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HP\Downloads\"/>
    </mc:Choice>
  </mc:AlternateContent>
  <xr:revisionPtr revIDLastSave="0" documentId="8_{FBEB5064-06C4-469A-9BB1-88B330F38AD4}" xr6:coauthVersionLast="45" xr6:coauthVersionMax="45" xr10:uidLastSave="{00000000-0000-0000-0000-000000000000}"/>
  <bookViews>
    <workbookView xWindow="-120" yWindow="-120" windowWidth="20730" windowHeight="11160" tabRatio="776" activeTab="2" xr2:uid="{00000000-000D-0000-FFFF-FFFF00000000}"/>
  </bookViews>
  <sheets>
    <sheet name="FCA" sheetId="17" r:id="rId1"/>
    <sheet name="FCE" sheetId="16" r:id="rId2"/>
    <sheet name="FCQS" sheetId="19" r:id="rId3"/>
    <sheet name="FCS" sheetId="18" r:id="rId4"/>
    <sheet name="FIC" sheetId="20" r:id="rId5"/>
    <sheet name="DNA" sheetId="14" r:id="rId6"/>
    <sheet name="CEPOS" sheetId="15" r:id="rId7"/>
    <sheet name="Cuadro Resumen" sheetId="11"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Fill" localSheetId="6" hidden="1">#REF!</definedName>
    <definedName name="_Fill" localSheetId="7" hidden="1">#REF!</definedName>
    <definedName name="_Fill" localSheetId="5" hidden="1">#REF!</definedName>
    <definedName name="_Fill" localSheetId="0" hidden="1">#REF!</definedName>
    <definedName name="_Fill" localSheetId="1" hidden="1">#REF!</definedName>
    <definedName name="_Fill" localSheetId="2" hidden="1">#REF!</definedName>
    <definedName name="_Fill" localSheetId="3">#REF!</definedName>
    <definedName name="_Fill" localSheetId="4" hidden="1">#REF!</definedName>
    <definedName name="_Fill" hidden="1">#REF!</definedName>
    <definedName name="_xlnm._FilterDatabase" localSheetId="6" hidden="1">CEPOS!$A$9:$AG$48</definedName>
    <definedName name="_xlnm._FilterDatabase" localSheetId="5" hidden="1">DNA!$A$10:$AG$97</definedName>
    <definedName name="_xlnm._FilterDatabase" localSheetId="0" hidden="1">FCA!$A$9:$AG$340</definedName>
    <definedName name="_xlnm._FilterDatabase" localSheetId="1" hidden="1">FCE!$A$9:$AG$351</definedName>
    <definedName name="_xlnm._FilterDatabase" localSheetId="2" hidden="1">FCQS!$A$9:$AG$272</definedName>
    <definedName name="_xlnm._FilterDatabase" localSheetId="4" hidden="1">FIC!$A$9:$AG$171</definedName>
    <definedName name="_Key1" localSheetId="6" hidden="1">#REF!</definedName>
    <definedName name="_Key1" localSheetId="7" hidden="1">#REF!</definedName>
    <definedName name="_Key1" localSheetId="5" hidden="1">#REF!</definedName>
    <definedName name="_Key1" localSheetId="0" hidden="1">#REF!</definedName>
    <definedName name="_Key1" localSheetId="1" hidden="1">#REF!</definedName>
    <definedName name="_Key1" localSheetId="2" hidden="1">#REF!</definedName>
    <definedName name="_Key1" localSheetId="3">#REF!</definedName>
    <definedName name="_Key1" localSheetId="4" hidden="1">#REF!</definedName>
    <definedName name="_Key1" hidden="1">#REF!</definedName>
    <definedName name="_Order1" hidden="1">0</definedName>
    <definedName name="_Order2" hidden="1">0</definedName>
    <definedName name="_Sort" localSheetId="6" hidden="1">#REF!</definedName>
    <definedName name="_Sort" localSheetId="7" hidden="1">#REF!</definedName>
    <definedName name="_Sort" localSheetId="5" hidden="1">#REF!</definedName>
    <definedName name="_Sort" localSheetId="0" hidden="1">#REF!</definedName>
    <definedName name="_Sort" localSheetId="1" hidden="1">#REF!</definedName>
    <definedName name="_Sort" localSheetId="2" hidden="1">#REF!</definedName>
    <definedName name="_Sort" localSheetId="3">#REF!</definedName>
    <definedName name="_Sort" localSheetId="4" hidden="1">#REF!</definedName>
    <definedName name="_Sort" hidden="1">#REF!</definedName>
    <definedName name="Aseo" localSheetId="7">[1]PRODUCTO!$A$84:$D$94</definedName>
    <definedName name="Aseo" localSheetId="0">[2]PRODUCTO!$A$84:$D$94</definedName>
    <definedName name="Aseo">[3]PRODUCTO!$A$84:$D$94</definedName>
    <definedName name="capacitacion" localSheetId="7">[1]PRODUCTO!$A$2:$D$3</definedName>
    <definedName name="capacitacion" localSheetId="0">[2]PRODUCTO!$A$2:$D$3</definedName>
    <definedName name="capacitacion">[3]PRODUCTO!$A$2:$D$3</definedName>
    <definedName name="cuadro14" localSheetId="6">#REF!</definedName>
    <definedName name="cuadro14" localSheetId="7">#REF!</definedName>
    <definedName name="cuadro14" localSheetId="5">#REF!</definedName>
    <definedName name="cuadro14" localSheetId="0">#REF!</definedName>
    <definedName name="cuadro14" localSheetId="1">#REF!</definedName>
    <definedName name="cuadro14" localSheetId="2">#REF!</definedName>
    <definedName name="cuadro14" localSheetId="3">#REF!</definedName>
    <definedName name="cuadro14" localSheetId="4">#REF!</definedName>
    <definedName name="cuadro14">#REF!</definedName>
    <definedName name="CUADROCATORCE" localSheetId="6">#REF!</definedName>
    <definedName name="CUADROCATORCE" localSheetId="7">#REF!</definedName>
    <definedName name="CUADROCATORCE" localSheetId="5">#REF!</definedName>
    <definedName name="CUADROCATORCE" localSheetId="0">#REF!</definedName>
    <definedName name="CUADROCATORCE" localSheetId="1">#REF!</definedName>
    <definedName name="CUADROCATORCE" localSheetId="2">#REF!</definedName>
    <definedName name="CUADROCATORCE" localSheetId="3">#REF!</definedName>
    <definedName name="CUADROCATORCE" localSheetId="4">#REF!</definedName>
    <definedName name="CUADROCATORCE">#REF!</definedName>
    <definedName name="cuadroCUATRO" localSheetId="6">#REF!</definedName>
    <definedName name="cuadroCUATRO" localSheetId="7">#REF!</definedName>
    <definedName name="cuadroCUATRO" localSheetId="5">#REF!</definedName>
    <definedName name="cuadroCUATRO" localSheetId="0">#REF!</definedName>
    <definedName name="cuadroCUATRO" localSheetId="1">#REF!</definedName>
    <definedName name="cuadroCUATRO" localSheetId="2">#REF!</definedName>
    <definedName name="cuadroCUATRO" localSheetId="3">#REF!</definedName>
    <definedName name="cuadroCUATRO" localSheetId="4">#REF!</definedName>
    <definedName name="cuadroCUATRO">#REF!</definedName>
    <definedName name="cuadrotrece" localSheetId="6">#REF!</definedName>
    <definedName name="cuadrotrece" localSheetId="7">#REF!</definedName>
    <definedName name="cuadrotrece" localSheetId="5">#REF!</definedName>
    <definedName name="cuadrotrece" localSheetId="0">#REF!</definedName>
    <definedName name="cuadrotrece" localSheetId="1">#REF!</definedName>
    <definedName name="cuadrotrece" localSheetId="2">#REF!</definedName>
    <definedName name="cuadrotrece" localSheetId="3">#REF!</definedName>
    <definedName name="cuadrotrece" localSheetId="4">#REF!</definedName>
    <definedName name="cuadrotrece">#REF!</definedName>
    <definedName name="dos" localSheetId="6">#REF!</definedName>
    <definedName name="dos" localSheetId="7">#REF!</definedName>
    <definedName name="dos" localSheetId="5">#REF!</definedName>
    <definedName name="dos" localSheetId="0">#REF!</definedName>
    <definedName name="dos" localSheetId="1">#REF!</definedName>
    <definedName name="dos" localSheetId="2">#REF!</definedName>
    <definedName name="dos" localSheetId="3">#REF!</definedName>
    <definedName name="dos" localSheetId="4">#REF!</definedName>
    <definedName name="dos">#REF!</definedName>
    <definedName name="E12.38" localSheetId="6">[4]Rectorado!#REF!</definedName>
    <definedName name="E12.38" localSheetId="7">[5]Rectorado!#REF!</definedName>
    <definedName name="E12.38" localSheetId="5">[4]Rectorado!#REF!</definedName>
    <definedName name="E12.38" localSheetId="0">[6]Rectorado!#REF!</definedName>
    <definedName name="E12.38" localSheetId="1">[4]Rectorado!#REF!</definedName>
    <definedName name="E12.38" localSheetId="2">[4]Rectorado!#REF!</definedName>
    <definedName name="E12.38" localSheetId="3">#REF!</definedName>
    <definedName name="E12.38" localSheetId="4">[4]Rectorado!#REF!</definedName>
    <definedName name="E12.38">[4]Rectorado!#REF!</definedName>
    <definedName name="Equipos" localSheetId="7">[1]PRODUCTO!$A$60:$D$68</definedName>
    <definedName name="Equipos" localSheetId="0">[2]PRODUCTO!$A$60:$D$68</definedName>
    <definedName name="Equipos">[3]PRODUCTO!$A$60:$D$68</definedName>
    <definedName name="FFFF" localSheetId="6">#REF!</definedName>
    <definedName name="FFFF" localSheetId="5">#REF!</definedName>
    <definedName name="FFFF" localSheetId="0">#REF!</definedName>
    <definedName name="FFFF" localSheetId="1">#REF!</definedName>
    <definedName name="FFFF" localSheetId="2">#REF!</definedName>
    <definedName name="FFFF" localSheetId="3">#REF!</definedName>
    <definedName name="FFFF" localSheetId="4">#REF!</definedName>
    <definedName name="FFFF">#REF!</definedName>
    <definedName name="HOLA" localSheetId="6">#REF!</definedName>
    <definedName name="HOLA" localSheetId="5">#REF!</definedName>
    <definedName name="HOLA" localSheetId="0">#REF!</definedName>
    <definedName name="HOLA" localSheetId="1">#REF!</definedName>
    <definedName name="HOLA" localSheetId="2">#REF!</definedName>
    <definedName name="HOLA" localSheetId="3">#REF!</definedName>
    <definedName name="HOLA" localSheetId="4">#REF!</definedName>
    <definedName name="HOLA">#REF!</definedName>
    <definedName name="Impresion" localSheetId="7">[1]PRODUCTO!$A$71:$D$81</definedName>
    <definedName name="Impresion" localSheetId="0">[2]PRODUCTO!$A$71:$D$81</definedName>
    <definedName name="Impresion">[3]PRODUCTO!$A$71:$D$81</definedName>
    <definedName name="Maquinaria" localSheetId="7">[1]PRODUCTO!$A$97:$D$169</definedName>
    <definedName name="Maquinaria" localSheetId="0">[2]PRODUCTO!$A$97:$D$169</definedName>
    <definedName name="Maquinaria">[3]PRODUCTO!$A$97:$D$169</definedName>
    <definedName name="Materiales" localSheetId="7">[1]PRODUCTO!$A$6:$D$45</definedName>
    <definedName name="Materiales" localSheetId="0">[2]PRODUCTO!$A$6:$D$45</definedName>
    <definedName name="Materiales">[3]PRODUCTO!$A$6:$D$45</definedName>
    <definedName name="Mobiliarios" localSheetId="7">[1]PRODUCTO!$A$48:$D$57</definedName>
    <definedName name="Mobiliarios" localSheetId="0">[2]PRODUCTO!$A$48:$D$57</definedName>
    <definedName name="Mobiliarios">[3]PRODUCTO!$A$48:$D$57</definedName>
    <definedName name="NOTA1" localSheetId="6">#REF!</definedName>
    <definedName name="NOTA1" localSheetId="7">#REF!</definedName>
    <definedName name="NOTA1" localSheetId="5">#REF!</definedName>
    <definedName name="NOTA1" localSheetId="0">#REF!</definedName>
    <definedName name="NOTA1" localSheetId="1">#REF!</definedName>
    <definedName name="NOTA1" localSheetId="2">#REF!</definedName>
    <definedName name="NOTA1" localSheetId="3">#REF!</definedName>
    <definedName name="NOTA1" localSheetId="4">#REF!</definedName>
    <definedName name="NOTA1">#REF!</definedName>
    <definedName name="partidas" localSheetId="7">[7]partidas!$A$2:$E$39</definedName>
    <definedName name="partidas" localSheetId="0">[8]partidas!$A$2:$E$39</definedName>
    <definedName name="partidas">[9]partidas!$A$2:$E$39</definedName>
    <definedName name="_xlnm.Print_Titles" localSheetId="6">CEPOS!$A:$A,CEPOS!$6:$9</definedName>
    <definedName name="_xlnm.Print_Titles" localSheetId="7">'Cuadro Resumen'!$8:$8</definedName>
    <definedName name="_xlnm.Print_Titles" localSheetId="5">DNA!$A:$A,DNA!$6:$9</definedName>
    <definedName name="_xlnm.Print_Titles" localSheetId="0">FCA!$A:$A,FCA!$6:$9</definedName>
    <definedName name="_xlnm.Print_Titles" localSheetId="1">FCE!$A:$A,FCE!$6:$9</definedName>
    <definedName name="_xlnm.Print_Titles" localSheetId="2">FCQS!$A:$A,FCQS!$6:$9</definedName>
    <definedName name="_xlnm.Print_Titles" localSheetId="3">FCS!$A:$A,FCS!$6:$9</definedName>
    <definedName name="_xlnm.Print_Titles" localSheetId="4">FIC!$A:$A,FIC!$6:$9</definedName>
    <definedName name="TRECE" localSheetId="6">#REF!</definedName>
    <definedName name="TRECE" localSheetId="7">#REF!</definedName>
    <definedName name="TRECE" localSheetId="5">#REF!</definedName>
    <definedName name="TRECE" localSheetId="0">#REF!</definedName>
    <definedName name="TRECE" localSheetId="1">#REF!</definedName>
    <definedName name="TRECE" localSheetId="2">#REF!</definedName>
    <definedName name="TRECE" localSheetId="3">#REF!</definedName>
    <definedName name="TRECE" localSheetId="4">#REF!</definedName>
    <definedName name="TRECE">#REF!</definedName>
    <definedName name="varios" localSheetId="7">[1]PRODUCTO!$A$172:$E$210</definedName>
    <definedName name="varios" localSheetId="0">[2]PRODUCTO!$A$172:$E$210</definedName>
    <definedName name="varios">[3]PRODUCTO!$A$172:$E$210</definedName>
    <definedName name="Y" localSheetId="6">#REF!</definedName>
    <definedName name="Y" localSheetId="5">#REF!</definedName>
    <definedName name="Y" localSheetId="0">#REF!</definedName>
    <definedName name="Y" localSheetId="1">#REF!</definedName>
    <definedName name="Y" localSheetId="2">#REF!</definedName>
    <definedName name="Y" localSheetId="3">#REF!</definedName>
    <definedName name="Y" localSheetId="4">#REF!</definedName>
    <definedName name="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5" i="20" l="1"/>
  <c r="Z39" i="18"/>
  <c r="AA18" i="19" l="1"/>
  <c r="AB92" i="16"/>
  <c r="AB16" i="17"/>
  <c r="AB32" i="19"/>
  <c r="AC31" i="19"/>
  <c r="AA32" i="20" l="1"/>
  <c r="AB32" i="20" s="1"/>
  <c r="AA33" i="20"/>
  <c r="AB33" i="20" s="1"/>
  <c r="AA34" i="20"/>
  <c r="AB34" i="20" s="1"/>
  <c r="AA35" i="20"/>
  <c r="AB35" i="20" s="1"/>
  <c r="AA36" i="20"/>
  <c r="AB36" i="20" s="1"/>
  <c r="AA37" i="20"/>
  <c r="AB37" i="20" s="1"/>
  <c r="AA38" i="20"/>
  <c r="AB38" i="20" s="1"/>
  <c r="AA39" i="20"/>
  <c r="AB39" i="20" s="1"/>
  <c r="AA40" i="20"/>
  <c r="AB40" i="20" s="1"/>
  <c r="AA41" i="20"/>
  <c r="AB41" i="20" s="1"/>
  <c r="AA31" i="20"/>
  <c r="AB31" i="20" s="1"/>
  <c r="AC30" i="20" l="1"/>
  <c r="Z27" i="20"/>
  <c r="AA27" i="20" s="1"/>
  <c r="AB27" i="20" s="1"/>
  <c r="Z43" i="18"/>
  <c r="AA20" i="19"/>
  <c r="AA99" i="16"/>
  <c r="AB99" i="16" s="1"/>
  <c r="Z99" i="16"/>
  <c r="Z21" i="17"/>
  <c r="AA21" i="17" s="1"/>
  <c r="AB21" i="17" s="1"/>
  <c r="Z98" i="16"/>
  <c r="AA98" i="16" s="1"/>
  <c r="AB98" i="16" s="1"/>
  <c r="Z20" i="17"/>
  <c r="AA20" i="17" s="1"/>
  <c r="AB20" i="17" s="1"/>
  <c r="Z26" i="20"/>
  <c r="Z41" i="18"/>
  <c r="AA19" i="19"/>
  <c r="AC34" i="18"/>
  <c r="X418" i="18" s="1"/>
  <c r="F27" i="11" s="1"/>
  <c r="AC32" i="18"/>
  <c r="X420" i="18" s="1"/>
  <c r="F33" i="11" s="1"/>
  <c r="AC30" i="18"/>
  <c r="AA214" i="18"/>
  <c r="AB214" i="18" s="1"/>
  <c r="AC213" i="18" s="1"/>
  <c r="Q204" i="18" s="1"/>
  <c r="AA212" i="18"/>
  <c r="AB212" i="18" s="1"/>
  <c r="AA119" i="20" l="1"/>
  <c r="AB119" i="20" s="1"/>
  <c r="X190" i="20"/>
  <c r="G27" i="11" s="1"/>
  <c r="AA31" i="15"/>
  <c r="AB31" i="15" s="1"/>
  <c r="V189" i="20" l="1"/>
  <c r="AC25" i="20"/>
  <c r="X189" i="20" s="1"/>
  <c r="G23" i="11" s="1"/>
  <c r="AC92" i="16"/>
  <c r="AC16" i="17" l="1"/>
  <c r="X356" i="17" s="1"/>
  <c r="C23" i="11" s="1"/>
  <c r="AA100" i="20" l="1"/>
  <c r="AB100" i="20" s="1"/>
  <c r="AA101" i="20"/>
  <c r="AB101" i="20" s="1"/>
  <c r="AA102" i="20"/>
  <c r="AB102" i="20" s="1"/>
  <c r="AA103" i="20"/>
  <c r="AB103" i="20" s="1"/>
  <c r="AA104" i="20"/>
  <c r="AB104" i="20" s="1"/>
  <c r="AA105" i="20"/>
  <c r="AB105" i="20" s="1"/>
  <c r="AA106" i="20"/>
  <c r="AB106" i="20" s="1"/>
  <c r="AA107" i="20"/>
  <c r="AB107" i="20" s="1"/>
  <c r="AA108" i="20"/>
  <c r="AB108" i="20" s="1"/>
  <c r="AA109" i="20"/>
  <c r="AB109" i="20" s="1"/>
  <c r="AA110" i="20"/>
  <c r="AB110" i="20" s="1"/>
  <c r="AA111" i="20"/>
  <c r="AB111" i="20" s="1"/>
  <c r="AA112" i="20"/>
  <c r="AB112" i="20" s="1"/>
  <c r="AA113" i="20"/>
  <c r="AB113" i="20" s="1"/>
  <c r="AA114" i="20"/>
  <c r="AB114" i="20" s="1"/>
  <c r="AA73" i="20"/>
  <c r="AB73" i="20" s="1"/>
  <c r="AA74" i="20"/>
  <c r="AB74" i="20" s="1"/>
  <c r="AA75" i="20"/>
  <c r="AB75" i="20" s="1"/>
  <c r="AA76" i="20"/>
  <c r="AB76" i="20" s="1"/>
  <c r="AA77" i="20"/>
  <c r="AB77" i="20" s="1"/>
  <c r="AA78" i="20"/>
  <c r="AB78" i="20" s="1"/>
  <c r="AA79" i="20"/>
  <c r="AB79" i="20" s="1"/>
  <c r="AA80" i="20"/>
  <c r="AB80" i="20" s="1"/>
  <c r="AA81" i="20"/>
  <c r="AB81" i="20" s="1"/>
  <c r="AA82" i="20"/>
  <c r="AB82" i="20" s="1"/>
  <c r="AA83" i="20"/>
  <c r="AB83" i="20" s="1"/>
  <c r="AA84" i="20"/>
  <c r="AB84" i="20" s="1"/>
  <c r="AA85" i="20"/>
  <c r="AB85" i="20" s="1"/>
  <c r="AA86" i="20"/>
  <c r="AB86" i="20" s="1"/>
  <c r="AA87" i="20"/>
  <c r="AB87" i="20" s="1"/>
  <c r="AA88" i="20"/>
  <c r="AB88" i="20" s="1"/>
  <c r="AA90" i="20"/>
  <c r="AB90" i="20" s="1"/>
  <c r="AA91" i="20"/>
  <c r="AB91" i="20" s="1"/>
  <c r="AA92" i="20"/>
  <c r="AB92" i="20" s="1"/>
  <c r="AA93" i="20"/>
  <c r="AB93" i="20" s="1"/>
  <c r="AA94" i="20"/>
  <c r="AB94" i="20" s="1"/>
  <c r="AA95" i="20"/>
  <c r="AB95" i="20" s="1"/>
  <c r="AA96" i="20"/>
  <c r="AB96" i="20" s="1"/>
  <c r="AA97" i="20"/>
  <c r="AB97" i="20" s="1"/>
  <c r="AA98" i="20"/>
  <c r="AB98" i="20" s="1"/>
  <c r="AA99" i="20"/>
  <c r="AB99" i="20" s="1"/>
  <c r="AA116" i="20"/>
  <c r="AB116" i="20" s="1"/>
  <c r="AA117" i="20"/>
  <c r="AB117" i="20" s="1"/>
  <c r="AA118" i="20"/>
  <c r="AB118" i="20" s="1"/>
  <c r="AC115" i="20" l="1"/>
  <c r="AC89" i="20"/>
  <c r="AC72" i="20"/>
  <c r="D59" i="11"/>
  <c r="E59" i="11"/>
  <c r="F59" i="11"/>
  <c r="G59" i="11"/>
  <c r="I59" i="11"/>
  <c r="C59" i="11"/>
  <c r="D54" i="11"/>
  <c r="E54" i="11"/>
  <c r="F54" i="11"/>
  <c r="G54" i="11"/>
  <c r="I54" i="11"/>
  <c r="C54" i="11"/>
  <c r="H52" i="11"/>
  <c r="H53" i="11"/>
  <c r="I53" i="11"/>
  <c r="V192" i="20"/>
  <c r="V191" i="20"/>
  <c r="V188" i="20"/>
  <c r="V185" i="20"/>
  <c r="V184" i="20"/>
  <c r="V183" i="20"/>
  <c r="V182" i="20"/>
  <c r="V181" i="20"/>
  <c r="R170" i="20"/>
  <c r="P170" i="20"/>
  <c r="S169" i="20"/>
  <c r="S168" i="20"/>
  <c r="AA167" i="20"/>
  <c r="AB167" i="20" s="1"/>
  <c r="AA166" i="20"/>
  <c r="AB166" i="20" s="1"/>
  <c r="AA165" i="20"/>
  <c r="AB165" i="20" s="1"/>
  <c r="AA164" i="20"/>
  <c r="AB164" i="20" s="1"/>
  <c r="S162" i="20"/>
  <c r="S161" i="20"/>
  <c r="S160" i="20"/>
  <c r="Q159" i="20"/>
  <c r="Q170" i="20" s="1"/>
  <c r="R158" i="20"/>
  <c r="P158" i="20"/>
  <c r="AA157" i="20"/>
  <c r="AB157" i="20" s="1"/>
  <c r="AA156" i="20"/>
  <c r="AB156" i="20" s="1"/>
  <c r="AA155" i="20"/>
  <c r="AB155" i="20" s="1"/>
  <c r="AA154" i="20"/>
  <c r="AB154" i="20" s="1"/>
  <c r="S152" i="20"/>
  <c r="S151" i="20"/>
  <c r="Q150" i="20"/>
  <c r="Q158" i="20" s="1"/>
  <c r="R149" i="20"/>
  <c r="P149" i="20"/>
  <c r="AA148" i="20"/>
  <c r="AB148" i="20" s="1"/>
  <c r="AA147" i="20"/>
  <c r="AB147" i="20" s="1"/>
  <c r="AA146" i="20"/>
  <c r="AB146" i="20" s="1"/>
  <c r="AA145" i="20"/>
  <c r="AB145" i="20" s="1"/>
  <c r="S143" i="20"/>
  <c r="S142" i="20"/>
  <c r="Q141" i="20"/>
  <c r="Q149" i="20" s="1"/>
  <c r="R140" i="20"/>
  <c r="P140" i="20"/>
  <c r="AA139" i="20"/>
  <c r="AB139" i="20" s="1"/>
  <c r="AA138" i="20"/>
  <c r="AB138" i="20" s="1"/>
  <c r="AA137" i="20"/>
  <c r="AB137" i="20" s="1"/>
  <c r="AA136" i="20"/>
  <c r="AB136" i="20" s="1"/>
  <c r="S134" i="20"/>
  <c r="S133" i="20"/>
  <c r="Q132" i="20"/>
  <c r="Q140" i="20" s="1"/>
  <c r="AC131" i="20"/>
  <c r="R131" i="20"/>
  <c r="P131" i="20"/>
  <c r="O131" i="20"/>
  <c r="S130" i="20"/>
  <c r="S129" i="20"/>
  <c r="S128" i="20"/>
  <c r="S127" i="20"/>
  <c r="S126" i="20"/>
  <c r="S125" i="20"/>
  <c r="Q124" i="20"/>
  <c r="Q131" i="20" s="1"/>
  <c r="R123" i="20"/>
  <c r="Q122" i="20"/>
  <c r="S122" i="20" s="1"/>
  <c r="S121" i="20"/>
  <c r="AA71" i="20"/>
  <c r="AB71" i="20" s="1"/>
  <c r="AA70" i="20"/>
  <c r="AB70" i="20" s="1"/>
  <c r="AA69" i="20"/>
  <c r="AB69" i="20" s="1"/>
  <c r="AA68" i="20"/>
  <c r="AB68" i="20" s="1"/>
  <c r="AA60" i="20"/>
  <c r="AB60" i="20" s="1"/>
  <c r="AA58" i="20"/>
  <c r="AB58" i="20" s="1"/>
  <c r="AA57" i="20"/>
  <c r="AB57" i="20" s="1"/>
  <c r="AA56" i="20"/>
  <c r="AB56" i="20" s="1"/>
  <c r="AA55" i="20"/>
  <c r="AB55" i="20" s="1"/>
  <c r="S53" i="20"/>
  <c r="Q52" i="20"/>
  <c r="S52" i="20" s="1"/>
  <c r="S51" i="20"/>
  <c r="AA50" i="20"/>
  <c r="AB50" i="20" s="1"/>
  <c r="AA49" i="20"/>
  <c r="AB49" i="20" s="1"/>
  <c r="AA48" i="20"/>
  <c r="AB48" i="20" s="1"/>
  <c r="AA47" i="20"/>
  <c r="AB47" i="20" s="1"/>
  <c r="R45" i="20"/>
  <c r="O44" i="20"/>
  <c r="S44" i="20" s="1"/>
  <c r="AA43" i="20"/>
  <c r="AB43" i="20" s="1"/>
  <c r="AC42" i="20" s="1"/>
  <c r="AB29" i="20"/>
  <c r="AC29" i="20" s="1"/>
  <c r="P19" i="20" s="1"/>
  <c r="AC27" i="20"/>
  <c r="AA26" i="20"/>
  <c r="Z24" i="20"/>
  <c r="AA24" i="20" s="1"/>
  <c r="AB24" i="20" s="1"/>
  <c r="AC24" i="20" s="1"/>
  <c r="X188" i="20" s="1"/>
  <c r="G21" i="11" s="1"/>
  <c r="AA23" i="20"/>
  <c r="AB23" i="20" s="1"/>
  <c r="AC23" i="20" s="1"/>
  <c r="X185" i="20" s="1"/>
  <c r="G17" i="11" s="1"/>
  <c r="AA22" i="20"/>
  <c r="AB22" i="20" s="1"/>
  <c r="AC22" i="20" s="1"/>
  <c r="X184" i="20" s="1"/>
  <c r="G16" i="11" s="1"/>
  <c r="AA21" i="20"/>
  <c r="AB21" i="20" s="1"/>
  <c r="AC21" i="20" s="1"/>
  <c r="X183" i="20" s="1"/>
  <c r="G12" i="11" s="1"/>
  <c r="Z20" i="20"/>
  <c r="AA20" i="20" s="1"/>
  <c r="AB20" i="20" s="1"/>
  <c r="AC20" i="20" s="1"/>
  <c r="X182" i="20" s="1"/>
  <c r="G11" i="11" s="1"/>
  <c r="AA19" i="20"/>
  <c r="AB19" i="20" s="1"/>
  <c r="AC19" i="20" s="1"/>
  <c r="O18" i="20"/>
  <c r="S18" i="20" s="1"/>
  <c r="AA17" i="20"/>
  <c r="AB17" i="20" s="1"/>
  <c r="AA16" i="20"/>
  <c r="AB16" i="20" s="1"/>
  <c r="AA15" i="20"/>
  <c r="AB15" i="20" s="1"/>
  <c r="AA14" i="20"/>
  <c r="AB14" i="20" s="1"/>
  <c r="O12" i="20"/>
  <c r="S12" i="20" s="1"/>
  <c r="O11" i="20"/>
  <c r="S11" i="20" s="1"/>
  <c r="O10" i="20"/>
  <c r="AB26" i="20" l="1"/>
  <c r="AC26" i="20" s="1"/>
  <c r="X193" i="20"/>
  <c r="Q19" i="20"/>
  <c r="Q45" i="20"/>
  <c r="AC59" i="20"/>
  <c r="X186" i="20" s="1"/>
  <c r="G19" i="11" s="1"/>
  <c r="S132" i="20"/>
  <c r="AC144" i="20"/>
  <c r="AC149" i="20" s="1"/>
  <c r="P61" i="20"/>
  <c r="S150" i="20"/>
  <c r="R171" i="20"/>
  <c r="S124" i="20"/>
  <c r="S131" i="20" s="1"/>
  <c r="AC67" i="20"/>
  <c r="O61" i="20" s="1"/>
  <c r="AC153" i="20"/>
  <c r="AC158" i="20" s="1"/>
  <c r="AC46" i="20"/>
  <c r="O46" i="20" s="1"/>
  <c r="AC13" i="20"/>
  <c r="AC135" i="20"/>
  <c r="X197" i="20"/>
  <c r="P45" i="20"/>
  <c r="X192" i="20"/>
  <c r="G29" i="11" s="1"/>
  <c r="AC54" i="20"/>
  <c r="O54" i="20" s="1"/>
  <c r="S54" i="20" s="1"/>
  <c r="AC163" i="20"/>
  <c r="X194" i="20"/>
  <c r="G37" i="11" s="1"/>
  <c r="X181" i="20"/>
  <c r="G10" i="11" s="1"/>
  <c r="S141" i="20"/>
  <c r="S10" i="20"/>
  <c r="S159" i="20"/>
  <c r="E11" i="11"/>
  <c r="O19" i="20" l="1"/>
  <c r="X196" i="20"/>
  <c r="G41" i="11"/>
  <c r="G35" i="11"/>
  <c r="AC45" i="20"/>
  <c r="X191" i="20"/>
  <c r="X201" i="20" s="1"/>
  <c r="Q61" i="20"/>
  <c r="P59" i="20"/>
  <c r="P123" i="20" s="1"/>
  <c r="P171" i="20" s="1"/>
  <c r="X209" i="20"/>
  <c r="G42" i="11"/>
  <c r="O13" i="20"/>
  <c r="S13" i="20" s="1"/>
  <c r="X187" i="20"/>
  <c r="AC123" i="20"/>
  <c r="O144" i="20"/>
  <c r="S144" i="20" s="1"/>
  <c r="S149" i="20" s="1"/>
  <c r="O153" i="20"/>
  <c r="O158" i="20" s="1"/>
  <c r="O123" i="20"/>
  <c r="S46" i="20"/>
  <c r="X195" i="20"/>
  <c r="X203" i="20" s="1"/>
  <c r="O163" i="20"/>
  <c r="AC170" i="20"/>
  <c r="AC140" i="20"/>
  <c r="O135" i="20"/>
  <c r="S19" i="20"/>
  <c r="X287" i="19"/>
  <c r="E19" i="11" s="1"/>
  <c r="AC271" i="19"/>
  <c r="R271" i="19"/>
  <c r="P271" i="19"/>
  <c r="O271" i="19"/>
  <c r="Q270" i="19"/>
  <c r="S270" i="19" s="1"/>
  <c r="Q269" i="19"/>
  <c r="S269" i="19" s="1"/>
  <c r="Q268" i="19"/>
  <c r="S268" i="19" s="1"/>
  <c r="Q267" i="19"/>
  <c r="S267" i="19" s="1"/>
  <c r="Q266" i="19"/>
  <c r="S266" i="19" s="1"/>
  <c r="Q265" i="19"/>
  <c r="S265" i="19" s="1"/>
  <c r="Q264" i="19"/>
  <c r="S264" i="19" s="1"/>
  <c r="AC263" i="19"/>
  <c r="R263" i="19"/>
  <c r="P263" i="19"/>
  <c r="O263" i="19"/>
  <c r="Q262" i="19"/>
  <c r="S262" i="19" s="1"/>
  <c r="Q261" i="19"/>
  <c r="S261" i="19" s="1"/>
  <c r="Q260" i="19"/>
  <c r="S260" i="19" s="1"/>
  <c r="Q259" i="19"/>
  <c r="S259" i="19" s="1"/>
  <c r="Q258" i="19"/>
  <c r="AC257" i="19"/>
  <c r="R257" i="19"/>
  <c r="P257" i="19"/>
  <c r="O257" i="19"/>
  <c r="Q256" i="19"/>
  <c r="S256" i="19" s="1"/>
  <c r="Q255" i="19"/>
  <c r="S255" i="19" s="1"/>
  <c r="Q254" i="19"/>
  <c r="S254" i="19" s="1"/>
  <c r="Q253" i="19"/>
  <c r="S253" i="19" s="1"/>
  <c r="Q252" i="19"/>
  <c r="S252" i="19" s="1"/>
  <c r="AC251" i="19"/>
  <c r="R251" i="19"/>
  <c r="P251" i="19"/>
  <c r="O251" i="19"/>
  <c r="Q250" i="19"/>
  <c r="S250" i="19" s="1"/>
  <c r="Q249" i="19"/>
  <c r="S249" i="19" s="1"/>
  <c r="Q248" i="19"/>
  <c r="S248" i="19" s="1"/>
  <c r="Q247" i="19"/>
  <c r="S247" i="19" s="1"/>
  <c r="Q246" i="19"/>
  <c r="S246" i="19" s="1"/>
  <c r="AC245" i="19"/>
  <c r="R245" i="19"/>
  <c r="P245" i="19"/>
  <c r="O245" i="19"/>
  <c r="Q244" i="19"/>
  <c r="S244" i="19" s="1"/>
  <c r="Q243" i="19"/>
  <c r="S243" i="19" s="1"/>
  <c r="Q242" i="19"/>
  <c r="S242" i="19" s="1"/>
  <c r="Q241" i="19"/>
  <c r="S241" i="19" s="1"/>
  <c r="Q240" i="19"/>
  <c r="S240" i="19" s="1"/>
  <c r="AC239" i="19"/>
  <c r="R239" i="19"/>
  <c r="P239" i="19"/>
  <c r="O239" i="19"/>
  <c r="Q238" i="19"/>
  <c r="S238" i="19" s="1"/>
  <c r="Q237" i="19"/>
  <c r="S237" i="19" s="1"/>
  <c r="Q236" i="19"/>
  <c r="S236" i="19" s="1"/>
  <c r="Q235" i="19"/>
  <c r="S235" i="19" s="1"/>
  <c r="Q234" i="19"/>
  <c r="S234" i="19" s="1"/>
  <c r="AC233" i="19"/>
  <c r="R233" i="19"/>
  <c r="P233" i="19"/>
  <c r="O233" i="19"/>
  <c r="Q232" i="19"/>
  <c r="S232" i="19" s="1"/>
  <c r="Q231" i="19"/>
  <c r="S231" i="19" s="1"/>
  <c r="Q230" i="19"/>
  <c r="S230" i="19" s="1"/>
  <c r="Q229" i="19"/>
  <c r="S229" i="19" s="1"/>
  <c r="Q228" i="19"/>
  <c r="S228" i="19" s="1"/>
  <c r="Q227" i="19"/>
  <c r="S227" i="19" s="1"/>
  <c r="Q226" i="19"/>
  <c r="R225" i="19"/>
  <c r="O225" i="19"/>
  <c r="Q224" i="19"/>
  <c r="S224" i="19" s="1"/>
  <c r="Q223" i="19"/>
  <c r="S223" i="19" s="1"/>
  <c r="AA222" i="19"/>
  <c r="AB222" i="19" s="1"/>
  <c r="AA221" i="19"/>
  <c r="AB221" i="19" s="1"/>
  <c r="AA220" i="19"/>
  <c r="AB220" i="19" s="1"/>
  <c r="AA219" i="19"/>
  <c r="AB219" i="19" s="1"/>
  <c r="AA218" i="19"/>
  <c r="AB218" i="19" s="1"/>
  <c r="AA217" i="19"/>
  <c r="AB217" i="19" s="1"/>
  <c r="AA216" i="19"/>
  <c r="AB216" i="19" s="1"/>
  <c r="AA215" i="19"/>
  <c r="AB215" i="19" s="1"/>
  <c r="AA214" i="19"/>
  <c r="AB214" i="19" s="1"/>
  <c r="AA213" i="19"/>
  <c r="AB213" i="19" s="1"/>
  <c r="AA212" i="19"/>
  <c r="AB212" i="19" s="1"/>
  <c r="AA211" i="19"/>
  <c r="AB211" i="19" s="1"/>
  <c r="AA210" i="19"/>
  <c r="AB210" i="19" s="1"/>
  <c r="AA209" i="19"/>
  <c r="AB209" i="19" s="1"/>
  <c r="AA208" i="19"/>
  <c r="AB208" i="19" s="1"/>
  <c r="AA206" i="19"/>
  <c r="AB206" i="19" s="1"/>
  <c r="AA205" i="19"/>
  <c r="AB205" i="19" s="1"/>
  <c r="AA204" i="19"/>
  <c r="AB204" i="19" s="1"/>
  <c r="AA203" i="19"/>
  <c r="AB203" i="19" s="1"/>
  <c r="AA202" i="19"/>
  <c r="AB202" i="19" s="1"/>
  <c r="AA201" i="19"/>
  <c r="AB201" i="19" s="1"/>
  <c r="AA200" i="19"/>
  <c r="AB200" i="19" s="1"/>
  <c r="Q198" i="19"/>
  <c r="S198" i="19" s="1"/>
  <c r="Q197" i="19"/>
  <c r="S197" i="19" s="1"/>
  <c r="AA196" i="19"/>
  <c r="AB196" i="19" s="1"/>
  <c r="AA195" i="19"/>
  <c r="AB195" i="19" s="1"/>
  <c r="AA194" i="19"/>
  <c r="AB194" i="19" s="1"/>
  <c r="AA192" i="19"/>
  <c r="AB192" i="19" s="1"/>
  <c r="AA191" i="19"/>
  <c r="AB191" i="19" s="1"/>
  <c r="AA190" i="19"/>
  <c r="AB190" i="19" s="1"/>
  <c r="Q188" i="19"/>
  <c r="S188" i="19" s="1"/>
  <c r="AA187" i="19"/>
  <c r="AB187" i="19" s="1"/>
  <c r="AA186" i="19"/>
  <c r="AB186" i="19" s="1"/>
  <c r="AA185" i="19"/>
  <c r="AB185" i="19" s="1"/>
  <c r="Q183" i="19"/>
  <c r="S183" i="19" s="1"/>
  <c r="Q182" i="19"/>
  <c r="S182" i="19" s="1"/>
  <c r="AA181" i="19"/>
  <c r="AB181" i="19" s="1"/>
  <c r="AA180" i="19"/>
  <c r="AB180" i="19" s="1"/>
  <c r="AA179" i="19"/>
  <c r="AB179" i="19" s="1"/>
  <c r="AA178" i="19"/>
  <c r="AB178" i="19" s="1"/>
  <c r="AA177" i="19"/>
  <c r="AB177" i="19" s="1"/>
  <c r="AA176" i="19"/>
  <c r="AB176" i="19" s="1"/>
  <c r="AA175" i="19"/>
  <c r="AB175" i="19" s="1"/>
  <c r="AA173" i="19"/>
  <c r="AB173" i="19" s="1"/>
  <c r="AA172" i="19"/>
  <c r="AB172" i="19" s="1"/>
  <c r="AA171" i="19"/>
  <c r="AB171" i="19" s="1"/>
  <c r="AA170" i="19"/>
  <c r="AB170" i="19" s="1"/>
  <c r="AA169" i="19"/>
  <c r="AB169" i="19" s="1"/>
  <c r="AA168" i="19"/>
  <c r="AB168" i="19" s="1"/>
  <c r="AA167" i="19"/>
  <c r="AB167" i="19" s="1"/>
  <c r="AA166" i="19"/>
  <c r="AB166" i="19" s="1"/>
  <c r="AA165" i="19"/>
  <c r="AB165" i="19" s="1"/>
  <c r="AA164" i="19"/>
  <c r="AB164" i="19" s="1"/>
  <c r="AA163" i="19"/>
  <c r="AB163" i="19" s="1"/>
  <c r="AA162" i="19"/>
  <c r="AB162" i="19" s="1"/>
  <c r="AA161" i="19"/>
  <c r="AB161" i="19" s="1"/>
  <c r="AA160" i="19"/>
  <c r="AB160" i="19" s="1"/>
  <c r="AA159" i="19"/>
  <c r="AB159" i="19" s="1"/>
  <c r="AA158" i="19"/>
  <c r="AB158" i="19" s="1"/>
  <c r="AA157" i="19"/>
  <c r="AB157" i="19" s="1"/>
  <c r="AA156" i="19"/>
  <c r="AB156" i="19" s="1"/>
  <c r="AA155" i="19"/>
  <c r="AB155" i="19" s="1"/>
  <c r="AA154" i="19"/>
  <c r="AB154" i="19" s="1"/>
  <c r="AA153" i="19"/>
  <c r="AB153" i="19" s="1"/>
  <c r="AA152" i="19"/>
  <c r="AB152" i="19" s="1"/>
  <c r="AA151" i="19"/>
  <c r="AB151" i="19" s="1"/>
  <c r="AA150" i="19"/>
  <c r="AB150" i="19" s="1"/>
  <c r="AA149" i="19"/>
  <c r="AB149" i="19" s="1"/>
  <c r="AA148" i="19"/>
  <c r="AB148" i="19" s="1"/>
  <c r="AA147" i="19"/>
  <c r="AB147" i="19" s="1"/>
  <c r="AA146" i="19"/>
  <c r="AB146" i="19" s="1"/>
  <c r="AA145" i="19"/>
  <c r="AB145" i="19" s="1"/>
  <c r="AA144" i="19"/>
  <c r="AB144" i="19" s="1"/>
  <c r="AA143" i="19"/>
  <c r="AB143" i="19" s="1"/>
  <c r="AA142" i="19"/>
  <c r="AB142" i="19" s="1"/>
  <c r="AA141" i="19"/>
  <c r="AB141" i="19" s="1"/>
  <c r="AA140" i="19"/>
  <c r="AB140" i="19" s="1"/>
  <c r="AA139" i="19"/>
  <c r="AB139" i="19" s="1"/>
  <c r="AA138" i="19"/>
  <c r="AB138" i="19" s="1"/>
  <c r="AA137" i="19"/>
  <c r="AB137" i="19" s="1"/>
  <c r="AA136" i="19"/>
  <c r="AB136" i="19" s="1"/>
  <c r="AA135" i="19"/>
  <c r="AB135" i="19" s="1"/>
  <c r="AA134" i="19"/>
  <c r="AB134" i="19" s="1"/>
  <c r="AA132" i="19"/>
  <c r="AB132" i="19" s="1"/>
  <c r="AA131" i="19"/>
  <c r="AB131" i="19" s="1"/>
  <c r="AA130" i="19"/>
  <c r="AB130" i="19" s="1"/>
  <c r="AA129" i="19"/>
  <c r="AB129" i="19" s="1"/>
  <c r="AA128" i="19"/>
  <c r="AB128" i="19" s="1"/>
  <c r="AA127" i="19"/>
  <c r="AB127" i="19" s="1"/>
  <c r="AA126" i="19"/>
  <c r="AB126" i="19" s="1"/>
  <c r="AA125" i="19"/>
  <c r="AB125" i="19" s="1"/>
  <c r="AA124" i="19"/>
  <c r="AB124" i="19" s="1"/>
  <c r="AA123" i="19"/>
  <c r="AB123" i="19" s="1"/>
  <c r="AA122" i="19"/>
  <c r="AB122" i="19" s="1"/>
  <c r="AA121" i="19"/>
  <c r="AB121" i="19" s="1"/>
  <c r="AA120" i="19"/>
  <c r="AB120" i="19" s="1"/>
  <c r="AA119" i="19"/>
  <c r="AB119" i="19" s="1"/>
  <c r="AA118" i="19"/>
  <c r="AB118" i="19" s="1"/>
  <c r="AA117" i="19"/>
  <c r="AB117" i="19" s="1"/>
  <c r="AA116" i="19"/>
  <c r="AB116" i="19" s="1"/>
  <c r="AA115" i="19"/>
  <c r="AB115" i="19" s="1"/>
  <c r="AA114" i="19"/>
  <c r="AB114" i="19" s="1"/>
  <c r="AA113" i="19"/>
  <c r="AB113" i="19" s="1"/>
  <c r="AA112" i="19"/>
  <c r="AB112" i="19" s="1"/>
  <c r="AA111" i="19"/>
  <c r="AB111" i="19" s="1"/>
  <c r="AA110" i="19"/>
  <c r="AB110" i="19" s="1"/>
  <c r="AA109" i="19"/>
  <c r="AB109" i="19" s="1"/>
  <c r="AA108" i="19"/>
  <c r="AB108" i="19" s="1"/>
  <c r="AA107" i="19"/>
  <c r="AB107" i="19" s="1"/>
  <c r="AA106" i="19"/>
  <c r="AB106" i="19" s="1"/>
  <c r="AA105" i="19"/>
  <c r="AB105" i="19" s="1"/>
  <c r="S103" i="19"/>
  <c r="S102" i="19"/>
  <c r="AA101" i="19"/>
  <c r="AB101" i="19" s="1"/>
  <c r="AA100" i="19"/>
  <c r="AB100" i="19" s="1"/>
  <c r="AA99" i="19"/>
  <c r="AB99" i="19" s="1"/>
  <c r="AA98" i="19"/>
  <c r="AB98" i="19" s="1"/>
  <c r="AA97" i="19"/>
  <c r="AB97" i="19" s="1"/>
  <c r="AA96" i="19"/>
  <c r="AB96" i="19" s="1"/>
  <c r="AA95" i="19"/>
  <c r="AB95" i="19" s="1"/>
  <c r="AA94" i="19"/>
  <c r="AB94" i="19" s="1"/>
  <c r="AA93" i="19"/>
  <c r="AB93" i="19" s="1"/>
  <c r="AA92" i="19"/>
  <c r="AB92" i="19" s="1"/>
  <c r="AA91" i="19"/>
  <c r="AB91" i="19" s="1"/>
  <c r="AA90" i="19"/>
  <c r="AB90" i="19" s="1"/>
  <c r="AA88" i="19"/>
  <c r="AB88" i="19" s="1"/>
  <c r="AA87" i="19"/>
  <c r="AB87" i="19" s="1"/>
  <c r="AA86" i="19"/>
  <c r="AB86" i="19" s="1"/>
  <c r="AA85" i="19"/>
  <c r="AB85" i="19" s="1"/>
  <c r="AA83" i="19"/>
  <c r="AB83" i="19" s="1"/>
  <c r="AA82" i="19"/>
  <c r="AB82" i="19" s="1"/>
  <c r="AA81" i="19"/>
  <c r="AB81" i="19" s="1"/>
  <c r="AA80" i="19"/>
  <c r="AB80" i="19" s="1"/>
  <c r="AA78" i="19"/>
  <c r="AB78" i="19" s="1"/>
  <c r="AA77" i="19"/>
  <c r="AB77" i="19" s="1"/>
  <c r="AA76" i="19"/>
  <c r="AB76" i="19" s="1"/>
  <c r="AA75" i="19"/>
  <c r="AB75" i="19" s="1"/>
  <c r="AA73" i="19"/>
  <c r="AB73" i="19" s="1"/>
  <c r="AA72" i="19"/>
  <c r="AB72" i="19" s="1"/>
  <c r="AA71" i="19"/>
  <c r="AB71" i="19" s="1"/>
  <c r="AA70" i="19"/>
  <c r="AB70" i="19" s="1"/>
  <c r="AA68" i="19"/>
  <c r="AB68" i="19" s="1"/>
  <c r="AA67" i="19"/>
  <c r="AB67" i="19" s="1"/>
  <c r="AA66" i="19"/>
  <c r="AB66" i="19" s="1"/>
  <c r="AA65" i="19"/>
  <c r="AB65" i="19" s="1"/>
  <c r="AA63" i="19"/>
  <c r="AB63" i="19" s="1"/>
  <c r="AA62" i="19"/>
  <c r="AB62" i="19" s="1"/>
  <c r="AA61" i="19"/>
  <c r="AB61" i="19" s="1"/>
  <c r="AA60" i="19"/>
  <c r="AB60" i="19" s="1"/>
  <c r="Q58" i="19"/>
  <c r="S58" i="19" s="1"/>
  <c r="Q57" i="19"/>
  <c r="S57" i="19" s="1"/>
  <c r="Q56" i="19"/>
  <c r="S56" i="19" s="1"/>
  <c r="Q55" i="19"/>
  <c r="S55" i="19" s="1"/>
  <c r="Q54" i="19"/>
  <c r="S54" i="19" s="1"/>
  <c r="Q53" i="19"/>
  <c r="R52" i="19"/>
  <c r="AA51" i="19"/>
  <c r="AB51" i="19" s="1"/>
  <c r="AC50" i="19" s="1"/>
  <c r="P50" i="19" s="1"/>
  <c r="S50" i="19" s="1"/>
  <c r="AA49" i="19"/>
  <c r="AB49" i="19" s="1"/>
  <c r="AA48" i="19"/>
  <c r="AB48" i="19" s="1"/>
  <c r="AA47" i="19"/>
  <c r="AB47" i="19" s="1"/>
  <c r="AA46" i="19"/>
  <c r="AB46" i="19" s="1"/>
  <c r="AA45" i="19"/>
  <c r="AB45" i="19" s="1"/>
  <c r="AA44" i="19"/>
  <c r="AB44" i="19" s="1"/>
  <c r="AA43" i="19"/>
  <c r="AB43" i="19" s="1"/>
  <c r="AA42" i="19"/>
  <c r="AB42" i="19" s="1"/>
  <c r="AA41" i="19"/>
  <c r="AB41" i="19" s="1"/>
  <c r="AA40" i="19"/>
  <c r="AB40" i="19" s="1"/>
  <c r="AA39" i="19"/>
  <c r="AB39" i="19" s="1"/>
  <c r="AA38" i="19"/>
  <c r="AB38" i="19" s="1"/>
  <c r="AA37" i="19"/>
  <c r="AB37" i="19" s="1"/>
  <c r="AA36" i="19"/>
  <c r="AB36" i="19" s="1"/>
  <c r="AA35" i="19"/>
  <c r="AB35" i="19" s="1"/>
  <c r="Q33" i="19"/>
  <c r="S33" i="19" s="1"/>
  <c r="AA30" i="19"/>
  <c r="AB30" i="19" s="1"/>
  <c r="AA29" i="19"/>
  <c r="AB29" i="19" s="1"/>
  <c r="P28" i="19"/>
  <c r="AB27" i="19"/>
  <c r="AB26" i="19"/>
  <c r="AB24" i="19"/>
  <c r="AC23" i="19" s="1"/>
  <c r="AB22" i="19"/>
  <c r="AC21" i="19" s="1"/>
  <c r="AB20" i="19"/>
  <c r="AC20" i="19" s="1"/>
  <c r="X296" i="19" s="1"/>
  <c r="E42" i="11" s="1"/>
  <c r="AB19" i="19"/>
  <c r="AC19" i="19" s="1"/>
  <c r="X295" i="19" s="1"/>
  <c r="E41" i="11" s="1"/>
  <c r="AB18" i="19"/>
  <c r="AC18" i="19" s="1"/>
  <c r="AB17" i="19"/>
  <c r="AC17" i="19" s="1"/>
  <c r="AB16" i="19"/>
  <c r="AC16" i="19" s="1"/>
  <c r="X289" i="19" s="1"/>
  <c r="E21" i="11" s="1"/>
  <c r="AB15" i="19"/>
  <c r="AC15" i="19" s="1"/>
  <c r="X286" i="19" s="1"/>
  <c r="E17" i="11" s="1"/>
  <c r="AB14" i="19"/>
  <c r="AC14" i="19" s="1"/>
  <c r="X285" i="19" s="1"/>
  <c r="E16" i="11" s="1"/>
  <c r="AA13" i="19"/>
  <c r="AB13" i="19" s="1"/>
  <c r="AC13" i="19" s="1"/>
  <c r="X284" i="19" s="1"/>
  <c r="E15" i="11" s="1"/>
  <c r="AB12" i="19"/>
  <c r="AC12" i="19" s="1"/>
  <c r="X282" i="19" s="1"/>
  <c r="E12" i="11" s="1"/>
  <c r="AB11" i="19"/>
  <c r="AC11" i="19" s="1"/>
  <c r="AB10" i="19"/>
  <c r="AC10" i="19" s="1"/>
  <c r="S59" i="20" l="1"/>
  <c r="X202" i="20"/>
  <c r="G20" i="11"/>
  <c r="G52" i="11" s="1"/>
  <c r="G28" i="11"/>
  <c r="G51" i="11" s="1"/>
  <c r="X208" i="20"/>
  <c r="G39" i="11"/>
  <c r="G53" i="11" s="1"/>
  <c r="O45" i="20"/>
  <c r="O149" i="20"/>
  <c r="S153" i="20"/>
  <c r="S158" i="20" s="1"/>
  <c r="S45" i="20"/>
  <c r="AC171" i="20"/>
  <c r="Q123" i="20"/>
  <c r="Q171" i="20" s="1"/>
  <c r="S61" i="20"/>
  <c r="S135" i="20"/>
  <c r="S140" i="20" s="1"/>
  <c r="O140" i="20"/>
  <c r="S163" i="20"/>
  <c r="S170" i="20" s="1"/>
  <c r="O170" i="20"/>
  <c r="X207" i="20"/>
  <c r="X198" i="20"/>
  <c r="Q263" i="19"/>
  <c r="X308" i="19"/>
  <c r="Q257" i="19"/>
  <c r="AC79" i="19"/>
  <c r="P79" i="19" s="1"/>
  <c r="S79" i="19" s="1"/>
  <c r="AC25" i="19"/>
  <c r="Q25" i="19" s="1"/>
  <c r="S25" i="19" s="1"/>
  <c r="AC189" i="19"/>
  <c r="P189" i="19" s="1"/>
  <c r="S189" i="19" s="1"/>
  <c r="R272" i="19"/>
  <c r="AC28" i="19"/>
  <c r="X283" i="19" s="1"/>
  <c r="E14" i="11" s="1"/>
  <c r="AC64" i="19"/>
  <c r="P64" i="19" s="1"/>
  <c r="S64" i="19" s="1"/>
  <c r="X290" i="19"/>
  <c r="E22" i="11" s="1"/>
  <c r="P10" i="19"/>
  <c r="S245" i="19"/>
  <c r="AC84" i="19"/>
  <c r="P84" i="19" s="1"/>
  <c r="S84" i="19" s="1"/>
  <c r="S258" i="19"/>
  <c r="S263" i="19" s="1"/>
  <c r="Q225" i="19"/>
  <c r="Q233" i="19"/>
  <c r="S239" i="19"/>
  <c r="S257" i="19"/>
  <c r="AC69" i="19"/>
  <c r="P69" i="19" s="1"/>
  <c r="S69" i="19" s="1"/>
  <c r="Q271" i="19"/>
  <c r="AC193" i="19"/>
  <c r="P193" i="19" s="1"/>
  <c r="S193" i="19" s="1"/>
  <c r="Q251" i="19"/>
  <c r="X288" i="19"/>
  <c r="E20" i="11" s="1"/>
  <c r="P21" i="19"/>
  <c r="S21" i="19" s="1"/>
  <c r="AC104" i="19"/>
  <c r="P104" i="19" s="1"/>
  <c r="S104" i="19" s="1"/>
  <c r="AC174" i="19"/>
  <c r="P174" i="19" s="1"/>
  <c r="S174" i="19" s="1"/>
  <c r="AC59" i="19"/>
  <c r="AC74" i="19"/>
  <c r="P74" i="19" s="1"/>
  <c r="S74" i="19" s="1"/>
  <c r="AC89" i="19"/>
  <c r="P89" i="19" s="1"/>
  <c r="S89" i="19" s="1"/>
  <c r="S251" i="19"/>
  <c r="AC34" i="19"/>
  <c r="P34" i="19" s="1"/>
  <c r="S34" i="19" s="1"/>
  <c r="AC133" i="19"/>
  <c r="P133" i="19" s="1"/>
  <c r="S133" i="19" s="1"/>
  <c r="AC184" i="19"/>
  <c r="P184" i="19" s="1"/>
  <c r="S184" i="19" s="1"/>
  <c r="AC199" i="19"/>
  <c r="P199" i="19" s="1"/>
  <c r="S199" i="19" s="1"/>
  <c r="X280" i="19"/>
  <c r="E10" i="11" s="1"/>
  <c r="E51" i="11" s="1"/>
  <c r="O10" i="19"/>
  <c r="Q10" i="19"/>
  <c r="X291" i="19"/>
  <c r="E23" i="11" s="1"/>
  <c r="AC207" i="19"/>
  <c r="P207" i="19" s="1"/>
  <c r="S207" i="19" s="1"/>
  <c r="S271" i="19"/>
  <c r="Q239" i="19"/>
  <c r="Q245" i="19"/>
  <c r="S226" i="19"/>
  <c r="S233" i="19" s="1"/>
  <c r="S53" i="19"/>
  <c r="X419" i="18"/>
  <c r="X413" i="18"/>
  <c r="F19" i="11" s="1"/>
  <c r="R395" i="18"/>
  <c r="Q395" i="18"/>
  <c r="P395" i="18"/>
  <c r="AA394" i="18"/>
  <c r="AB394" i="18" s="1"/>
  <c r="AA393" i="18"/>
  <c r="AB393" i="18" s="1"/>
  <c r="AA392" i="18"/>
  <c r="AB392" i="18" s="1"/>
  <c r="AA391" i="18"/>
  <c r="AB391" i="18" s="1"/>
  <c r="AA390" i="18"/>
  <c r="AB390" i="18" s="1"/>
  <c r="AA389" i="18"/>
  <c r="AB389" i="18" s="1"/>
  <c r="AA387" i="18"/>
  <c r="AB387" i="18" s="1"/>
  <c r="AA386" i="18"/>
  <c r="AB386" i="18" s="1"/>
  <c r="AA385" i="18"/>
  <c r="AB385" i="18" s="1"/>
  <c r="AA384" i="18"/>
  <c r="AB384" i="18" s="1"/>
  <c r="AA383" i="18"/>
  <c r="AB383" i="18" s="1"/>
  <c r="AA382" i="18"/>
  <c r="AB382" i="18" s="1"/>
  <c r="AA380" i="18"/>
  <c r="AB380" i="18" s="1"/>
  <c r="AC379" i="18" s="1"/>
  <c r="R378" i="18"/>
  <c r="Q378" i="18"/>
  <c r="P378" i="18"/>
  <c r="AA377" i="18"/>
  <c r="AB377" i="18" s="1"/>
  <c r="AA376" i="18"/>
  <c r="AB376" i="18" s="1"/>
  <c r="AA375" i="18"/>
  <c r="AB375" i="18" s="1"/>
  <c r="AA374" i="18"/>
  <c r="AB374" i="18" s="1"/>
  <c r="AA372" i="18"/>
  <c r="AB372" i="18" s="1"/>
  <c r="AA371" i="18"/>
  <c r="AB371" i="18" s="1"/>
  <c r="AA370" i="18"/>
  <c r="AB370" i="18" s="1"/>
  <c r="AA369" i="18"/>
  <c r="AB369" i="18" s="1"/>
  <c r="AA368" i="18"/>
  <c r="AB368" i="18" s="1"/>
  <c r="AA367" i="18"/>
  <c r="AB367" i="18" s="1"/>
  <c r="AA365" i="18"/>
  <c r="AB365" i="18" s="1"/>
  <c r="AA364" i="18"/>
  <c r="AB364" i="18" s="1"/>
  <c r="AA362" i="18"/>
  <c r="AB362" i="18" s="1"/>
  <c r="AC361" i="18" s="1"/>
  <c r="O361" i="18" s="1"/>
  <c r="S361" i="18" s="1"/>
  <c r="R360" i="18"/>
  <c r="Q360" i="18"/>
  <c r="P360" i="18"/>
  <c r="AA359" i="18"/>
  <c r="AB359" i="18" s="1"/>
  <c r="AA358" i="18"/>
  <c r="AB358" i="18" s="1"/>
  <c r="AA357" i="18"/>
  <c r="AB357" i="18" s="1"/>
  <c r="AA356" i="18"/>
  <c r="AB356" i="18" s="1"/>
  <c r="AA354" i="18"/>
  <c r="AB354" i="18" s="1"/>
  <c r="AA353" i="18"/>
  <c r="AB353" i="18" s="1"/>
  <c r="AA351" i="18"/>
  <c r="AB351" i="18" s="1"/>
  <c r="AA350" i="18"/>
  <c r="AB350" i="18" s="1"/>
  <c r="AA349" i="18"/>
  <c r="AB349" i="18" s="1"/>
  <c r="AA347" i="18"/>
  <c r="AB347" i="18" s="1"/>
  <c r="AA346" i="18"/>
  <c r="AB346" i="18" s="1"/>
  <c r="AA345" i="18"/>
  <c r="AB345" i="18" s="1"/>
  <c r="AA344" i="18"/>
  <c r="AB344" i="18" s="1"/>
  <c r="R342" i="18"/>
  <c r="Q342" i="18"/>
  <c r="P342" i="18"/>
  <c r="AA341" i="18"/>
  <c r="AB341" i="18" s="1"/>
  <c r="AA340" i="18"/>
  <c r="AB340" i="18" s="1"/>
  <c r="AA339" i="18"/>
  <c r="AB339" i="18" s="1"/>
  <c r="AA338" i="18"/>
  <c r="AB338" i="18" s="1"/>
  <c r="AA336" i="18"/>
  <c r="AB336" i="18" s="1"/>
  <c r="AA335" i="18"/>
  <c r="AB335" i="18" s="1"/>
  <c r="AA334" i="18"/>
  <c r="AB334" i="18" s="1"/>
  <c r="AA333" i="18"/>
  <c r="AB333" i="18" s="1"/>
  <c r="AA332" i="18"/>
  <c r="AB332" i="18" s="1"/>
  <c r="AA331" i="18"/>
  <c r="AB331" i="18" s="1"/>
  <c r="AA330" i="18"/>
  <c r="AB330" i="18" s="1"/>
  <c r="AA329" i="18"/>
  <c r="AB329" i="18" s="1"/>
  <c r="AA327" i="18"/>
  <c r="AB327" i="18" s="1"/>
  <c r="AC326" i="18" s="1"/>
  <c r="R325" i="18"/>
  <c r="Q325" i="18"/>
  <c r="P325" i="18"/>
  <c r="AA324" i="18"/>
  <c r="AB324" i="18" s="1"/>
  <c r="AC323" i="18" s="1"/>
  <c r="O323" i="18" s="1"/>
  <c r="S323" i="18" s="1"/>
  <c r="AA322" i="18"/>
  <c r="AB322" i="18" s="1"/>
  <c r="AA321" i="18"/>
  <c r="AB321" i="18" s="1"/>
  <c r="AA320" i="18"/>
  <c r="AB320" i="18" s="1"/>
  <c r="AA319" i="18"/>
  <c r="AB319" i="18" s="1"/>
  <c r="AA317" i="18"/>
  <c r="AB317" i="18" s="1"/>
  <c r="AA316" i="18"/>
  <c r="AB316" i="18" s="1"/>
  <c r="AA314" i="18"/>
  <c r="AB314" i="18" s="1"/>
  <c r="AA313" i="18"/>
  <c r="AB313" i="18" s="1"/>
  <c r="AA312" i="18"/>
  <c r="AB312" i="18" s="1"/>
  <c r="AA311" i="18"/>
  <c r="AB311" i="18" s="1"/>
  <c r="AA310" i="18"/>
  <c r="AB310" i="18" s="1"/>
  <c r="AA309" i="18"/>
  <c r="AB309" i="18" s="1"/>
  <c r="R307" i="18"/>
  <c r="Q307" i="18"/>
  <c r="P307" i="18"/>
  <c r="AA306" i="18"/>
  <c r="AB306" i="18" s="1"/>
  <c r="AA305" i="18"/>
  <c r="AB305" i="18" s="1"/>
  <c r="AA304" i="18"/>
  <c r="AB304" i="18" s="1"/>
  <c r="AA303" i="18"/>
  <c r="AB303" i="18" s="1"/>
  <c r="AA301" i="18"/>
  <c r="AB301" i="18" s="1"/>
  <c r="AC300" i="18" s="1"/>
  <c r="O300" i="18" s="1"/>
  <c r="S300" i="18" s="1"/>
  <c r="AA299" i="18"/>
  <c r="AB299" i="18" s="1"/>
  <c r="AA298" i="18"/>
  <c r="AB298" i="18" s="1"/>
  <c r="AA297" i="18"/>
  <c r="AB297" i="18" s="1"/>
  <c r="AA296" i="18"/>
  <c r="AB296" i="18" s="1"/>
  <c r="AA295" i="18"/>
  <c r="AB295" i="18" s="1"/>
  <c r="AA294" i="18"/>
  <c r="AB294" i="18" s="1"/>
  <c r="AA293" i="18"/>
  <c r="AB293" i="18" s="1"/>
  <c r="AA292" i="18"/>
  <c r="AB292" i="18" s="1"/>
  <c r="R290" i="18"/>
  <c r="Q290" i="18"/>
  <c r="P290" i="18"/>
  <c r="AA289" i="18"/>
  <c r="AB289" i="18" s="1"/>
  <c r="AC288" i="18" s="1"/>
  <c r="O288" i="18" s="1"/>
  <c r="S288" i="18" s="1"/>
  <c r="AA287" i="18"/>
  <c r="AB287" i="18" s="1"/>
  <c r="AA286" i="18"/>
  <c r="AB286" i="18" s="1"/>
  <c r="AA285" i="18"/>
  <c r="AB285" i="18" s="1"/>
  <c r="AA284" i="18"/>
  <c r="AB284" i="18" s="1"/>
  <c r="AA282" i="18"/>
  <c r="AB282" i="18" s="1"/>
  <c r="AA281" i="18"/>
  <c r="AB281" i="18" s="1"/>
  <c r="AA280" i="18"/>
  <c r="AB280" i="18" s="1"/>
  <c r="AA279" i="18"/>
  <c r="AB279" i="18" s="1"/>
  <c r="AA278" i="18"/>
  <c r="AB278" i="18" s="1"/>
  <c r="AA277" i="18"/>
  <c r="AB277" i="18" s="1"/>
  <c r="AA276" i="18"/>
  <c r="AB276" i="18" s="1"/>
  <c r="AA275" i="18"/>
  <c r="AB275" i="18" s="1"/>
  <c r="R273" i="18"/>
  <c r="Q273" i="18"/>
  <c r="P273" i="18"/>
  <c r="AA272" i="18"/>
  <c r="AB272" i="18" s="1"/>
  <c r="AA271" i="18"/>
  <c r="AB271" i="18" s="1"/>
  <c r="AA270" i="18"/>
  <c r="AB270" i="18" s="1"/>
  <c r="AA269" i="18"/>
  <c r="AB269" i="18" s="1"/>
  <c r="AA267" i="18"/>
  <c r="AB267" i="18" s="1"/>
  <c r="AC266" i="18" s="1"/>
  <c r="O266" i="18" s="1"/>
  <c r="S266" i="18" s="1"/>
  <c r="AA265" i="18"/>
  <c r="AB265" i="18" s="1"/>
  <c r="AA264" i="18"/>
  <c r="AB264" i="18" s="1"/>
  <c r="AA263" i="18"/>
  <c r="AB263" i="18" s="1"/>
  <c r="AA262" i="18"/>
  <c r="AB262" i="18" s="1"/>
  <c r="AA261" i="18"/>
  <c r="AB261" i="18" s="1"/>
  <c r="AA260" i="18"/>
  <c r="AB260" i="18" s="1"/>
  <c r="AA259" i="18"/>
  <c r="AB259" i="18" s="1"/>
  <c r="AA258" i="18"/>
  <c r="AB258" i="18" s="1"/>
  <c r="R256" i="18"/>
  <c r="Q256" i="18"/>
  <c r="P256" i="18"/>
  <c r="AA255" i="18"/>
  <c r="AB255" i="18" s="1"/>
  <c r="AA254" i="18"/>
  <c r="AB254" i="18" s="1"/>
  <c r="AA253" i="18"/>
  <c r="AB253" i="18" s="1"/>
  <c r="AA252" i="18"/>
  <c r="AB252" i="18" s="1"/>
  <c r="AA250" i="18"/>
  <c r="AB250" i="18" s="1"/>
  <c r="AA249" i="18"/>
  <c r="AB249" i="18" s="1"/>
  <c r="AA248" i="18"/>
  <c r="AB248" i="18" s="1"/>
  <c r="AA247" i="18"/>
  <c r="AB247" i="18" s="1"/>
  <c r="AA246" i="18"/>
  <c r="AB246" i="18" s="1"/>
  <c r="AA245" i="18"/>
  <c r="AB245" i="18" s="1"/>
  <c r="AA244" i="18"/>
  <c r="AB244" i="18" s="1"/>
  <c r="AA243" i="18"/>
  <c r="AB243" i="18" s="1"/>
  <c r="AA241" i="18"/>
  <c r="AB241" i="18" s="1"/>
  <c r="AC240" i="18" s="1"/>
  <c r="R239" i="18"/>
  <c r="Q239" i="18"/>
  <c r="P239" i="18"/>
  <c r="AA238" i="18"/>
  <c r="AB238" i="18" s="1"/>
  <c r="AA237" i="18"/>
  <c r="AB237" i="18" s="1"/>
  <c r="AA236" i="18"/>
  <c r="AB236" i="18" s="1"/>
  <c r="AA235" i="18"/>
  <c r="AB235" i="18" s="1"/>
  <c r="AA233" i="18"/>
  <c r="AB233" i="18" s="1"/>
  <c r="AC232" i="18" s="1"/>
  <c r="O232" i="18" s="1"/>
  <c r="S232" i="18" s="1"/>
  <c r="AA231" i="18"/>
  <c r="AB231" i="18" s="1"/>
  <c r="AA230" i="18"/>
  <c r="AB230" i="18" s="1"/>
  <c r="AA229" i="18"/>
  <c r="AB229" i="18" s="1"/>
  <c r="AA228" i="18"/>
  <c r="AB228" i="18" s="1"/>
  <c r="AA227" i="18"/>
  <c r="AB227" i="18" s="1"/>
  <c r="AA226" i="18"/>
  <c r="AB226" i="18" s="1"/>
  <c r="AA225" i="18"/>
  <c r="AB225" i="18" s="1"/>
  <c r="AA224" i="18"/>
  <c r="AB224" i="18" s="1"/>
  <c r="R222" i="18"/>
  <c r="Q222" i="18"/>
  <c r="P222" i="18"/>
  <c r="AA221" i="18"/>
  <c r="AB221" i="18" s="1"/>
  <c r="AA220" i="18"/>
  <c r="AB220" i="18" s="1"/>
  <c r="AA219" i="18"/>
  <c r="AB219" i="18" s="1"/>
  <c r="AA218" i="18"/>
  <c r="AB218" i="18" s="1"/>
  <c r="AA216" i="18"/>
  <c r="AB216" i="18" s="1"/>
  <c r="AC215" i="18" s="1"/>
  <c r="O215" i="18" s="1"/>
  <c r="S215" i="18" s="1"/>
  <c r="AA211" i="18"/>
  <c r="AB211" i="18" s="1"/>
  <c r="AA210" i="18"/>
  <c r="AB210" i="18" s="1"/>
  <c r="AA209" i="18"/>
  <c r="AB209" i="18" s="1"/>
  <c r="AA208" i="18"/>
  <c r="AB208" i="18" s="1"/>
  <c r="AA207" i="18"/>
  <c r="AB207" i="18" s="1"/>
  <c r="AA206" i="18"/>
  <c r="AB206" i="18" s="1"/>
  <c r="AA205" i="18"/>
  <c r="AB205" i="18" s="1"/>
  <c r="R203" i="18"/>
  <c r="Q203" i="18"/>
  <c r="P203" i="18"/>
  <c r="AA202" i="18"/>
  <c r="AB202" i="18" s="1"/>
  <c r="AC201" i="18" s="1"/>
  <c r="O201" i="18" s="1"/>
  <c r="S201" i="18" s="1"/>
  <c r="AA200" i="18"/>
  <c r="AB200" i="18" s="1"/>
  <c r="AA199" i="18"/>
  <c r="AB199" i="18" s="1"/>
  <c r="AA198" i="18"/>
  <c r="AB198" i="18" s="1"/>
  <c r="AA197" i="18"/>
  <c r="AB197" i="18" s="1"/>
  <c r="AA195" i="18"/>
  <c r="AB195" i="18" s="1"/>
  <c r="AA194" i="18"/>
  <c r="AB194" i="18" s="1"/>
  <c r="AA193" i="18"/>
  <c r="AB193" i="18" s="1"/>
  <c r="AA192" i="18"/>
  <c r="AB192" i="18" s="1"/>
  <c r="AA190" i="18"/>
  <c r="AB190" i="18" s="1"/>
  <c r="AA189" i="18"/>
  <c r="AB189" i="18" s="1"/>
  <c r="AA188" i="18"/>
  <c r="AB188" i="18" s="1"/>
  <c r="AA187" i="18"/>
  <c r="AB187" i="18" s="1"/>
  <c r="AA186" i="18"/>
  <c r="AB186" i="18" s="1"/>
  <c r="R184" i="18"/>
  <c r="Q184" i="18"/>
  <c r="P184" i="18"/>
  <c r="AA183" i="18"/>
  <c r="AB183" i="18" s="1"/>
  <c r="AC182" i="18" s="1"/>
  <c r="O182" i="18" s="1"/>
  <c r="S182" i="18" s="1"/>
  <c r="AA181" i="18"/>
  <c r="AB181" i="18" s="1"/>
  <c r="AA180" i="18"/>
  <c r="AB180" i="18" s="1"/>
  <c r="AA179" i="18"/>
  <c r="AB179" i="18" s="1"/>
  <c r="AA178" i="18"/>
  <c r="AB178" i="18" s="1"/>
  <c r="AA176" i="18"/>
  <c r="AB176" i="18" s="1"/>
  <c r="AA175" i="18"/>
  <c r="AB175" i="18" s="1"/>
  <c r="AA174" i="18"/>
  <c r="AB174" i="18" s="1"/>
  <c r="AA173" i="18"/>
  <c r="AB173" i="18" s="1"/>
  <c r="AA172" i="18"/>
  <c r="AB172" i="18" s="1"/>
  <c r="AA171" i="18"/>
  <c r="AB171" i="18" s="1"/>
  <c r="AA170" i="18"/>
  <c r="AB170" i="18" s="1"/>
  <c r="AA169" i="18"/>
  <c r="AB169" i="18" s="1"/>
  <c r="AA168" i="18"/>
  <c r="AB168" i="18" s="1"/>
  <c r="R166" i="18"/>
  <c r="P166" i="18"/>
  <c r="AA165" i="18"/>
  <c r="AB165" i="18" s="1"/>
  <c r="AA164" i="18"/>
  <c r="AB164" i="18" s="1"/>
  <c r="AA163" i="18"/>
  <c r="AB163" i="18" s="1"/>
  <c r="AA162" i="18"/>
  <c r="AB162" i="18" s="1"/>
  <c r="AA161" i="18"/>
  <c r="AB161" i="18" s="1"/>
  <c r="AA159" i="18"/>
  <c r="AB159" i="18" s="1"/>
  <c r="AA158" i="18"/>
  <c r="AB158" i="18" s="1"/>
  <c r="AA157" i="18"/>
  <c r="AB157" i="18" s="1"/>
  <c r="AA156" i="18"/>
  <c r="AB156" i="18" s="1"/>
  <c r="AA154" i="18"/>
  <c r="AB154" i="18" s="1"/>
  <c r="AA153" i="18"/>
  <c r="AB153" i="18" s="1"/>
  <c r="AA152" i="18"/>
  <c r="AB152" i="18" s="1"/>
  <c r="AA151" i="18"/>
  <c r="AB151" i="18" s="1"/>
  <c r="AA149" i="18"/>
  <c r="AB149" i="18" s="1"/>
  <c r="AA148" i="18"/>
  <c r="AB148" i="18" s="1"/>
  <c r="AA147" i="18"/>
  <c r="AB147" i="18" s="1"/>
  <c r="AA146" i="18"/>
  <c r="AB146" i="18" s="1"/>
  <c r="AA144" i="18"/>
  <c r="AB144" i="18" s="1"/>
  <c r="AA143" i="18"/>
  <c r="AB143" i="18" s="1"/>
  <c r="AA142" i="18"/>
  <c r="AB142" i="18" s="1"/>
  <c r="AA140" i="18"/>
  <c r="AB140" i="18" s="1"/>
  <c r="AC139" i="18" s="1"/>
  <c r="O139" i="18" s="1"/>
  <c r="S139" i="18" s="1"/>
  <c r="AA138" i="18"/>
  <c r="AB138" i="18" s="1"/>
  <c r="AC137" i="18" s="1"/>
  <c r="Q134" i="18" s="1"/>
  <c r="Q166" i="18" s="1"/>
  <c r="AA136" i="18"/>
  <c r="AB136" i="18" s="1"/>
  <c r="AA135" i="18"/>
  <c r="AB135" i="18" s="1"/>
  <c r="R133" i="18"/>
  <c r="Q133" i="18"/>
  <c r="P133" i="18"/>
  <c r="AA132" i="18"/>
  <c r="AB132" i="18" s="1"/>
  <c r="AA131" i="18"/>
  <c r="AB131" i="18" s="1"/>
  <c r="AA130" i="18"/>
  <c r="AB130" i="18" s="1"/>
  <c r="AA129" i="18"/>
  <c r="AB129" i="18" s="1"/>
  <c r="AA127" i="18"/>
  <c r="AB127" i="18" s="1"/>
  <c r="AA126" i="18"/>
  <c r="AB126" i="18" s="1"/>
  <c r="AA124" i="18"/>
  <c r="AB124" i="18" s="1"/>
  <c r="AC123" i="18" s="1"/>
  <c r="O123" i="18" s="1"/>
  <c r="S123" i="18" s="1"/>
  <c r="AA122" i="18"/>
  <c r="AB122" i="18" s="1"/>
  <c r="AA121" i="18"/>
  <c r="AB121" i="18" s="1"/>
  <c r="AA119" i="18"/>
  <c r="AB119" i="18" s="1"/>
  <c r="AC118" i="18" s="1"/>
  <c r="O118" i="18" s="1"/>
  <c r="S118" i="18" s="1"/>
  <c r="AA117" i="18"/>
  <c r="AB117" i="18" s="1"/>
  <c r="AA116" i="18"/>
  <c r="AB116" i="18" s="1"/>
  <c r="AA115" i="18"/>
  <c r="AB115" i="18" s="1"/>
  <c r="AA113" i="18"/>
  <c r="AB113" i="18" s="1"/>
  <c r="AA112" i="18"/>
  <c r="AB112" i="18" s="1"/>
  <c r="AA111" i="18"/>
  <c r="AB111" i="18" s="1"/>
  <c r="R109" i="18"/>
  <c r="Q109" i="18"/>
  <c r="P109" i="18"/>
  <c r="AA108" i="18"/>
  <c r="AB108" i="18" s="1"/>
  <c r="AA107" i="18"/>
  <c r="AB107" i="18" s="1"/>
  <c r="AA106" i="18"/>
  <c r="AB106" i="18" s="1"/>
  <c r="AA105" i="18"/>
  <c r="AB105" i="18" s="1"/>
  <c r="AA104" i="18"/>
  <c r="AB104" i="18" s="1"/>
  <c r="AA102" i="18"/>
  <c r="AB102" i="18" s="1"/>
  <c r="AC101" i="18" s="1"/>
  <c r="O101" i="18" s="1"/>
  <c r="S101" i="18" s="1"/>
  <c r="AA100" i="18"/>
  <c r="AB100" i="18" s="1"/>
  <c r="AC99" i="18" s="1"/>
  <c r="O99" i="18" s="1"/>
  <c r="S99" i="18" s="1"/>
  <c r="AA98" i="18"/>
  <c r="AB98" i="18" s="1"/>
  <c r="AA97" i="18"/>
  <c r="AB97" i="18" s="1"/>
  <c r="AA96" i="18"/>
  <c r="AB96" i="18" s="1"/>
  <c r="AA94" i="18"/>
  <c r="AB94" i="18" s="1"/>
  <c r="AA93" i="18"/>
  <c r="AB93" i="18" s="1"/>
  <c r="AA91" i="18"/>
  <c r="AB91" i="18" s="1"/>
  <c r="AA90" i="18"/>
  <c r="AB90" i="18" s="1"/>
  <c r="AA88" i="18"/>
  <c r="AB88" i="18" s="1"/>
  <c r="AA87" i="18"/>
  <c r="AB87" i="18" s="1"/>
  <c r="AA86" i="18"/>
  <c r="AB86" i="18" s="1"/>
  <c r="AA85" i="18"/>
  <c r="AB85" i="18" s="1"/>
  <c r="AA83" i="18"/>
  <c r="AB83" i="18" s="1"/>
  <c r="AA82" i="18"/>
  <c r="AB82" i="18" s="1"/>
  <c r="AA81" i="18"/>
  <c r="AB81" i="18" s="1"/>
  <c r="AA80" i="18"/>
  <c r="AB80" i="18" s="1"/>
  <c r="AA78" i="18"/>
  <c r="AB78" i="18" s="1"/>
  <c r="AC77" i="18" s="1"/>
  <c r="R76" i="18"/>
  <c r="S75" i="18"/>
  <c r="AA74" i="18"/>
  <c r="AB74" i="18" s="1"/>
  <c r="AA72" i="18"/>
  <c r="AB72" i="18" s="1"/>
  <c r="AA71" i="18"/>
  <c r="AB71" i="18" s="1"/>
  <c r="AA70" i="18"/>
  <c r="AB70" i="18" s="1"/>
  <c r="AA69" i="18"/>
  <c r="AB69" i="18" s="1"/>
  <c r="AA68" i="18"/>
  <c r="AB68" i="18" s="1"/>
  <c r="AA67" i="18"/>
  <c r="AB67" i="18" s="1"/>
  <c r="AA66" i="18"/>
  <c r="AB66" i="18" s="1"/>
  <c r="AA65" i="18"/>
  <c r="AB65" i="18" s="1"/>
  <c r="AA64" i="18"/>
  <c r="AB64" i="18" s="1"/>
  <c r="AA63" i="18"/>
  <c r="AB63" i="18" s="1"/>
  <c r="AA62" i="18"/>
  <c r="AB62" i="18" s="1"/>
  <c r="AA60" i="18"/>
  <c r="AB60" i="18" s="1"/>
  <c r="X409" i="18" s="1"/>
  <c r="F13" i="11" s="1"/>
  <c r="J13" i="11" s="1"/>
  <c r="AA59" i="18"/>
  <c r="AB59" i="18" s="1"/>
  <c r="P58" i="18"/>
  <c r="AA57" i="18"/>
  <c r="AB57" i="18" s="1"/>
  <c r="AA56" i="18"/>
  <c r="AB56" i="18" s="1"/>
  <c r="AA55" i="18"/>
  <c r="AB55" i="18" s="1"/>
  <c r="AA54" i="18"/>
  <c r="AB54" i="18" s="1"/>
  <c r="AA53" i="18"/>
  <c r="AB53" i="18" s="1"/>
  <c r="AA52" i="18"/>
  <c r="AB52" i="18" s="1"/>
  <c r="AA51" i="18"/>
  <c r="AB51" i="18" s="1"/>
  <c r="AA50" i="18"/>
  <c r="AB50" i="18" s="1"/>
  <c r="AA49" i="18"/>
  <c r="AB49" i="18" s="1"/>
  <c r="AA48" i="18"/>
  <c r="AB48" i="18" s="1"/>
  <c r="AA47" i="18"/>
  <c r="AB47" i="18" s="1"/>
  <c r="AA45" i="18"/>
  <c r="AB45" i="18" s="1"/>
  <c r="AC44" i="18" s="1"/>
  <c r="O44" i="18" s="1"/>
  <c r="S44" i="18" s="1"/>
  <c r="AA43" i="18"/>
  <c r="AB43" i="18" s="1"/>
  <c r="AC42" i="18" s="1"/>
  <c r="X424" i="18" s="1"/>
  <c r="F42" i="11" s="1"/>
  <c r="AA41" i="18"/>
  <c r="AB41" i="18" s="1"/>
  <c r="AC40" i="18" s="1"/>
  <c r="X423" i="18" s="1"/>
  <c r="AA39" i="18"/>
  <c r="AB39" i="18" s="1"/>
  <c r="AC38" i="18" s="1"/>
  <c r="Z37" i="18"/>
  <c r="AA37" i="18" s="1"/>
  <c r="AB37" i="18" s="1"/>
  <c r="AC36" i="18" s="1"/>
  <c r="X414" i="18" s="1"/>
  <c r="F21" i="11" s="1"/>
  <c r="AA29" i="18"/>
  <c r="AB29" i="18" s="1"/>
  <c r="AC28" i="18" s="1"/>
  <c r="X410" i="18" s="1"/>
  <c r="F15" i="11" s="1"/>
  <c r="AA27" i="18"/>
  <c r="AB27" i="18" s="1"/>
  <c r="AC26" i="18" s="1"/>
  <c r="X412" i="18" s="1"/>
  <c r="F17" i="11" s="1"/>
  <c r="AA25" i="18"/>
  <c r="AB25" i="18" s="1"/>
  <c r="AC24" i="18" s="1"/>
  <c r="AA23" i="18"/>
  <c r="AB23" i="18" s="1"/>
  <c r="AC22" i="18" s="1"/>
  <c r="AA21" i="18"/>
  <c r="AB21" i="18" s="1"/>
  <c r="AA20" i="18"/>
  <c r="AB20" i="18" s="1"/>
  <c r="AA19" i="18"/>
  <c r="AB19" i="18" s="1"/>
  <c r="AA17" i="18"/>
  <c r="AB17" i="18" s="1"/>
  <c r="AA15" i="18"/>
  <c r="AB15" i="18" s="1"/>
  <c r="AC14" i="18" s="1"/>
  <c r="X408" i="18" s="1"/>
  <c r="F12" i="11" s="1"/>
  <c r="Z13" i="18"/>
  <c r="AA13" i="18" s="1"/>
  <c r="AB13" i="18" s="1"/>
  <c r="AC12" i="18" s="1"/>
  <c r="X407" i="18" s="1"/>
  <c r="F11" i="11" s="1"/>
  <c r="AA11" i="18"/>
  <c r="AB11" i="18" s="1"/>
  <c r="AC10" i="18" s="1"/>
  <c r="P10" i="18"/>
  <c r="AC204" i="18" l="1"/>
  <c r="F41" i="11"/>
  <c r="O24" i="18"/>
  <c r="AC58" i="18"/>
  <c r="P76" i="18"/>
  <c r="P396" i="18" s="1"/>
  <c r="AC89" i="18"/>
  <c r="O89" i="18" s="1"/>
  <c r="S89" i="18" s="1"/>
  <c r="AC315" i="18"/>
  <c r="O315" i="18" s="1"/>
  <c r="S315" i="18" s="1"/>
  <c r="AC268" i="18"/>
  <c r="O268" i="18" s="1"/>
  <c r="S268" i="18" s="1"/>
  <c r="X204" i="20"/>
  <c r="S123" i="20"/>
  <c r="S171" i="20" s="1"/>
  <c r="G55" i="11"/>
  <c r="AC337" i="18"/>
  <c r="O337" i="18" s="1"/>
  <c r="S337" i="18" s="1"/>
  <c r="O171" i="20"/>
  <c r="X210" i="20"/>
  <c r="Q28" i="19"/>
  <c r="S28" i="19" s="1"/>
  <c r="X294" i="19"/>
  <c r="X292" i="19"/>
  <c r="E29" i="11" s="1"/>
  <c r="P52" i="19"/>
  <c r="AC52" i="19"/>
  <c r="O52" i="19"/>
  <c r="O272" i="19" s="1"/>
  <c r="S10" i="19"/>
  <c r="X300" i="19"/>
  <c r="P59" i="19"/>
  <c r="AC225" i="19"/>
  <c r="X293" i="19"/>
  <c r="E32" i="11" s="1"/>
  <c r="AC185" i="18"/>
  <c r="AC110" i="18"/>
  <c r="O110" i="18" s="1"/>
  <c r="X429" i="18"/>
  <c r="F29" i="11"/>
  <c r="F52" i="11" s="1"/>
  <c r="AC95" i="18"/>
  <c r="O95" i="18" s="1"/>
  <c r="S95" i="18" s="1"/>
  <c r="AC191" i="18"/>
  <c r="AC177" i="18"/>
  <c r="O177" i="18" s="1"/>
  <c r="S177" i="18" s="1"/>
  <c r="AC348" i="18"/>
  <c r="AC134" i="18"/>
  <c r="O134" i="18" s="1"/>
  <c r="AC302" i="18"/>
  <c r="O302" i="18" s="1"/>
  <c r="S302" i="18" s="1"/>
  <c r="AC128" i="18"/>
  <c r="O128" i="18" s="1"/>
  <c r="S128" i="18" s="1"/>
  <c r="AC257" i="18"/>
  <c r="O257" i="18" s="1"/>
  <c r="AC160" i="18"/>
  <c r="O160" i="18" s="1"/>
  <c r="S160" i="18" s="1"/>
  <c r="AC141" i="18"/>
  <c r="O141" i="18" s="1"/>
  <c r="S141" i="18" s="1"/>
  <c r="AC251" i="18"/>
  <c r="O251" i="18" s="1"/>
  <c r="S251" i="18" s="1"/>
  <c r="AC363" i="18"/>
  <c r="O363" i="18" s="1"/>
  <c r="S363" i="18" s="1"/>
  <c r="AC283" i="18"/>
  <c r="O283" i="18" s="1"/>
  <c r="S283" i="18" s="1"/>
  <c r="AC103" i="18"/>
  <c r="O103" i="18" s="1"/>
  <c r="S103" i="18" s="1"/>
  <c r="AC308" i="18"/>
  <c r="AC18" i="18"/>
  <c r="X422" i="18" s="1"/>
  <c r="F39" i="11" s="1"/>
  <c r="AC125" i="18"/>
  <c r="O125" i="18" s="1"/>
  <c r="S125" i="18" s="1"/>
  <c r="AC223" i="18"/>
  <c r="O223" i="18" s="1"/>
  <c r="R396" i="18"/>
  <c r="AC92" i="18"/>
  <c r="O92" i="18" s="1"/>
  <c r="S92" i="18" s="1"/>
  <c r="AC318" i="18"/>
  <c r="O318" i="18" s="1"/>
  <c r="S318" i="18" s="1"/>
  <c r="AC343" i="18"/>
  <c r="O343" i="18" s="1"/>
  <c r="AC355" i="18"/>
  <c r="O355" i="18" s="1"/>
  <c r="S355" i="18" s="1"/>
  <c r="AC373" i="18"/>
  <c r="O373" i="18" s="1"/>
  <c r="S373" i="18" s="1"/>
  <c r="AC196" i="18"/>
  <c r="O196" i="18" s="1"/>
  <c r="S196" i="18" s="1"/>
  <c r="X411" i="18"/>
  <c r="F16" i="11" s="1"/>
  <c r="AC274" i="18"/>
  <c r="O77" i="18"/>
  <c r="O240" i="18"/>
  <c r="O22" i="18"/>
  <c r="S22" i="18" s="1"/>
  <c r="O10" i="18"/>
  <c r="X416" i="18"/>
  <c r="F25" i="11" s="1"/>
  <c r="O58" i="18"/>
  <c r="O379" i="18"/>
  <c r="AC46" i="18"/>
  <c r="O46" i="18" s="1"/>
  <c r="S46" i="18" s="1"/>
  <c r="AC145" i="18"/>
  <c r="O145" i="18" s="1"/>
  <c r="S145" i="18" s="1"/>
  <c r="AC84" i="18"/>
  <c r="O84" i="18" s="1"/>
  <c r="S84" i="18" s="1"/>
  <c r="AC291" i="18"/>
  <c r="AC217" i="18"/>
  <c r="O217" i="18" s="1"/>
  <c r="S217" i="18" s="1"/>
  <c r="AC352" i="18"/>
  <c r="AC388" i="18"/>
  <c r="O388" i="18" s="1"/>
  <c r="S388" i="18" s="1"/>
  <c r="AC366" i="18"/>
  <c r="O366" i="18" s="1"/>
  <c r="S366" i="18" s="1"/>
  <c r="X415" i="18"/>
  <c r="F23" i="11" s="1"/>
  <c r="Q24" i="18"/>
  <c r="AC155" i="18"/>
  <c r="O155" i="18" s="1"/>
  <c r="S155" i="18" s="1"/>
  <c r="O326" i="18"/>
  <c r="AC114" i="18"/>
  <c r="O114" i="18" s="1"/>
  <c r="S114" i="18" s="1"/>
  <c r="AC120" i="18"/>
  <c r="O120" i="18" s="1"/>
  <c r="S120" i="18" s="1"/>
  <c r="X436" i="18"/>
  <c r="AC79" i="18"/>
  <c r="O79" i="18" s="1"/>
  <c r="S79" i="18" s="1"/>
  <c r="AC73" i="18"/>
  <c r="X421" i="18" s="1"/>
  <c r="AC242" i="18"/>
  <c r="O242" i="18" s="1"/>
  <c r="S242" i="18" s="1"/>
  <c r="AC328" i="18"/>
  <c r="O328" i="18" s="1"/>
  <c r="S328" i="18" s="1"/>
  <c r="X406" i="18"/>
  <c r="AC150" i="18"/>
  <c r="O150" i="18" s="1"/>
  <c r="S150" i="18" s="1"/>
  <c r="AC167" i="18"/>
  <c r="AC234" i="18"/>
  <c r="O234" i="18" s="1"/>
  <c r="S234" i="18" s="1"/>
  <c r="AC381" i="18"/>
  <c r="O381" i="18" s="1"/>
  <c r="S381" i="18" s="1"/>
  <c r="X417" i="18" l="1"/>
  <c r="X425" i="18" s="1"/>
  <c r="E52" i="11"/>
  <c r="O185" i="18"/>
  <c r="S185" i="18" s="1"/>
  <c r="S203" i="18" s="1"/>
  <c r="X307" i="19"/>
  <c r="E37" i="11"/>
  <c r="E53" i="11" s="1"/>
  <c r="E55" i="11" s="1"/>
  <c r="X302" i="19"/>
  <c r="S52" i="19"/>
  <c r="Q52" i="19"/>
  <c r="Q272" i="19" s="1"/>
  <c r="X306" i="19"/>
  <c r="X297" i="19"/>
  <c r="P225" i="19"/>
  <c r="P272" i="19" s="1"/>
  <c r="S59" i="19"/>
  <c r="S225" i="19" s="1"/>
  <c r="X301" i="19"/>
  <c r="AC272" i="19"/>
  <c r="O348" i="18"/>
  <c r="S348" i="18" s="1"/>
  <c r="AC203" i="18"/>
  <c r="AC273" i="18"/>
  <c r="AC325" i="18"/>
  <c r="F10" i="11"/>
  <c r="AC256" i="18"/>
  <c r="S378" i="18"/>
  <c r="Q10" i="18"/>
  <c r="O308" i="18"/>
  <c r="S308" i="18" s="1"/>
  <c r="S325" i="18" s="1"/>
  <c r="AC109" i="18"/>
  <c r="O378" i="18"/>
  <c r="O395" i="18"/>
  <c r="S379" i="18"/>
  <c r="S395" i="18" s="1"/>
  <c r="AC395" i="18"/>
  <c r="O166" i="18"/>
  <c r="S134" i="18"/>
  <c r="S166" i="18" s="1"/>
  <c r="AC133" i="18"/>
  <c r="Q58" i="18"/>
  <c r="Q76" i="18" s="1"/>
  <c r="Q396" i="18" s="1"/>
  <c r="AC166" i="18"/>
  <c r="O291" i="18"/>
  <c r="AC307" i="18"/>
  <c r="S110" i="18"/>
  <c r="S133" i="18" s="1"/>
  <c r="O133" i="18"/>
  <c r="O109" i="18"/>
  <c r="S77" i="18"/>
  <c r="S109" i="18" s="1"/>
  <c r="O167" i="18"/>
  <c r="AC184" i="18"/>
  <c r="AC378" i="18"/>
  <c r="S257" i="18"/>
  <c r="S273" i="18" s="1"/>
  <c r="O273" i="18"/>
  <c r="O274" i="18"/>
  <c r="AC290" i="18"/>
  <c r="S10" i="18"/>
  <c r="O76" i="18"/>
  <c r="AC76" i="18"/>
  <c r="S326" i="18"/>
  <c r="S342" i="18" s="1"/>
  <c r="O342" i="18"/>
  <c r="S223" i="18"/>
  <c r="S239" i="18" s="1"/>
  <c r="O239" i="18"/>
  <c r="AC360" i="18"/>
  <c r="S24" i="18"/>
  <c r="AC342" i="18"/>
  <c r="AC239" i="18"/>
  <c r="S343" i="18"/>
  <c r="AC222" i="18"/>
  <c r="O204" i="18"/>
  <c r="S240" i="18"/>
  <c r="S256" i="18" s="1"/>
  <c r="O256" i="18"/>
  <c r="AA99" i="17"/>
  <c r="AA125" i="17"/>
  <c r="AB125" i="17" s="1"/>
  <c r="R339" i="17"/>
  <c r="Q339" i="17"/>
  <c r="P339" i="17"/>
  <c r="O335" i="17"/>
  <c r="S335" i="17" s="1"/>
  <c r="AA334" i="17"/>
  <c r="AB334" i="17" s="1"/>
  <c r="AA333" i="17"/>
  <c r="AB333" i="17" s="1"/>
  <c r="AA332" i="17"/>
  <c r="AB332" i="17" s="1"/>
  <c r="AA330" i="17"/>
  <c r="AB330" i="17" s="1"/>
  <c r="AC329" i="17" s="1"/>
  <c r="O329" i="17" s="1"/>
  <c r="S329" i="17" s="1"/>
  <c r="AA328" i="17"/>
  <c r="AB328" i="17" s="1"/>
  <c r="AA327" i="17"/>
  <c r="AB327" i="17" s="1"/>
  <c r="AA326" i="17"/>
  <c r="AB326" i="17" s="1"/>
  <c r="AA325" i="17"/>
  <c r="AB325" i="17" s="1"/>
  <c r="AA324" i="17"/>
  <c r="AB324" i="17" s="1"/>
  <c r="AA323" i="17"/>
  <c r="AB323" i="17" s="1"/>
  <c r="R321" i="17"/>
  <c r="Q321" i="17"/>
  <c r="P321" i="17"/>
  <c r="AA320" i="17"/>
  <c r="AB320" i="17" s="1"/>
  <c r="AC319" i="17" s="1"/>
  <c r="O319" i="17" s="1"/>
  <c r="S319" i="17" s="1"/>
  <c r="AA318" i="17"/>
  <c r="AB318" i="17" s="1"/>
  <c r="AA317" i="17"/>
  <c r="AB317" i="17" s="1"/>
  <c r="AA316" i="17"/>
  <c r="AB316" i="17" s="1"/>
  <c r="AA315" i="17"/>
  <c r="AB315" i="17" s="1"/>
  <c r="AA314" i="17"/>
  <c r="AB314" i="17" s="1"/>
  <c r="AA313" i="17"/>
  <c r="AB313" i="17" s="1"/>
  <c r="AA312" i="17"/>
  <c r="AB312" i="17" s="1"/>
  <c r="AA311" i="17"/>
  <c r="AB311" i="17" s="1"/>
  <c r="AA310" i="17"/>
  <c r="AB310" i="17" s="1"/>
  <c r="R308" i="17"/>
  <c r="Q308" i="17"/>
  <c r="P308" i="17"/>
  <c r="AA307" i="17"/>
  <c r="AB307" i="17" s="1"/>
  <c r="AA306" i="17"/>
  <c r="AB306" i="17" s="1"/>
  <c r="AA305" i="17"/>
  <c r="AB305" i="17" s="1"/>
  <c r="AA304" i="17"/>
  <c r="AB304" i="17" s="1"/>
  <c r="AA303" i="17"/>
  <c r="AB303" i="17" s="1"/>
  <c r="R301" i="17"/>
  <c r="Q301" i="17"/>
  <c r="P301" i="17"/>
  <c r="AA300" i="17"/>
  <c r="AB300" i="17" s="1"/>
  <c r="AC299" i="17" s="1"/>
  <c r="O299" i="17" s="1"/>
  <c r="S299" i="17" s="1"/>
  <c r="AA298" i="17"/>
  <c r="AB298" i="17" s="1"/>
  <c r="AA297" i="17"/>
  <c r="AB297" i="17" s="1"/>
  <c r="AA296" i="17"/>
  <c r="AB296" i="17" s="1"/>
  <c r="AA295" i="17"/>
  <c r="AB295" i="17" s="1"/>
  <c r="AA294" i="17"/>
  <c r="AB294" i="17" s="1"/>
  <c r="AA293" i="17"/>
  <c r="AB293" i="17" s="1"/>
  <c r="AA292" i="17"/>
  <c r="AB292" i="17" s="1"/>
  <c r="R290" i="17"/>
  <c r="Q290" i="17"/>
  <c r="P290" i="17"/>
  <c r="AA289" i="17"/>
  <c r="AB289" i="17" s="1"/>
  <c r="AC288" i="17" s="1"/>
  <c r="AA287" i="17"/>
  <c r="AB287" i="17" s="1"/>
  <c r="AA286" i="17"/>
  <c r="AB286" i="17" s="1"/>
  <c r="AA285" i="17"/>
  <c r="AB285" i="17" s="1"/>
  <c r="AA284" i="17"/>
  <c r="AB284" i="17" s="1"/>
  <c r="AA283" i="17"/>
  <c r="AB283" i="17" s="1"/>
  <c r="AA282" i="17"/>
  <c r="AB282" i="17" s="1"/>
  <c r="AA280" i="17"/>
  <c r="AB280" i="17" s="1"/>
  <c r="AA279" i="17"/>
  <c r="AB279" i="17" s="1"/>
  <c r="AA278" i="17"/>
  <c r="AB278" i="17" s="1"/>
  <c r="AA277" i="17"/>
  <c r="AB277" i="17" s="1"/>
  <c r="R275" i="17"/>
  <c r="P275" i="17"/>
  <c r="AA274" i="17"/>
  <c r="AB274" i="17" s="1"/>
  <c r="AC273" i="17" s="1"/>
  <c r="Q271" i="17" s="1"/>
  <c r="Q275" i="17" s="1"/>
  <c r="AA272" i="17"/>
  <c r="AB272" i="17" s="1"/>
  <c r="AC271" i="17" s="1"/>
  <c r="O271" i="17" s="1"/>
  <c r="S270" i="17"/>
  <c r="AA269" i="17"/>
  <c r="AB269" i="17" s="1"/>
  <c r="AA268" i="17"/>
  <c r="AB268" i="17" s="1"/>
  <c r="AA267" i="17"/>
  <c r="AB267" i="17" s="1"/>
  <c r="AA266" i="17"/>
  <c r="AB266" i="17" s="1"/>
  <c r="AA265" i="17"/>
  <c r="AB265" i="17" s="1"/>
  <c r="AA264" i="17"/>
  <c r="AB264" i="17" s="1"/>
  <c r="AA263" i="17"/>
  <c r="AB263" i="17" s="1"/>
  <c r="S261" i="17"/>
  <c r="AA260" i="17"/>
  <c r="AB260" i="17" s="1"/>
  <c r="AC259" i="17" s="1"/>
  <c r="O259" i="17" s="1"/>
  <c r="S259" i="17" s="1"/>
  <c r="AA258" i="17"/>
  <c r="AB258" i="17" s="1"/>
  <c r="AA257" i="17"/>
  <c r="AB257" i="17" s="1"/>
  <c r="AA256" i="17"/>
  <c r="AB256" i="17" s="1"/>
  <c r="AA255" i="17"/>
  <c r="AB255" i="17" s="1"/>
  <c r="AA254" i="17"/>
  <c r="AB254" i="17" s="1"/>
  <c r="AA253" i="17"/>
  <c r="AB253" i="17" s="1"/>
  <c r="AA252" i="17"/>
  <c r="AB252" i="17" s="1"/>
  <c r="O250" i="17"/>
  <c r="R249" i="17"/>
  <c r="P249" i="17"/>
  <c r="AA248" i="17"/>
  <c r="AB248" i="17" s="1"/>
  <c r="AC247" i="17" s="1"/>
  <c r="Q247" i="17" s="1"/>
  <c r="S247" i="17" s="1"/>
  <c r="S246" i="17"/>
  <c r="AA245" i="17"/>
  <c r="AB245" i="17" s="1"/>
  <c r="AC244" i="17" s="1"/>
  <c r="AA243" i="17"/>
  <c r="AB243" i="17" s="1"/>
  <c r="AA242" i="17"/>
  <c r="AB242" i="17" s="1"/>
  <c r="AA241" i="17"/>
  <c r="AB241" i="17" s="1"/>
  <c r="AA240" i="17"/>
  <c r="AB240" i="17" s="1"/>
  <c r="AA239" i="17"/>
  <c r="AB239" i="17" s="1"/>
  <c r="AA238" i="17"/>
  <c r="AB238" i="17" s="1"/>
  <c r="AA237" i="17"/>
  <c r="AB237" i="17" s="1"/>
  <c r="AA235" i="17"/>
  <c r="AB235" i="17" s="1"/>
  <c r="AC234" i="17" s="1"/>
  <c r="AA233" i="17"/>
  <c r="AB233" i="17" s="1"/>
  <c r="AA232" i="17"/>
  <c r="AB232" i="17" s="1"/>
  <c r="AA231" i="17"/>
  <c r="AB231" i="17" s="1"/>
  <c r="AA230" i="17"/>
  <c r="AB230" i="17" s="1"/>
  <c r="AA229" i="17"/>
  <c r="AB229" i="17" s="1"/>
  <c r="AA228" i="17"/>
  <c r="AB228" i="17" s="1"/>
  <c r="AA226" i="17"/>
  <c r="AB226" i="17" s="1"/>
  <c r="AA225" i="17"/>
  <c r="AB225" i="17" s="1"/>
  <c r="AA223" i="17"/>
  <c r="AB223" i="17" s="1"/>
  <c r="AA222" i="17"/>
  <c r="AB222" i="17" s="1"/>
  <c r="AA221" i="17"/>
  <c r="AB221" i="17" s="1"/>
  <c r="AA220" i="17"/>
  <c r="AB220" i="17" s="1"/>
  <c r="AA219" i="17"/>
  <c r="AB219" i="17" s="1"/>
  <c r="AA218" i="17"/>
  <c r="AB218" i="17" s="1"/>
  <c r="AA216" i="17"/>
  <c r="AB216" i="17" s="1"/>
  <c r="AA215" i="17"/>
  <c r="AB215" i="17" s="1"/>
  <c r="AA214" i="17"/>
  <c r="AB214" i="17" s="1"/>
  <c r="AA213" i="17"/>
  <c r="AB213" i="17" s="1"/>
  <c r="AA212" i="17"/>
  <c r="AB212" i="17" s="1"/>
  <c r="AA211" i="17"/>
  <c r="AB211" i="17" s="1"/>
  <c r="AA210" i="17"/>
  <c r="AB210" i="17" s="1"/>
  <c r="AA209" i="17"/>
  <c r="AB209" i="17" s="1"/>
  <c r="AA207" i="17"/>
  <c r="AB207" i="17" s="1"/>
  <c r="AC206" i="17" s="1"/>
  <c r="AA205" i="17"/>
  <c r="AB205" i="17" s="1"/>
  <c r="AA204" i="17"/>
  <c r="AB204" i="17" s="1"/>
  <c r="AA203" i="17"/>
  <c r="AB203" i="17" s="1"/>
  <c r="AA202" i="17"/>
  <c r="AB202" i="17" s="1"/>
  <c r="AA201" i="17"/>
  <c r="AB201" i="17" s="1"/>
  <c r="AA200" i="17"/>
  <c r="AB200" i="17" s="1"/>
  <c r="AA199" i="17"/>
  <c r="AB199" i="17" s="1"/>
  <c r="AA197" i="17"/>
  <c r="AB197" i="17" s="1"/>
  <c r="AC196" i="17" s="1"/>
  <c r="Q196" i="17" s="1"/>
  <c r="AA195" i="17"/>
  <c r="AB195" i="17" s="1"/>
  <c r="AC194" i="17" s="1"/>
  <c r="AA193" i="17"/>
  <c r="AB193" i="17" s="1"/>
  <c r="AA192" i="17"/>
  <c r="AB192" i="17" s="1"/>
  <c r="AA190" i="17"/>
  <c r="AB190" i="17" s="1"/>
  <c r="AA189" i="17"/>
  <c r="AB189" i="17" s="1"/>
  <c r="AA188" i="17"/>
  <c r="AB188" i="17" s="1"/>
  <c r="AA187" i="17"/>
  <c r="AB187" i="17" s="1"/>
  <c r="AA186" i="17"/>
  <c r="AB186" i="17" s="1"/>
  <c r="AA185" i="17"/>
  <c r="AB185" i="17" s="1"/>
  <c r="AA183" i="17"/>
  <c r="AB183" i="17" s="1"/>
  <c r="AC182" i="17" s="1"/>
  <c r="Q174" i="17" s="1"/>
  <c r="AA181" i="17"/>
  <c r="AB181" i="17" s="1"/>
  <c r="AA180" i="17"/>
  <c r="AB180" i="17" s="1"/>
  <c r="AA179" i="17"/>
  <c r="AB179" i="17" s="1"/>
  <c r="AA178" i="17"/>
  <c r="AB178" i="17" s="1"/>
  <c r="AA177" i="17"/>
  <c r="AB177" i="17" s="1"/>
  <c r="AA176" i="17"/>
  <c r="AB176" i="17" s="1"/>
  <c r="AA175" i="17"/>
  <c r="AB175" i="17" s="1"/>
  <c r="AA173" i="17"/>
  <c r="AB173" i="17" s="1"/>
  <c r="AC172" i="17" s="1"/>
  <c r="O172" i="17" s="1"/>
  <c r="S172" i="17" s="1"/>
  <c r="AA171" i="17"/>
  <c r="AB171" i="17" s="1"/>
  <c r="AA170" i="17"/>
  <c r="AB170" i="17" s="1"/>
  <c r="AA169" i="17"/>
  <c r="AB169" i="17" s="1"/>
  <c r="AA168" i="17"/>
  <c r="AB168" i="17" s="1"/>
  <c r="AA167" i="17"/>
  <c r="AB167" i="17" s="1"/>
  <c r="AA166" i="17"/>
  <c r="AB166" i="17" s="1"/>
  <c r="AA164" i="17"/>
  <c r="AB164" i="17" s="1"/>
  <c r="AA163" i="17"/>
  <c r="AB163" i="17" s="1"/>
  <c r="AA162" i="17"/>
  <c r="AB162" i="17" s="1"/>
  <c r="AA161" i="17"/>
  <c r="AB161" i="17" s="1"/>
  <c r="AA160" i="17"/>
  <c r="AB160" i="17" s="1"/>
  <c r="AA159" i="17"/>
  <c r="AB159" i="17" s="1"/>
  <c r="AA158" i="17"/>
  <c r="AB158" i="17" s="1"/>
  <c r="AA157" i="17"/>
  <c r="AB157" i="17" s="1"/>
  <c r="AA156" i="17"/>
  <c r="AB156" i="17" s="1"/>
  <c r="AA155" i="17"/>
  <c r="AB155" i="17" s="1"/>
  <c r="AA154" i="17"/>
  <c r="AB154" i="17" s="1"/>
  <c r="AA153" i="17"/>
  <c r="AB153" i="17" s="1"/>
  <c r="AA152" i="17"/>
  <c r="AB152" i="17" s="1"/>
  <c r="AA151" i="17"/>
  <c r="AB151" i="17" s="1"/>
  <c r="AA150" i="17"/>
  <c r="AB150" i="17" s="1"/>
  <c r="AA149" i="17"/>
  <c r="AB149" i="17" s="1"/>
  <c r="AA148" i="17"/>
  <c r="AB148" i="17" s="1"/>
  <c r="AA147" i="17"/>
  <c r="AB147" i="17" s="1"/>
  <c r="AA146" i="17"/>
  <c r="AB146" i="17" s="1"/>
  <c r="AA145" i="17"/>
  <c r="AB145" i="17" s="1"/>
  <c r="AA143" i="17"/>
  <c r="AB143" i="17" s="1"/>
  <c r="AA142" i="17"/>
  <c r="AB142" i="17" s="1"/>
  <c r="AA141" i="17"/>
  <c r="AB141" i="17" s="1"/>
  <c r="AA140" i="17"/>
  <c r="AB140" i="17" s="1"/>
  <c r="AA139" i="17"/>
  <c r="AB139" i="17" s="1"/>
  <c r="AA138" i="17"/>
  <c r="AB138" i="17" s="1"/>
  <c r="AA136" i="17"/>
  <c r="AB136" i="17" s="1"/>
  <c r="AA135" i="17"/>
  <c r="AB135" i="17" s="1"/>
  <c r="AA134" i="17"/>
  <c r="AB134" i="17" s="1"/>
  <c r="AA133" i="17"/>
  <c r="AB133" i="17" s="1"/>
  <c r="AA132" i="17"/>
  <c r="AB132" i="17" s="1"/>
  <c r="AA131" i="17"/>
  <c r="AB131" i="17" s="1"/>
  <c r="S129" i="17"/>
  <c r="S128" i="17"/>
  <c r="O127" i="17"/>
  <c r="S127" i="17" s="1"/>
  <c r="AA126" i="17"/>
  <c r="AB126" i="17" s="1"/>
  <c r="AA124" i="17"/>
  <c r="AB124" i="17" s="1"/>
  <c r="AA123" i="17"/>
  <c r="AB123" i="17" s="1"/>
  <c r="AA122" i="17"/>
  <c r="AB122" i="17" s="1"/>
  <c r="AA121" i="17"/>
  <c r="AB121" i="17" s="1"/>
  <c r="AA119" i="17"/>
  <c r="AB119" i="17" s="1"/>
  <c r="AC118" i="17" s="1"/>
  <c r="O118" i="17" s="1"/>
  <c r="S118" i="17" s="1"/>
  <c r="AA117" i="17"/>
  <c r="AB117" i="17" s="1"/>
  <c r="AA116" i="17"/>
  <c r="AB116" i="17" s="1"/>
  <c r="AA115" i="17"/>
  <c r="AB115" i="17" s="1"/>
  <c r="AA114" i="17"/>
  <c r="AB114" i="17" s="1"/>
  <c r="AA113" i="17"/>
  <c r="AB113" i="17" s="1"/>
  <c r="AA112" i="17"/>
  <c r="AB112" i="17" s="1"/>
  <c r="AA111" i="17"/>
  <c r="AB111" i="17" s="1"/>
  <c r="AA110" i="17"/>
  <c r="AB110" i="17" s="1"/>
  <c r="AA109" i="17"/>
  <c r="AB109" i="17" s="1"/>
  <c r="AA108" i="17"/>
  <c r="AB108" i="17" s="1"/>
  <c r="AA107" i="17"/>
  <c r="AB107" i="17" s="1"/>
  <c r="AA106" i="17"/>
  <c r="AB106" i="17" s="1"/>
  <c r="AA105" i="17"/>
  <c r="AB105" i="17" s="1"/>
  <c r="AA104" i="17"/>
  <c r="AB104" i="17" s="1"/>
  <c r="AA103" i="17"/>
  <c r="AB103" i="17" s="1"/>
  <c r="AA102" i="17"/>
  <c r="AB102" i="17" s="1"/>
  <c r="AA101" i="17"/>
  <c r="AB101" i="17" s="1"/>
  <c r="AA100" i="17"/>
  <c r="AB100" i="17" s="1"/>
  <c r="AB99" i="17"/>
  <c r="AA98" i="17"/>
  <c r="AB98" i="17" s="1"/>
  <c r="P96" i="17"/>
  <c r="AA95" i="17"/>
  <c r="AB95" i="17" s="1"/>
  <c r="AA94" i="17"/>
  <c r="AB94" i="17" s="1"/>
  <c r="AA93" i="17"/>
  <c r="AB93" i="17" s="1"/>
  <c r="AA91" i="17"/>
  <c r="AB91" i="17" s="1"/>
  <c r="AA90" i="17"/>
  <c r="AB90" i="17" s="1"/>
  <c r="AA88" i="17"/>
  <c r="AB88" i="17" s="1"/>
  <c r="AC87" i="17" s="1"/>
  <c r="AA86" i="17"/>
  <c r="AB86" i="17" s="1"/>
  <c r="AA85" i="17"/>
  <c r="AB85" i="17" s="1"/>
  <c r="AA84" i="17"/>
  <c r="AB84" i="17" s="1"/>
  <c r="AA83" i="17"/>
  <c r="AB83" i="17" s="1"/>
  <c r="AA82" i="17"/>
  <c r="AB82" i="17" s="1"/>
  <c r="AA80" i="17"/>
  <c r="AB80" i="17" s="1"/>
  <c r="AA79" i="17"/>
  <c r="AB79" i="17" s="1"/>
  <c r="AA78" i="17"/>
  <c r="AB78" i="17" s="1"/>
  <c r="AA77" i="17"/>
  <c r="AB77" i="17" s="1"/>
  <c r="AA75" i="17"/>
  <c r="AB75" i="17" s="1"/>
  <c r="AA74" i="17"/>
  <c r="AB74" i="17" s="1"/>
  <c r="AA73" i="17"/>
  <c r="AB73" i="17" s="1"/>
  <c r="AA72" i="17"/>
  <c r="AB72" i="17" s="1"/>
  <c r="AA71" i="17"/>
  <c r="AB71" i="17" s="1"/>
  <c r="AA70" i="17"/>
  <c r="AB70" i="17" s="1"/>
  <c r="AA69" i="17"/>
  <c r="AB69" i="17" s="1"/>
  <c r="AA68" i="17"/>
  <c r="AB68" i="17" s="1"/>
  <c r="AA67" i="17"/>
  <c r="AB67" i="17" s="1"/>
  <c r="AA66" i="17"/>
  <c r="AB66" i="17" s="1"/>
  <c r="AA65" i="17"/>
  <c r="AB65" i="17" s="1"/>
  <c r="AA64" i="17"/>
  <c r="AB64" i="17" s="1"/>
  <c r="AA63" i="17"/>
  <c r="AB63" i="17" s="1"/>
  <c r="AA62" i="17"/>
  <c r="AB62" i="17" s="1"/>
  <c r="AA61" i="17"/>
  <c r="AB61" i="17" s="1"/>
  <c r="AA60" i="17"/>
  <c r="AB60" i="17" s="1"/>
  <c r="AA59" i="17"/>
  <c r="AB59" i="17" s="1"/>
  <c r="AA58" i="17"/>
  <c r="AB58" i="17" s="1"/>
  <c r="AA57" i="17"/>
  <c r="AB57" i="17" s="1"/>
  <c r="AA56" i="17"/>
  <c r="AB56" i="17" s="1"/>
  <c r="AA55" i="17"/>
  <c r="AB55" i="17" s="1"/>
  <c r="AA54" i="17"/>
  <c r="AB54" i="17" s="1"/>
  <c r="AA53" i="17"/>
  <c r="AB53" i="17" s="1"/>
  <c r="AA51" i="17"/>
  <c r="AB51" i="17" s="1"/>
  <c r="AA50" i="17"/>
  <c r="AB50" i="17" s="1"/>
  <c r="AA49" i="17"/>
  <c r="AB49" i="17" s="1"/>
  <c r="AA48" i="17"/>
  <c r="AB48" i="17" s="1"/>
  <c r="AA47" i="17"/>
  <c r="AB47" i="17" s="1"/>
  <c r="AA46" i="17"/>
  <c r="AB46" i="17" s="1"/>
  <c r="AA45" i="17"/>
  <c r="AB45" i="17" s="1"/>
  <c r="AA44" i="17"/>
  <c r="AB44" i="17" s="1"/>
  <c r="AA43" i="17"/>
  <c r="AB43" i="17" s="1"/>
  <c r="AA42" i="17"/>
  <c r="AB42" i="17" s="1"/>
  <c r="AA41" i="17"/>
  <c r="AB41" i="17" s="1"/>
  <c r="AA40" i="17"/>
  <c r="AB40" i="17" s="1"/>
  <c r="AA39" i="17"/>
  <c r="AB39" i="17" s="1"/>
  <c r="AA38" i="17"/>
  <c r="AB38" i="17" s="1"/>
  <c r="AA37" i="17"/>
  <c r="AB37" i="17" s="1"/>
  <c r="AA36" i="17"/>
  <c r="AB36" i="17" s="1"/>
  <c r="AA35" i="17"/>
  <c r="AB35" i="17" s="1"/>
  <c r="AA34" i="17"/>
  <c r="AB34" i="17" s="1"/>
  <c r="AA33" i="17"/>
  <c r="AB33" i="17" s="1"/>
  <c r="AA31" i="17"/>
  <c r="AB31" i="17" s="1"/>
  <c r="AA30" i="17"/>
  <c r="AB30" i="17" s="1"/>
  <c r="AA29" i="17"/>
  <c r="AB29" i="17" s="1"/>
  <c r="AA27" i="17"/>
  <c r="AB27" i="17" s="1"/>
  <c r="AC26" i="17" s="1"/>
  <c r="AA25" i="17"/>
  <c r="AB25" i="17" s="1"/>
  <c r="AA24" i="17"/>
  <c r="AB24" i="17" s="1"/>
  <c r="O22" i="17"/>
  <c r="S22" i="17" s="1"/>
  <c r="AC21" i="17"/>
  <c r="Q10" i="17" s="1"/>
  <c r="AC20" i="17"/>
  <c r="X367" i="17" s="1"/>
  <c r="AB19" i="17"/>
  <c r="AC19" i="17" s="1"/>
  <c r="X355" i="17" s="1"/>
  <c r="C21" i="11" s="1"/>
  <c r="AC17" i="17"/>
  <c r="AB15" i="17"/>
  <c r="AC15" i="17" s="1"/>
  <c r="X353" i="17" s="1"/>
  <c r="C17" i="11" s="1"/>
  <c r="AB14" i="17"/>
  <c r="AC14" i="17" s="1"/>
  <c r="X352" i="17" s="1"/>
  <c r="C16" i="11" s="1"/>
  <c r="AB13" i="17"/>
  <c r="AC13" i="17" s="1"/>
  <c r="X351" i="17" s="1"/>
  <c r="C15" i="11" s="1"/>
  <c r="Z13" i="17"/>
  <c r="AB12" i="17"/>
  <c r="AC12" i="17" s="1"/>
  <c r="X350" i="17" s="1"/>
  <c r="C12" i="11" s="1"/>
  <c r="AB11" i="17"/>
  <c r="AC11" i="17" s="1"/>
  <c r="X349" i="17" s="1"/>
  <c r="C11" i="11" s="1"/>
  <c r="AA10" i="17"/>
  <c r="AB10" i="17" s="1"/>
  <c r="AC10" i="17" s="1"/>
  <c r="X428" i="18" l="1"/>
  <c r="X309" i="19"/>
  <c r="O360" i="18"/>
  <c r="O203" i="18"/>
  <c r="O325" i="18"/>
  <c r="AC23" i="17"/>
  <c r="Q23" i="17" s="1"/>
  <c r="S23" i="17" s="1"/>
  <c r="X303" i="19"/>
  <c r="S272" i="19"/>
  <c r="C41" i="11"/>
  <c r="X434" i="18"/>
  <c r="F26" i="11"/>
  <c r="F51" i="11" s="1"/>
  <c r="X435" i="18"/>
  <c r="F37" i="11"/>
  <c r="F53" i="11" s="1"/>
  <c r="S360" i="18"/>
  <c r="X430" i="18"/>
  <c r="S58" i="18"/>
  <c r="S76" i="18" s="1"/>
  <c r="S274" i="18"/>
  <c r="S290" i="18" s="1"/>
  <c r="O290" i="18"/>
  <c r="S204" i="18"/>
  <c r="S222" i="18" s="1"/>
  <c r="O222" i="18"/>
  <c r="S167" i="18"/>
  <c r="S184" i="18" s="1"/>
  <c r="O184" i="18"/>
  <c r="AC396" i="18"/>
  <c r="O307" i="18"/>
  <c r="S291" i="18"/>
  <c r="S307" i="18" s="1"/>
  <c r="AC28" i="17"/>
  <c r="AC217" i="17"/>
  <c r="O217" i="17" s="1"/>
  <c r="S217" i="17" s="1"/>
  <c r="AC191" i="17"/>
  <c r="O191" i="17" s="1"/>
  <c r="S191" i="17" s="1"/>
  <c r="AC227" i="17"/>
  <c r="S271" i="17"/>
  <c r="AC92" i="17"/>
  <c r="O92" i="17" s="1"/>
  <c r="S92" i="17" s="1"/>
  <c r="X362" i="17"/>
  <c r="Q32" i="17"/>
  <c r="AC89" i="17"/>
  <c r="X354" i="17" s="1"/>
  <c r="C18" i="11" s="1"/>
  <c r="AC276" i="17"/>
  <c r="O276" i="17" s="1"/>
  <c r="Q249" i="17"/>
  <c r="AC174" i="17"/>
  <c r="O174" i="17" s="1"/>
  <c r="S174" i="17" s="1"/>
  <c r="AC198" i="17"/>
  <c r="AC302" i="17"/>
  <c r="AC308" i="17" s="1"/>
  <c r="AC184" i="17"/>
  <c r="O184" i="17" s="1"/>
  <c r="S184" i="17" s="1"/>
  <c r="AC144" i="17"/>
  <c r="AC291" i="17"/>
  <c r="AC301" i="17" s="1"/>
  <c r="AC224" i="17"/>
  <c r="X366" i="17" s="1"/>
  <c r="C40" i="11" s="1"/>
  <c r="AC208" i="17"/>
  <c r="AC251" i="17"/>
  <c r="O251" i="17" s="1"/>
  <c r="S251" i="17" s="1"/>
  <c r="X348" i="17"/>
  <c r="O10" i="17"/>
  <c r="X364" i="17"/>
  <c r="C38" i="11" s="1"/>
  <c r="Q28" i="17"/>
  <c r="S28" i="17" s="1"/>
  <c r="AC52" i="17"/>
  <c r="AC97" i="17"/>
  <c r="AC120" i="17"/>
  <c r="O120" i="17" s="1"/>
  <c r="S120" i="17" s="1"/>
  <c r="AC165" i="17"/>
  <c r="X368" i="17"/>
  <c r="AC32" i="17"/>
  <c r="AC81" i="17"/>
  <c r="X359" i="17" s="1"/>
  <c r="C28" i="11" s="1"/>
  <c r="AC262" i="17"/>
  <c r="O262" i="17" s="1"/>
  <c r="S262" i="17" s="1"/>
  <c r="AC322" i="17"/>
  <c r="AC130" i="17"/>
  <c r="O130" i="17" s="1"/>
  <c r="S130" i="17" s="1"/>
  <c r="AC137" i="17"/>
  <c r="AC309" i="17"/>
  <c r="AC331" i="17"/>
  <c r="O331" i="17" s="1"/>
  <c r="S331" i="17" s="1"/>
  <c r="AC236" i="17"/>
  <c r="O236" i="17" s="1"/>
  <c r="S236" i="17" s="1"/>
  <c r="S250" i="17"/>
  <c r="Q26" i="17"/>
  <c r="S26" i="17" s="1"/>
  <c r="X365" i="17"/>
  <c r="C39" i="11" s="1"/>
  <c r="AC281" i="17"/>
  <c r="O281" i="17" s="1"/>
  <c r="S281" i="17" s="1"/>
  <c r="X363" i="17"/>
  <c r="C37" i="11" s="1"/>
  <c r="AC76" i="17"/>
  <c r="X360" i="17" s="1"/>
  <c r="C30" i="11" s="1"/>
  <c r="P340" i="17"/>
  <c r="C42" i="11" l="1"/>
  <c r="X374" i="17"/>
  <c r="X437" i="18"/>
  <c r="F55" i="11"/>
  <c r="X431" i="18"/>
  <c r="O302" i="17"/>
  <c r="S302" i="17" s="1"/>
  <c r="S308" i="17" s="1"/>
  <c r="C10" i="11"/>
  <c r="X379" i="17"/>
  <c r="C35" i="11"/>
  <c r="C53" i="11" s="1"/>
  <c r="X380" i="17"/>
  <c r="S396" i="18"/>
  <c r="O396" i="18"/>
  <c r="O196" i="17"/>
  <c r="S196" i="17" s="1"/>
  <c r="O165" i="17"/>
  <c r="S165" i="17" s="1"/>
  <c r="X361" i="17"/>
  <c r="C31" i="11" s="1"/>
  <c r="AC96" i="17"/>
  <c r="O224" i="17"/>
  <c r="S224" i="17" s="1"/>
  <c r="O291" i="17"/>
  <c r="O301" i="17" s="1"/>
  <c r="Q96" i="17"/>
  <c r="Q340" i="17" s="1"/>
  <c r="AC275" i="17"/>
  <c r="O137" i="17"/>
  <c r="S137" i="17" s="1"/>
  <c r="O309" i="17"/>
  <c r="AC321" i="17"/>
  <c r="AC290" i="17"/>
  <c r="AC249" i="17"/>
  <c r="O97" i="17"/>
  <c r="O275" i="17"/>
  <c r="O290" i="17"/>
  <c r="S276" i="17"/>
  <c r="S290" i="17" s="1"/>
  <c r="X357" i="17"/>
  <c r="C26" i="11" s="1"/>
  <c r="O322" i="17"/>
  <c r="AC339" i="17"/>
  <c r="S275" i="17"/>
  <c r="X358" i="17"/>
  <c r="C27" i="11" s="1"/>
  <c r="O32" i="17"/>
  <c r="S32" i="17" s="1"/>
  <c r="S10" i="17"/>
  <c r="AA92" i="14"/>
  <c r="AB92" i="14" s="1"/>
  <c r="AA91" i="14"/>
  <c r="AB91" i="14" s="1"/>
  <c r="AA89" i="14"/>
  <c r="AB89" i="14" s="1"/>
  <c r="AC88" i="14" s="1"/>
  <c r="O88" i="14" s="1"/>
  <c r="S88" i="14" s="1"/>
  <c r="AA87" i="14"/>
  <c r="AB87" i="14" s="1"/>
  <c r="AA86" i="14"/>
  <c r="AB86" i="14" s="1"/>
  <c r="AA84" i="14"/>
  <c r="AB84" i="14" s="1"/>
  <c r="AC83" i="14" s="1"/>
  <c r="AA82" i="14"/>
  <c r="AB82" i="14" s="1"/>
  <c r="AA81" i="14"/>
  <c r="AB81" i="14" s="1"/>
  <c r="AA80" i="14"/>
  <c r="AB80" i="14" s="1"/>
  <c r="AA78" i="14"/>
  <c r="AB78" i="14" s="1"/>
  <c r="AC77" i="14" s="1"/>
  <c r="AA76" i="14"/>
  <c r="AB76" i="14" s="1"/>
  <c r="AC75" i="14" s="1"/>
  <c r="AA74" i="14"/>
  <c r="AB74" i="14" s="1"/>
  <c r="AA73" i="14"/>
  <c r="AB73" i="14" s="1"/>
  <c r="AC72" i="14" s="1"/>
  <c r="AA71" i="14"/>
  <c r="AB71" i="14" s="1"/>
  <c r="AA70" i="14"/>
  <c r="AB70" i="14" s="1"/>
  <c r="AA69" i="14"/>
  <c r="AB69" i="14" s="1"/>
  <c r="AA68" i="14"/>
  <c r="AB68" i="14" s="1"/>
  <c r="AA67" i="14"/>
  <c r="AB67" i="14" s="1"/>
  <c r="AA66" i="14"/>
  <c r="AB66" i="14" s="1"/>
  <c r="AA65" i="14"/>
  <c r="AB65" i="14" s="1"/>
  <c r="AA64" i="14"/>
  <c r="AB64" i="14" s="1"/>
  <c r="AA63" i="14"/>
  <c r="AB63" i="14" s="1"/>
  <c r="AA62" i="14"/>
  <c r="AB62" i="14" s="1"/>
  <c r="AA61" i="14"/>
  <c r="AB61" i="14" s="1"/>
  <c r="AA60" i="14"/>
  <c r="AB60" i="14" s="1"/>
  <c r="AA59" i="14"/>
  <c r="AB59" i="14" s="1"/>
  <c r="AA58" i="14"/>
  <c r="AB58" i="14" s="1"/>
  <c r="AA57" i="14"/>
  <c r="AB57" i="14" s="1"/>
  <c r="AA56" i="14"/>
  <c r="AB56" i="14" s="1"/>
  <c r="AA55" i="14"/>
  <c r="AB55" i="14" s="1"/>
  <c r="AA54" i="14"/>
  <c r="AB54" i="14" s="1"/>
  <c r="AA53" i="14"/>
  <c r="AB53" i="14" s="1"/>
  <c r="AA52" i="14"/>
  <c r="AB52" i="14" s="1"/>
  <c r="AA51" i="14"/>
  <c r="AB51" i="14" s="1"/>
  <c r="AA50" i="14"/>
  <c r="AB50" i="14" s="1"/>
  <c r="AA49" i="14"/>
  <c r="AB49" i="14" s="1"/>
  <c r="AA48" i="14"/>
  <c r="AB48" i="14" s="1"/>
  <c r="AA47" i="14"/>
  <c r="AB47" i="14" s="1"/>
  <c r="AA46" i="14"/>
  <c r="AB46" i="14" s="1"/>
  <c r="AA45" i="14"/>
  <c r="AB45" i="14" s="1"/>
  <c r="AA44" i="14"/>
  <c r="AB44" i="14" s="1"/>
  <c r="AA43" i="14"/>
  <c r="AB43" i="14" s="1"/>
  <c r="AA42" i="14"/>
  <c r="AB42" i="14" s="1"/>
  <c r="AA41" i="14"/>
  <c r="AB41" i="14" s="1"/>
  <c r="AA39" i="14"/>
  <c r="AB39" i="14" s="1"/>
  <c r="AA38" i="14"/>
  <c r="AB38" i="14" s="1"/>
  <c r="AA37" i="14"/>
  <c r="AB37" i="14" s="1"/>
  <c r="AA36" i="14"/>
  <c r="AB36" i="14" s="1"/>
  <c r="AA35" i="14"/>
  <c r="AB35" i="14" s="1"/>
  <c r="AA34" i="14"/>
  <c r="AB34" i="14" s="1"/>
  <c r="AA33" i="14"/>
  <c r="AB33" i="14" s="1"/>
  <c r="AA32" i="14"/>
  <c r="AB32" i="14" s="1"/>
  <c r="AA31" i="14"/>
  <c r="AB31" i="14" s="1"/>
  <c r="AA30" i="14"/>
  <c r="AB30" i="14" s="1"/>
  <c r="AA29" i="14"/>
  <c r="AB29" i="14" s="1"/>
  <c r="AA28" i="14"/>
  <c r="AB28" i="14" s="1"/>
  <c r="AA27" i="14"/>
  <c r="AB27" i="14" s="1"/>
  <c r="AA26" i="14"/>
  <c r="AB26" i="14" s="1"/>
  <c r="AA25" i="14"/>
  <c r="AB25" i="14" s="1"/>
  <c r="AA24" i="14"/>
  <c r="AB24" i="14" s="1"/>
  <c r="AA23" i="14"/>
  <c r="AB23" i="14" s="1"/>
  <c r="AA22" i="14"/>
  <c r="AB22" i="14" s="1"/>
  <c r="AA21" i="14"/>
  <c r="AB21" i="14" s="1"/>
  <c r="AA20" i="14"/>
  <c r="AB20" i="14" s="1"/>
  <c r="AA19" i="14"/>
  <c r="AB19" i="14" s="1"/>
  <c r="AA18" i="14"/>
  <c r="AB18" i="14" s="1"/>
  <c r="AA17" i="14"/>
  <c r="AB17" i="14" s="1"/>
  <c r="AA16" i="14"/>
  <c r="AB16" i="14" s="1"/>
  <c r="AA15" i="14"/>
  <c r="AB15" i="14" s="1"/>
  <c r="AA13" i="14"/>
  <c r="AB13" i="14" s="1"/>
  <c r="AA12" i="14"/>
  <c r="AB12" i="14" s="1"/>
  <c r="AA11" i="14"/>
  <c r="AB11" i="14" s="1"/>
  <c r="O308" i="17" l="1"/>
  <c r="C51" i="11"/>
  <c r="AC85" i="14"/>
  <c r="AC90" i="14"/>
  <c r="O90" i="14" s="1"/>
  <c r="S90" i="14" s="1"/>
  <c r="AC79" i="14"/>
  <c r="X378" i="17"/>
  <c r="X381" i="17" s="1"/>
  <c r="S291" i="17"/>
  <c r="S301" i="17" s="1"/>
  <c r="O321" i="17"/>
  <c r="S309" i="17"/>
  <c r="S321" i="17" s="1"/>
  <c r="X369" i="17"/>
  <c r="AC340" i="17"/>
  <c r="X372" i="17"/>
  <c r="X375" i="17" s="1"/>
  <c r="O339" i="17"/>
  <c r="S322" i="17"/>
  <c r="S339" i="17" s="1"/>
  <c r="O249" i="17"/>
  <c r="S97" i="17"/>
  <c r="S249" i="17" s="1"/>
  <c r="S96" i="17"/>
  <c r="O96" i="17"/>
  <c r="AC10" i="14"/>
  <c r="O10" i="14" s="1"/>
  <c r="S10" i="14" s="1"/>
  <c r="AC40" i="14"/>
  <c r="AC14" i="14"/>
  <c r="R14" i="14"/>
  <c r="S340" i="17" l="1"/>
  <c r="O340" i="17"/>
  <c r="O14" i="14"/>
  <c r="S14" i="14" s="1"/>
  <c r="W379" i="16" l="1"/>
  <c r="W378" i="16"/>
  <c r="X373" i="16"/>
  <c r="D29" i="11" s="1"/>
  <c r="W372" i="16"/>
  <c r="W371" i="16"/>
  <c r="W370" i="16"/>
  <c r="W369" i="16"/>
  <c r="W368" i="16"/>
  <c r="W367" i="16"/>
  <c r="W366" i="16"/>
  <c r="W364" i="16"/>
  <c r="W363" i="16"/>
  <c r="W362" i="16"/>
  <c r="W361" i="16"/>
  <c r="W360" i="16"/>
  <c r="W359" i="16"/>
  <c r="R350" i="16"/>
  <c r="Q350" i="16"/>
  <c r="P350" i="16"/>
  <c r="AA349" i="16"/>
  <c r="AB349" i="16" s="1"/>
  <c r="AA348" i="16"/>
  <c r="AB348" i="16" s="1"/>
  <c r="AA347" i="16"/>
  <c r="AB347" i="16" s="1"/>
  <c r="AA346" i="16"/>
  <c r="AB346" i="16" s="1"/>
  <c r="AA344" i="16"/>
  <c r="AB344" i="16" s="1"/>
  <c r="AC343" i="16" s="1"/>
  <c r="AA342" i="16"/>
  <c r="AB342" i="16" s="1"/>
  <c r="AA341" i="16"/>
  <c r="AB341" i="16" s="1"/>
  <c r="AA340" i="16"/>
  <c r="AB340" i="16" s="1"/>
  <c r="AA338" i="16"/>
  <c r="AB338" i="16" s="1"/>
  <c r="AA337" i="16"/>
  <c r="AB337" i="16" s="1"/>
  <c r="AA336" i="16"/>
  <c r="AB336" i="16" s="1"/>
  <c r="AA335" i="16"/>
  <c r="AB335" i="16" s="1"/>
  <c r="AA334" i="16"/>
  <c r="AB334" i="16" s="1"/>
  <c r="AA333" i="16"/>
  <c r="AB333" i="16" s="1"/>
  <c r="AA332" i="16"/>
  <c r="AB332" i="16" s="1"/>
  <c r="AA331" i="16"/>
  <c r="AB331" i="16" s="1"/>
  <c r="AA329" i="16"/>
  <c r="AB329" i="16" s="1"/>
  <c r="AC328" i="16" s="1"/>
  <c r="AA327" i="16"/>
  <c r="AB327" i="16" s="1"/>
  <c r="AA326" i="16"/>
  <c r="AB326" i="16" s="1"/>
  <c r="AA325" i="16"/>
  <c r="AB325" i="16" s="1"/>
  <c r="AA323" i="16"/>
  <c r="AB323" i="16" s="1"/>
  <c r="AC322" i="16" s="1"/>
  <c r="AA321" i="16"/>
  <c r="AB321" i="16" s="1"/>
  <c r="AA320" i="16"/>
  <c r="AB320" i="16" s="1"/>
  <c r="AA318" i="16"/>
  <c r="AB318" i="16" s="1"/>
  <c r="AA317" i="16"/>
  <c r="AB317" i="16" s="1"/>
  <c r="AA315" i="16"/>
  <c r="AB315" i="16" s="1"/>
  <c r="AA314" i="16"/>
  <c r="AB314" i="16" s="1"/>
  <c r="AA313" i="16"/>
  <c r="AB313" i="16" s="1"/>
  <c r="AA312" i="16"/>
  <c r="AB312" i="16" s="1"/>
  <c r="AA311" i="16"/>
  <c r="AB311" i="16" s="1"/>
  <c r="AA310" i="16"/>
  <c r="AB310" i="16" s="1"/>
  <c r="R308" i="16"/>
  <c r="Q308" i="16"/>
  <c r="P308" i="16"/>
  <c r="AA307" i="16"/>
  <c r="AB307" i="16" s="1"/>
  <c r="AA306" i="16"/>
  <c r="AB306" i="16" s="1"/>
  <c r="AA305" i="16"/>
  <c r="AB305" i="16" s="1"/>
  <c r="AA304" i="16"/>
  <c r="AB304" i="16" s="1"/>
  <c r="AA302" i="16"/>
  <c r="AB302" i="16" s="1"/>
  <c r="AC301" i="16" s="1"/>
  <c r="O301" i="16" s="1"/>
  <c r="S301" i="16" s="1"/>
  <c r="AA300" i="16"/>
  <c r="AB300" i="16" s="1"/>
  <c r="AA299" i="16"/>
  <c r="AB299" i="16" s="1"/>
  <c r="AA298" i="16"/>
  <c r="AB298" i="16" s="1"/>
  <c r="AA297" i="16"/>
  <c r="AB297" i="16" s="1"/>
  <c r="AA295" i="16"/>
  <c r="AB295" i="16" s="1"/>
  <c r="AA294" i="16"/>
  <c r="AB294" i="16" s="1"/>
  <c r="AA292" i="16"/>
  <c r="AB292" i="16" s="1"/>
  <c r="AA291" i="16"/>
  <c r="AB291" i="16" s="1"/>
  <c r="AA290" i="16"/>
  <c r="AB290" i="16" s="1"/>
  <c r="AA289" i="16"/>
  <c r="AB289" i="16" s="1"/>
  <c r="AA288" i="16"/>
  <c r="AB288" i="16" s="1"/>
  <c r="AA286" i="16"/>
  <c r="AB286" i="16" s="1"/>
  <c r="AA285" i="16"/>
  <c r="AB285" i="16" s="1"/>
  <c r="AA284" i="16"/>
  <c r="AB284" i="16" s="1"/>
  <c r="AA283" i="16"/>
  <c r="AB283" i="16" s="1"/>
  <c r="R281" i="16"/>
  <c r="Q281" i="16"/>
  <c r="P281" i="16"/>
  <c r="AA280" i="16"/>
  <c r="AB280" i="16" s="1"/>
  <c r="AA279" i="16"/>
  <c r="AB279" i="16" s="1"/>
  <c r="AA277" i="16"/>
  <c r="AB277" i="16" s="1"/>
  <c r="AA276" i="16"/>
  <c r="AB276" i="16" s="1"/>
  <c r="AA275" i="16"/>
  <c r="AB275" i="16" s="1"/>
  <c r="AA273" i="16"/>
  <c r="AB273" i="16" s="1"/>
  <c r="AA272" i="16"/>
  <c r="AB272" i="16" s="1"/>
  <c r="AA271" i="16"/>
  <c r="AB271" i="16" s="1"/>
  <c r="AA269" i="16"/>
  <c r="AB269" i="16" s="1"/>
  <c r="AA268" i="16"/>
  <c r="AB268" i="16" s="1"/>
  <c r="AA267" i="16"/>
  <c r="AB267" i="16" s="1"/>
  <c r="AA266" i="16"/>
  <c r="AB266" i="16" s="1"/>
  <c r="AA264" i="16"/>
  <c r="AB264" i="16" s="1"/>
  <c r="AA263" i="16"/>
  <c r="AB263" i="16" s="1"/>
  <c r="AA262" i="16"/>
  <c r="AB262" i="16" s="1"/>
  <c r="AA261" i="16"/>
  <c r="AB261" i="16" s="1"/>
  <c r="R259" i="16"/>
  <c r="Q259" i="16"/>
  <c r="P259" i="16"/>
  <c r="AA258" i="16"/>
  <c r="AB258" i="16" s="1"/>
  <c r="AA257" i="16"/>
  <c r="AB257" i="16" s="1"/>
  <c r="AA256" i="16"/>
  <c r="AB256" i="16" s="1"/>
  <c r="AA255" i="16"/>
  <c r="AB255" i="16" s="1"/>
  <c r="AA253" i="16"/>
  <c r="AB253" i="16" s="1"/>
  <c r="AC252" i="16" s="1"/>
  <c r="O252" i="16" s="1"/>
  <c r="S252" i="16" s="1"/>
  <c r="AA251" i="16"/>
  <c r="AB251" i="16" s="1"/>
  <c r="AA250" i="16"/>
  <c r="AB250" i="16" s="1"/>
  <c r="AA249" i="16"/>
  <c r="AB249" i="16" s="1"/>
  <c r="AA248" i="16"/>
  <c r="AB248" i="16" s="1"/>
  <c r="AA246" i="16"/>
  <c r="AB246" i="16" s="1"/>
  <c r="AA245" i="16"/>
  <c r="AB245" i="16" s="1"/>
  <c r="AA243" i="16"/>
  <c r="AB243" i="16" s="1"/>
  <c r="AA242" i="16"/>
  <c r="AB242" i="16" s="1"/>
  <c r="AA241" i="16"/>
  <c r="AB241" i="16" s="1"/>
  <c r="AA240" i="16"/>
  <c r="AB240" i="16" s="1"/>
  <c r="AA239" i="16"/>
  <c r="AB239" i="16" s="1"/>
  <c r="AA237" i="16"/>
  <c r="AB237" i="16" s="1"/>
  <c r="AA236" i="16"/>
  <c r="AB236" i="16" s="1"/>
  <c r="AA235" i="16"/>
  <c r="AB235" i="16" s="1"/>
  <c r="AA234" i="16"/>
  <c r="AB234" i="16" s="1"/>
  <c r="R232" i="16"/>
  <c r="Q232" i="16"/>
  <c r="P232" i="16"/>
  <c r="AA231" i="16"/>
  <c r="AB231" i="16" s="1"/>
  <c r="AA230" i="16"/>
  <c r="AB230" i="16" s="1"/>
  <c r="AA229" i="16"/>
  <c r="AB229" i="16" s="1"/>
  <c r="AA228" i="16"/>
  <c r="AB228" i="16" s="1"/>
  <c r="AA227" i="16"/>
  <c r="AB227" i="16" s="1"/>
  <c r="AA225" i="16"/>
  <c r="AB225" i="16" s="1"/>
  <c r="AC224" i="16" s="1"/>
  <c r="O224" i="16" s="1"/>
  <c r="S224" i="16" s="1"/>
  <c r="AA223" i="16"/>
  <c r="AB223" i="16" s="1"/>
  <c r="AA222" i="16"/>
  <c r="AB222" i="16" s="1"/>
  <c r="AA221" i="16"/>
  <c r="AB221" i="16" s="1"/>
  <c r="AA220" i="16"/>
  <c r="AB220" i="16" s="1"/>
  <c r="AA218" i="16"/>
  <c r="AB218" i="16" s="1"/>
  <c r="AA217" i="16"/>
  <c r="AB217" i="16" s="1"/>
  <c r="AA215" i="16"/>
  <c r="AB215" i="16" s="1"/>
  <c r="AA214" i="16"/>
  <c r="AB214" i="16" s="1"/>
  <c r="AA213" i="16"/>
  <c r="AB213" i="16" s="1"/>
  <c r="AA212" i="16"/>
  <c r="AB212" i="16" s="1"/>
  <c r="AA211" i="16"/>
  <c r="AB211" i="16" s="1"/>
  <c r="AA209" i="16"/>
  <c r="AB209" i="16" s="1"/>
  <c r="AA208" i="16"/>
  <c r="AB208" i="16" s="1"/>
  <c r="AA207" i="16"/>
  <c r="AB207" i="16" s="1"/>
  <c r="AA206" i="16"/>
  <c r="AB206" i="16" s="1"/>
  <c r="R204" i="16"/>
  <c r="Q204" i="16"/>
  <c r="P204" i="16"/>
  <c r="AA203" i="16"/>
  <c r="AB203" i="16" s="1"/>
  <c r="AA202" i="16"/>
  <c r="AB202" i="16" s="1"/>
  <c r="AA201" i="16"/>
  <c r="AB201" i="16" s="1"/>
  <c r="AA199" i="16"/>
  <c r="AB199" i="16" s="1"/>
  <c r="AA198" i="16"/>
  <c r="AB198" i="16" s="1"/>
  <c r="AA197" i="16"/>
  <c r="AB197" i="16" s="1"/>
  <c r="AA195" i="16"/>
  <c r="AB195" i="16" s="1"/>
  <c r="AA194" i="16"/>
  <c r="AB194" i="16" s="1"/>
  <c r="AA192" i="16"/>
  <c r="AB192" i="16" s="1"/>
  <c r="AA191" i="16"/>
  <c r="AB191" i="16" s="1"/>
  <c r="AA190" i="16"/>
  <c r="AB190" i="16" s="1"/>
  <c r="AA189" i="16"/>
  <c r="AB189" i="16" s="1"/>
  <c r="AA187" i="16"/>
  <c r="AB187" i="16" s="1"/>
  <c r="AA186" i="16"/>
  <c r="AB186" i="16" s="1"/>
  <c r="AA185" i="16"/>
  <c r="AB185" i="16" s="1"/>
  <c r="AA184" i="16"/>
  <c r="AB184" i="16" s="1"/>
  <c r="R182" i="16"/>
  <c r="Q182" i="16"/>
  <c r="P182" i="16"/>
  <c r="AA181" i="16"/>
  <c r="AB181" i="16" s="1"/>
  <c r="AA180" i="16"/>
  <c r="AB180" i="16" s="1"/>
  <c r="AA179" i="16"/>
  <c r="AB179" i="16" s="1"/>
  <c r="AA178" i="16"/>
  <c r="AB178" i="16" s="1"/>
  <c r="AA177" i="16"/>
  <c r="AB177" i="16" s="1"/>
  <c r="AA176" i="16"/>
  <c r="AB176" i="16" s="1"/>
  <c r="AA174" i="16"/>
  <c r="AB174" i="16" s="1"/>
  <c r="AA173" i="16"/>
  <c r="AB173" i="16" s="1"/>
  <c r="AA171" i="16"/>
  <c r="AB171" i="16" s="1"/>
  <c r="AA170" i="16"/>
  <c r="AB170" i="16" s="1"/>
  <c r="AA169" i="16"/>
  <c r="AB169" i="16" s="1"/>
  <c r="AA168" i="16"/>
  <c r="AB168" i="16" s="1"/>
  <c r="AA167" i="16"/>
  <c r="AB167" i="16" s="1"/>
  <c r="AA166" i="16"/>
  <c r="AB166" i="16" s="1"/>
  <c r="AA165" i="16"/>
  <c r="AB165" i="16" s="1"/>
  <c r="AA164" i="16"/>
  <c r="AB164" i="16" s="1"/>
  <c r="AA162" i="16"/>
  <c r="AB162" i="16" s="1"/>
  <c r="AA161" i="16"/>
  <c r="AB161" i="16" s="1"/>
  <c r="AA160" i="16"/>
  <c r="AB160" i="16" s="1"/>
  <c r="R158" i="16"/>
  <c r="Q158" i="16"/>
  <c r="P158" i="16"/>
  <c r="AA157" i="16"/>
  <c r="AB157" i="16" s="1"/>
  <c r="AA156" i="16"/>
  <c r="AB156" i="16" s="1"/>
  <c r="AA155" i="16"/>
  <c r="AB155" i="16" s="1"/>
  <c r="AA154" i="16"/>
  <c r="AB154" i="16" s="1"/>
  <c r="AA152" i="16"/>
  <c r="AB152" i="16" s="1"/>
  <c r="AC151" i="16" s="1"/>
  <c r="O151" i="16" s="1"/>
  <c r="S151" i="16" s="1"/>
  <c r="AA150" i="16"/>
  <c r="AB150" i="16" s="1"/>
  <c r="AC149" i="16" s="1"/>
  <c r="O149" i="16" s="1"/>
  <c r="S149" i="16" s="1"/>
  <c r="AA148" i="16"/>
  <c r="AB148" i="16" s="1"/>
  <c r="AA147" i="16"/>
  <c r="AB147" i="16" s="1"/>
  <c r="AA145" i="16"/>
  <c r="AB145" i="16" s="1"/>
  <c r="AC144" i="16" s="1"/>
  <c r="O144" i="16" s="1"/>
  <c r="S144" i="16" s="1"/>
  <c r="AA143" i="16"/>
  <c r="AB143" i="16" s="1"/>
  <c r="AA142" i="16"/>
  <c r="AB142" i="16" s="1"/>
  <c r="AA141" i="16"/>
  <c r="AB141" i="16" s="1"/>
  <c r="AA140" i="16"/>
  <c r="AB140" i="16" s="1"/>
  <c r="AA139" i="16"/>
  <c r="AB139" i="16" s="1"/>
  <c r="AA138" i="16"/>
  <c r="AB138" i="16" s="1"/>
  <c r="AA137" i="16"/>
  <c r="AB137" i="16" s="1"/>
  <c r="AA136" i="16"/>
  <c r="AB136" i="16" s="1"/>
  <c r="AA134" i="16"/>
  <c r="AB134" i="16" s="1"/>
  <c r="AA133" i="16"/>
  <c r="AB133" i="16" s="1"/>
  <c r="AA132" i="16"/>
  <c r="AB132" i="16" s="1"/>
  <c r="AA131" i="16"/>
  <c r="AB131" i="16" s="1"/>
  <c r="AA130" i="16"/>
  <c r="AB130" i="16" s="1"/>
  <c r="AA129" i="16"/>
  <c r="AB129" i="16" s="1"/>
  <c r="AA128" i="16"/>
  <c r="AB128" i="16" s="1"/>
  <c r="AA127" i="16"/>
  <c r="AB127" i="16" s="1"/>
  <c r="R125" i="16"/>
  <c r="Q125" i="16"/>
  <c r="P125" i="16"/>
  <c r="AA124" i="16"/>
  <c r="AB124" i="16" s="1"/>
  <c r="AA123" i="16"/>
  <c r="AB123" i="16" s="1"/>
  <c r="AA122" i="16"/>
  <c r="AB122" i="16" s="1"/>
  <c r="AA121" i="16"/>
  <c r="AB121" i="16" s="1"/>
  <c r="S119" i="16"/>
  <c r="AA118" i="16"/>
  <c r="AB118" i="16" s="1"/>
  <c r="AC117" i="16" s="1"/>
  <c r="S116" i="16"/>
  <c r="AA115" i="16"/>
  <c r="AB115" i="16" s="1"/>
  <c r="AC114" i="16" s="1"/>
  <c r="O114" i="16" s="1"/>
  <c r="S114" i="16" s="1"/>
  <c r="AA113" i="16"/>
  <c r="AB113" i="16" s="1"/>
  <c r="AA112" i="16"/>
  <c r="AB112" i="16" s="1"/>
  <c r="S110" i="16"/>
  <c r="AA109" i="16"/>
  <c r="AB109" i="16" s="1"/>
  <c r="AA108" i="16"/>
  <c r="AB108" i="16" s="1"/>
  <c r="AA106" i="16"/>
  <c r="AB106" i="16" s="1"/>
  <c r="AA105" i="16"/>
  <c r="AB105" i="16" s="1"/>
  <c r="AA104" i="16"/>
  <c r="AB104" i="16" s="1"/>
  <c r="AA103" i="16"/>
  <c r="AB103" i="16" s="1"/>
  <c r="R101" i="16"/>
  <c r="Z100" i="16"/>
  <c r="AA100" i="16" s="1"/>
  <c r="AB100" i="16" s="1"/>
  <c r="AC100" i="16" s="1"/>
  <c r="X368" i="16" s="1"/>
  <c r="AC99" i="16"/>
  <c r="AC98" i="16"/>
  <c r="X378" i="16" s="1"/>
  <c r="D41" i="11" s="1"/>
  <c r="Z97" i="16"/>
  <c r="AA97" i="16" s="1"/>
  <c r="AB97" i="16" s="1"/>
  <c r="AC97" i="16" s="1"/>
  <c r="Z96" i="16"/>
  <c r="AA96" i="16" s="1"/>
  <c r="AB96" i="16" s="1"/>
  <c r="AC96" i="16" s="1"/>
  <c r="X366" i="16" s="1"/>
  <c r="D21" i="11" s="1"/>
  <c r="AB95" i="16"/>
  <c r="AB94" i="16"/>
  <c r="Z91" i="16"/>
  <c r="AA91" i="16" s="1"/>
  <c r="AB91" i="16" s="1"/>
  <c r="AC91" i="16" s="1"/>
  <c r="X362" i="16" s="1"/>
  <c r="D15" i="11" s="1"/>
  <c r="Z90" i="16"/>
  <c r="AA90" i="16" s="1"/>
  <c r="AB90" i="16" s="1"/>
  <c r="AC90" i="16" s="1"/>
  <c r="X364" i="16" s="1"/>
  <c r="D17" i="11" s="1"/>
  <c r="Z89" i="16"/>
  <c r="AA89" i="16" s="1"/>
  <c r="AB89" i="16" s="1"/>
  <c r="AC89" i="16" s="1"/>
  <c r="X363" i="16" s="1"/>
  <c r="D16" i="11" s="1"/>
  <c r="AA88" i="16"/>
  <c r="AB88" i="16" s="1"/>
  <c r="AC88" i="16" s="1"/>
  <c r="X361" i="16" s="1"/>
  <c r="D12" i="11" s="1"/>
  <c r="Z87" i="16"/>
  <c r="AA87" i="16" s="1"/>
  <c r="AB87" i="16" s="1"/>
  <c r="AC87" i="16" s="1"/>
  <c r="AA86" i="16"/>
  <c r="AB86" i="16" s="1"/>
  <c r="AC86" i="16" s="1"/>
  <c r="Z85" i="16"/>
  <c r="AA85" i="16" s="1"/>
  <c r="AB85" i="16" s="1"/>
  <c r="AC84" i="16" s="1"/>
  <c r="X365" i="16" s="1"/>
  <c r="D18" i="11" s="1"/>
  <c r="Z83" i="16"/>
  <c r="AA83" i="16" s="1"/>
  <c r="AB83" i="16" s="1"/>
  <c r="AA82" i="16"/>
  <c r="AB82" i="16" s="1"/>
  <c r="Z81" i="16"/>
  <c r="AA81" i="16" s="1"/>
  <c r="AB81" i="16" s="1"/>
  <c r="Z80" i="16"/>
  <c r="AA80" i="16" s="1"/>
  <c r="AB80" i="16" s="1"/>
  <c r="Z79" i="16"/>
  <c r="AA79" i="16" s="1"/>
  <c r="AB79" i="16" s="1"/>
  <c r="AA78" i="16"/>
  <c r="AB78" i="16" s="1"/>
  <c r="AA77" i="16"/>
  <c r="AB77" i="16" s="1"/>
  <c r="AA76" i="16"/>
  <c r="AB76" i="16" s="1"/>
  <c r="AA75" i="16"/>
  <c r="AB75" i="16" s="1"/>
  <c r="AA74" i="16"/>
  <c r="AB74" i="16" s="1"/>
  <c r="AA73" i="16"/>
  <c r="AB73" i="16" s="1"/>
  <c r="AA72" i="16"/>
  <c r="AB72" i="16" s="1"/>
  <c r="AA71" i="16"/>
  <c r="AB71" i="16" s="1"/>
  <c r="AA70" i="16"/>
  <c r="AB70" i="16" s="1"/>
  <c r="AA69" i="16"/>
  <c r="AB69" i="16" s="1"/>
  <c r="AA68" i="16"/>
  <c r="AB68" i="16" s="1"/>
  <c r="AA65" i="16"/>
  <c r="AB65" i="16" s="1"/>
  <c r="AA64" i="16"/>
  <c r="AB64" i="16" s="1"/>
  <c r="AA62" i="16"/>
  <c r="AB62" i="16" s="1"/>
  <c r="AA61" i="16"/>
  <c r="AB61" i="16" s="1"/>
  <c r="AA60" i="16"/>
  <c r="AB60" i="16" s="1"/>
  <c r="AA59" i="16"/>
  <c r="AB59" i="16" s="1"/>
  <c r="AA58" i="16"/>
  <c r="AB58" i="16" s="1"/>
  <c r="AA57" i="16"/>
  <c r="AB57" i="16" s="1"/>
  <c r="AA56" i="16"/>
  <c r="AB56" i="16" s="1"/>
  <c r="AA55" i="16"/>
  <c r="AB55" i="16" s="1"/>
  <c r="AA54" i="16"/>
  <c r="AB54" i="16" s="1"/>
  <c r="AA53" i="16"/>
  <c r="AB53" i="16" s="1"/>
  <c r="AA52" i="16"/>
  <c r="AB52" i="16" s="1"/>
  <c r="AA51" i="16"/>
  <c r="AB51" i="16" s="1"/>
  <c r="AA50" i="16"/>
  <c r="AB50" i="16" s="1"/>
  <c r="AA49" i="16"/>
  <c r="AB49" i="16" s="1"/>
  <c r="AA48" i="16"/>
  <c r="AB48" i="16" s="1"/>
  <c r="AA47" i="16"/>
  <c r="AB47" i="16" s="1"/>
  <c r="AA46" i="16"/>
  <c r="AB46" i="16" s="1"/>
  <c r="AA45" i="16"/>
  <c r="AB45" i="16" s="1"/>
  <c r="AA44" i="16"/>
  <c r="AB44" i="16" s="1"/>
  <c r="AA43" i="16"/>
  <c r="AB43" i="16" s="1"/>
  <c r="P42" i="16"/>
  <c r="AA40" i="16"/>
  <c r="AB40" i="16" s="1"/>
  <c r="AA39" i="16"/>
  <c r="AB39" i="16" s="1"/>
  <c r="AA38" i="16"/>
  <c r="AB38" i="16" s="1"/>
  <c r="AA37" i="16"/>
  <c r="AB37" i="16" s="1"/>
  <c r="AB35" i="16"/>
  <c r="AA34" i="16"/>
  <c r="AB34" i="16" s="1"/>
  <c r="AA33" i="16"/>
  <c r="AB33" i="16" s="1"/>
  <c r="AA32" i="16"/>
  <c r="AB32" i="16" s="1"/>
  <c r="AA30" i="16"/>
  <c r="AB30" i="16" s="1"/>
  <c r="AA29" i="16"/>
  <c r="AB29" i="16" s="1"/>
  <c r="AA27" i="16"/>
  <c r="AB27" i="16" s="1"/>
  <c r="AA26" i="16"/>
  <c r="AB26" i="16" s="1"/>
  <c r="AA25" i="16"/>
  <c r="AB25" i="16" s="1"/>
  <c r="AA23" i="16"/>
  <c r="AB23" i="16" s="1"/>
  <c r="AA22" i="16"/>
  <c r="AB22" i="16" s="1"/>
  <c r="AA21" i="16"/>
  <c r="AB21" i="16" s="1"/>
  <c r="AA19" i="16"/>
  <c r="AB19" i="16" s="1"/>
  <c r="AA18" i="16"/>
  <c r="AB18" i="16" s="1"/>
  <c r="AA17" i="16"/>
  <c r="AB17" i="16" s="1"/>
  <c r="AA16" i="16"/>
  <c r="AB16" i="16" s="1"/>
  <c r="AA14" i="16"/>
  <c r="AB14" i="16" s="1"/>
  <c r="AA13" i="16"/>
  <c r="AB13" i="16" s="1"/>
  <c r="AA11" i="16"/>
  <c r="AB11" i="16" s="1"/>
  <c r="AC10" i="16" s="1"/>
  <c r="Q86" i="16" l="1"/>
  <c r="D23" i="11"/>
  <c r="AC20" i="16"/>
  <c r="AC28" i="16"/>
  <c r="AC216" i="16"/>
  <c r="O216" i="16" s="1"/>
  <c r="S216" i="16" s="1"/>
  <c r="AC146" i="16"/>
  <c r="O146" i="16" s="1"/>
  <c r="S146" i="16" s="1"/>
  <c r="AC265" i="16"/>
  <c r="O265" i="16" s="1"/>
  <c r="S265" i="16" s="1"/>
  <c r="X359" i="16"/>
  <c r="O86" i="16"/>
  <c r="AC200" i="16"/>
  <c r="O200" i="16" s="1"/>
  <c r="S200" i="16" s="1"/>
  <c r="AC179" i="16"/>
  <c r="O179" i="16" s="1"/>
  <c r="S179" i="16" s="1"/>
  <c r="AC278" i="16"/>
  <c r="O278" i="16" s="1"/>
  <c r="S278" i="16" s="1"/>
  <c r="AC183" i="16"/>
  <c r="O183" i="16" s="1"/>
  <c r="AC172" i="16"/>
  <c r="O172" i="16" s="1"/>
  <c r="S172" i="16" s="1"/>
  <c r="AC63" i="16"/>
  <c r="AC175" i="16"/>
  <c r="O175" i="16" s="1"/>
  <c r="S175" i="16" s="1"/>
  <c r="AC270" i="16"/>
  <c r="O270" i="16" s="1"/>
  <c r="S270" i="16" s="1"/>
  <c r="S41" i="16"/>
  <c r="AC324" i="16"/>
  <c r="O324" i="16" s="1"/>
  <c r="S324" i="16" s="1"/>
  <c r="AC287" i="16"/>
  <c r="AC42" i="16"/>
  <c r="X371" i="16" s="1"/>
  <c r="D27" i="11" s="1"/>
  <c r="AC15" i="16"/>
  <c r="O15" i="16" s="1"/>
  <c r="AC36" i="16"/>
  <c r="O36" i="16" s="1"/>
  <c r="S36" i="16" s="1"/>
  <c r="AC107" i="16"/>
  <c r="O107" i="16" s="1"/>
  <c r="S107" i="16" s="1"/>
  <c r="AC282" i="16"/>
  <c r="AC12" i="16"/>
  <c r="X374" i="16" s="1"/>
  <c r="D34" i="11" s="1"/>
  <c r="AC120" i="16"/>
  <c r="O120" i="16" s="1"/>
  <c r="S120" i="16" s="1"/>
  <c r="AC244" i="16"/>
  <c r="O244" i="16" s="1"/>
  <c r="S244" i="16" s="1"/>
  <c r="AC24" i="16"/>
  <c r="X377" i="16" s="1"/>
  <c r="D39" i="11" s="1"/>
  <c r="AC159" i="16"/>
  <c r="O159" i="16" s="1"/>
  <c r="AC102" i="16"/>
  <c r="O102" i="16" s="1"/>
  <c r="AC254" i="16"/>
  <c r="O254" i="16" s="1"/>
  <c r="S254" i="16" s="1"/>
  <c r="AC219" i="16"/>
  <c r="O219" i="16" s="1"/>
  <c r="S219" i="16" s="1"/>
  <c r="AC274" i="16"/>
  <c r="O274" i="16" s="1"/>
  <c r="S274" i="16" s="1"/>
  <c r="AC67" i="16"/>
  <c r="X379" i="16"/>
  <c r="X369" i="16"/>
  <c r="D25" i="11" s="1"/>
  <c r="O117" i="16"/>
  <c r="S117" i="16" s="1"/>
  <c r="X367" i="16"/>
  <c r="P86" i="16"/>
  <c r="AC126" i="16"/>
  <c r="X360" i="16"/>
  <c r="D11" i="11" s="1"/>
  <c r="AC345" i="16"/>
  <c r="O343" i="16" s="1"/>
  <c r="S343" i="16" s="1"/>
  <c r="AC135" i="16"/>
  <c r="O135" i="16" s="1"/>
  <c r="S135" i="16" s="1"/>
  <c r="AC303" i="16"/>
  <c r="O303" i="16" s="1"/>
  <c r="S303" i="16" s="1"/>
  <c r="AC31" i="16"/>
  <c r="X376" i="16" s="1"/>
  <c r="D36" i="11" s="1"/>
  <c r="AC260" i="16"/>
  <c r="AC309" i="16"/>
  <c r="AC210" i="16"/>
  <c r="AC226" i="16"/>
  <c r="O226" i="16" s="1"/>
  <c r="S226" i="16" s="1"/>
  <c r="AC330" i="16"/>
  <c r="O330" i="16" s="1"/>
  <c r="S330" i="16" s="1"/>
  <c r="AC188" i="16"/>
  <c r="O188" i="16" s="1"/>
  <c r="S188" i="16" s="1"/>
  <c r="AC153" i="16"/>
  <c r="O153" i="16" s="1"/>
  <c r="S153" i="16" s="1"/>
  <c r="X375" i="16"/>
  <c r="D35" i="11" s="1"/>
  <c r="AC196" i="16"/>
  <c r="O196" i="16" s="1"/>
  <c r="S196" i="16" s="1"/>
  <c r="AC296" i="16"/>
  <c r="O296" i="16" s="1"/>
  <c r="S296" i="16" s="1"/>
  <c r="AC316" i="16"/>
  <c r="O316" i="16" s="1"/>
  <c r="S316" i="16" s="1"/>
  <c r="R351" i="16"/>
  <c r="AC111" i="16"/>
  <c r="O111" i="16" s="1"/>
  <c r="S111" i="16" s="1"/>
  <c r="AC163" i="16"/>
  <c r="O163" i="16" s="1"/>
  <c r="S163" i="16" s="1"/>
  <c r="AC205" i="16"/>
  <c r="AC238" i="16"/>
  <c r="AC247" i="16"/>
  <c r="O247" i="16" s="1"/>
  <c r="S247" i="16" s="1"/>
  <c r="AC319" i="16"/>
  <c r="O319" i="16" s="1"/>
  <c r="S319" i="16" s="1"/>
  <c r="AC193" i="16"/>
  <c r="O193" i="16" s="1"/>
  <c r="S193" i="16" s="1"/>
  <c r="AC233" i="16"/>
  <c r="AC293" i="16"/>
  <c r="O293" i="16" s="1"/>
  <c r="S293" i="16" s="1"/>
  <c r="AC339" i="16"/>
  <c r="O339" i="16" s="1"/>
  <c r="S339" i="16" s="1"/>
  <c r="R48" i="15"/>
  <c r="AA47" i="15"/>
  <c r="AB47" i="15" s="1"/>
  <c r="AA46" i="15"/>
  <c r="AB46" i="15" s="1"/>
  <c r="AC45" i="15" s="1"/>
  <c r="O45" i="15" s="1"/>
  <c r="S45" i="15" s="1"/>
  <c r="AA44" i="15"/>
  <c r="AB44" i="15" s="1"/>
  <c r="AA43" i="15"/>
  <c r="AB43" i="15" s="1"/>
  <c r="AA41" i="15"/>
  <c r="AB41" i="15" s="1"/>
  <c r="AA40" i="15"/>
  <c r="AB40" i="15" s="1"/>
  <c r="AA38" i="15"/>
  <c r="AB38" i="15" s="1"/>
  <c r="AA37" i="15"/>
  <c r="AB37" i="15" s="1"/>
  <c r="AA35" i="15"/>
  <c r="AB35" i="15" s="1"/>
  <c r="AC34" i="15" s="1"/>
  <c r="AA33" i="15"/>
  <c r="AB33" i="15" s="1"/>
  <c r="AC32" i="15" s="1"/>
  <c r="P25" i="15" s="1"/>
  <c r="P48" i="15" s="1"/>
  <c r="AA30" i="15"/>
  <c r="AB30" i="15" s="1"/>
  <c r="AA29" i="15"/>
  <c r="AB29" i="15" s="1"/>
  <c r="AA28" i="15"/>
  <c r="AB28" i="15" s="1"/>
  <c r="AA27" i="15"/>
  <c r="AB27" i="15" s="1"/>
  <c r="AA26" i="15"/>
  <c r="AB26" i="15" s="1"/>
  <c r="AC25" i="15" s="1"/>
  <c r="AA24" i="15"/>
  <c r="AB24" i="15" s="1"/>
  <c r="AA23" i="15"/>
  <c r="AB23" i="15" s="1"/>
  <c r="AA22" i="15"/>
  <c r="AB22" i="15" s="1"/>
  <c r="AA21" i="15"/>
  <c r="AB21" i="15" s="1"/>
  <c r="AA19" i="15"/>
  <c r="AB19" i="15" s="1"/>
  <c r="AA18" i="15"/>
  <c r="AB18" i="15" s="1"/>
  <c r="AA17" i="15"/>
  <c r="AB17" i="15" s="1"/>
  <c r="AA16" i="15"/>
  <c r="AB16" i="15" s="1"/>
  <c r="AA14" i="15"/>
  <c r="AB14" i="15" s="1"/>
  <c r="AA13" i="15"/>
  <c r="AB13" i="15" s="1"/>
  <c r="AA12" i="15"/>
  <c r="AB12" i="15" s="1"/>
  <c r="AA11" i="15"/>
  <c r="AB11" i="15" s="1"/>
  <c r="AC15" i="15" l="1"/>
  <c r="AC36" i="15"/>
  <c r="O34" i="15" s="1"/>
  <c r="S34" i="15" s="1"/>
  <c r="AC39" i="15"/>
  <c r="X59" i="15" s="1"/>
  <c r="I28" i="11" s="1"/>
  <c r="X391" i="16"/>
  <c r="D42" i="11"/>
  <c r="D53" i="11" s="1"/>
  <c r="X384" i="16"/>
  <c r="D22" i="11"/>
  <c r="D52" i="11" s="1"/>
  <c r="D10" i="11"/>
  <c r="X385" i="16"/>
  <c r="O42" i="16"/>
  <c r="X390" i="16"/>
  <c r="O10" i="16"/>
  <c r="O28" i="16"/>
  <c r="S28" i="16" s="1"/>
  <c r="O282" i="16"/>
  <c r="S282" i="16" s="1"/>
  <c r="S308" i="16" s="1"/>
  <c r="AC101" i="16"/>
  <c r="X370" i="16"/>
  <c r="D26" i="11" s="1"/>
  <c r="AC125" i="16"/>
  <c r="Q15" i="16"/>
  <c r="S15" i="16" s="1"/>
  <c r="AC10" i="15"/>
  <c r="AC42" i="15"/>
  <c r="O42" i="15" s="1"/>
  <c r="S42" i="15" s="1"/>
  <c r="X372" i="16"/>
  <c r="D28" i="11" s="1"/>
  <c r="O126" i="16"/>
  <c r="AC158" i="16"/>
  <c r="O308" i="16"/>
  <c r="O205" i="16"/>
  <c r="AC232" i="16"/>
  <c r="AC308" i="16"/>
  <c r="Q42" i="16"/>
  <c r="S183" i="16"/>
  <c r="S204" i="16" s="1"/>
  <c r="O204" i="16"/>
  <c r="S102" i="16"/>
  <c r="S125" i="16" s="1"/>
  <c r="O125" i="16"/>
  <c r="AC182" i="16"/>
  <c r="O309" i="16"/>
  <c r="AC350" i="16"/>
  <c r="AC281" i="16"/>
  <c r="O260" i="16"/>
  <c r="O233" i="16"/>
  <c r="AC259" i="16"/>
  <c r="AC204" i="16"/>
  <c r="S86" i="16"/>
  <c r="P101" i="16"/>
  <c r="P351" i="16" s="1"/>
  <c r="S159" i="16"/>
  <c r="S182" i="16" s="1"/>
  <c r="O182" i="16"/>
  <c r="X56" i="15"/>
  <c r="I24" i="11" s="1"/>
  <c r="I52" i="11" s="1"/>
  <c r="Q48" i="15"/>
  <c r="AC20" i="15"/>
  <c r="O20" i="15" s="1"/>
  <c r="S20" i="15" s="1"/>
  <c r="O25" i="15"/>
  <c r="O39" i="15" l="1"/>
  <c r="S39" i="15" s="1"/>
  <c r="O10" i="15"/>
  <c r="O101" i="16"/>
  <c r="D51" i="11"/>
  <c r="D55" i="11" s="1"/>
  <c r="S10" i="16"/>
  <c r="X383" i="16"/>
  <c r="X386" i="16" s="1"/>
  <c r="S42" i="16"/>
  <c r="S101" i="16" s="1"/>
  <c r="AC351" i="16"/>
  <c r="Q101" i="16"/>
  <c r="Q351" i="16" s="1"/>
  <c r="O350" i="16"/>
  <c r="S309" i="16"/>
  <c r="S350" i="16" s="1"/>
  <c r="S126" i="16"/>
  <c r="S158" i="16" s="1"/>
  <c r="O158" i="16"/>
  <c r="S233" i="16"/>
  <c r="S259" i="16" s="1"/>
  <c r="O259" i="16"/>
  <c r="S260" i="16"/>
  <c r="S281" i="16" s="1"/>
  <c r="O281" i="16"/>
  <c r="S205" i="16"/>
  <c r="S232" i="16" s="1"/>
  <c r="O232" i="16"/>
  <c r="X380" i="16"/>
  <c r="X389" i="16"/>
  <c r="X392" i="16" s="1"/>
  <c r="S25" i="15"/>
  <c r="X57" i="15"/>
  <c r="X64" i="15"/>
  <c r="S10" i="15"/>
  <c r="O48" i="15"/>
  <c r="AC48" i="15"/>
  <c r="X58" i="15"/>
  <c r="I27" i="11" s="1"/>
  <c r="X63" i="15" l="1"/>
  <c r="X65" i="15" s="1"/>
  <c r="I26" i="11"/>
  <c r="I51" i="11" s="1"/>
  <c r="I55" i="11" s="1"/>
  <c r="O351" i="16"/>
  <c r="S48" i="15"/>
  <c r="X60" i="15"/>
  <c r="S351" i="16"/>
  <c r="X68" i="15"/>
  <c r="X71" i="15" s="1"/>
  <c r="V107" i="14" l="1"/>
  <c r="V105" i="14"/>
  <c r="V104" i="14"/>
  <c r="V108" i="14"/>
  <c r="V106" i="14"/>
  <c r="V103" i="14"/>
  <c r="Q93" i="14"/>
  <c r="P93" i="14"/>
  <c r="X105" i="14"/>
  <c r="H44" i="11" s="1"/>
  <c r="J44" i="11" s="1"/>
  <c r="X106" i="14"/>
  <c r="H45" i="11" s="1"/>
  <c r="J45" i="11" l="1"/>
  <c r="X104" i="14"/>
  <c r="H43" i="11" s="1"/>
  <c r="H59" i="11" s="1"/>
  <c r="X107" i="14"/>
  <c r="H46" i="11" s="1"/>
  <c r="J46" i="11" s="1"/>
  <c r="X102" i="14"/>
  <c r="H27" i="11" s="1"/>
  <c r="X103" i="14"/>
  <c r="H33" i="11" s="1"/>
  <c r="X108" i="14"/>
  <c r="H47" i="11" s="1"/>
  <c r="J47" i="11" s="1"/>
  <c r="H60" i="11" l="1"/>
  <c r="J43" i="11"/>
  <c r="H54" i="11"/>
  <c r="X101" i="14"/>
  <c r="X112" i="14" s="1"/>
  <c r="X115" i="14"/>
  <c r="X120" i="14"/>
  <c r="AC93" i="14"/>
  <c r="X121" i="14"/>
  <c r="R93" i="14"/>
  <c r="O93" i="14"/>
  <c r="J54" i="11" l="1"/>
  <c r="J59" i="11"/>
  <c r="X109" i="14"/>
  <c r="H26" i="11"/>
  <c r="X119" i="14"/>
  <c r="S93" i="14"/>
  <c r="X122" i="14"/>
  <c r="X116" i="14"/>
  <c r="H48" i="11" l="1"/>
  <c r="H51" i="11"/>
  <c r="H55" i="11" s="1"/>
  <c r="C52" i="11"/>
  <c r="C55" i="11" s="1"/>
  <c r="G48" i="11"/>
  <c r="E48" i="11"/>
  <c r="D48" i="11"/>
  <c r="C48" i="11"/>
  <c r="J32" i="11"/>
  <c r="J29" i="11" l="1"/>
  <c r="J24" i="11"/>
  <c r="I48" i="11"/>
  <c r="J19" i="11" l="1"/>
  <c r="J14" i="11" l="1"/>
  <c r="J15" i="11"/>
  <c r="J16" i="11"/>
  <c r="J17" i="11"/>
  <c r="J18" i="11"/>
  <c r="J21" i="11"/>
  <c r="J22" i="11"/>
  <c r="J23" i="11"/>
  <c r="J25" i="11"/>
  <c r="J26" i="11"/>
  <c r="J27" i="11"/>
  <c r="J28" i="11"/>
  <c r="J30" i="11"/>
  <c r="J31" i="11"/>
  <c r="J33" i="11"/>
  <c r="D58" i="11" l="1"/>
  <c r="E58" i="11"/>
  <c r="H58" i="11"/>
  <c r="I58" i="11"/>
  <c r="D60" i="11"/>
  <c r="E60" i="11"/>
  <c r="F60" i="11"/>
  <c r="G60" i="11"/>
  <c r="I60" i="11"/>
  <c r="D61" i="11"/>
  <c r="E61" i="11"/>
  <c r="F61" i="11"/>
  <c r="G61" i="11"/>
  <c r="H61" i="11"/>
  <c r="I61" i="11"/>
  <c r="C61" i="11"/>
  <c r="C60" i="11"/>
  <c r="C58" i="11"/>
  <c r="J12" i="11"/>
  <c r="J34" i="11"/>
  <c r="J35" i="11"/>
  <c r="J36" i="11"/>
  <c r="J37" i="11"/>
  <c r="J38" i="11"/>
  <c r="J39" i="11"/>
  <c r="J40" i="11"/>
  <c r="J41" i="11"/>
  <c r="J42" i="11"/>
  <c r="J60" i="11" l="1"/>
  <c r="J53" i="11"/>
  <c r="E62" i="11"/>
  <c r="J61" i="11"/>
  <c r="D62" i="11"/>
  <c r="I62" i="11"/>
  <c r="H62" i="11"/>
  <c r="J20" i="11" l="1"/>
  <c r="J52" i="11" s="1"/>
  <c r="G58" i="11"/>
  <c r="G62" i="11" s="1"/>
  <c r="F48" i="11" l="1"/>
  <c r="J11" i="11"/>
  <c r="F58" i="11"/>
  <c r="F62" i="11" s="1"/>
  <c r="J10" i="11" l="1"/>
  <c r="J51" i="11" s="1"/>
  <c r="J55" i="11" s="1"/>
  <c r="J48" i="11" l="1"/>
  <c r="J58" i="11"/>
  <c r="J62" i="11" s="1"/>
  <c r="C62" i="11"/>
  <c r="R340" i="17"/>
  <c r="R96" i="17"/>
  <c r="R3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Eunicebb</author>
    <author>EuniceBB</author>
    <author>DPLAN</author>
  </authors>
  <commentList>
    <comment ref="Z13" authorId="0" shapeId="0" xr:uid="{00000000-0006-0000-0000-000001000000}">
      <text>
        <r>
          <rPr>
            <b/>
            <sz val="9"/>
            <color indexed="81"/>
            <rFont val="Tahoma"/>
            <family val="2"/>
          </rPr>
          <t>Eunicebb:</t>
        </r>
        <r>
          <rPr>
            <sz val="9"/>
            <color indexed="81"/>
            <rFont val="Tahoma"/>
            <family val="2"/>
          </rPr>
          <t xml:space="preserve">
Reforma N° 3:
Se incrementó $ 250,00 en cada Facultad excepto FIC, sumando un total de $ 1.000,00
(223,21 sin IVA)</t>
        </r>
      </text>
    </comment>
    <comment ref="U16" authorId="1" shapeId="0" xr:uid="{00000000-0006-0000-0000-000002000000}">
      <text>
        <r>
          <rPr>
            <b/>
            <sz val="9"/>
            <color indexed="81"/>
            <rFont val="Tahoma"/>
            <family val="2"/>
          </rPr>
          <t>EuniceBB:</t>
        </r>
        <r>
          <rPr>
            <sz val="9"/>
            <color indexed="81"/>
            <rFont val="Tahoma"/>
            <family val="2"/>
          </rPr>
          <t xml:space="preserve">
Reforma N° 8
Se incrementó $ 13.700,00, según Oficio N° DTH-2020-0714-OF del 12-08-2020 (correo electrónico Rectorado y Dir Fin), para financiar honorarios de docentes a los que no se les pudo hacer contratos.
Valor a total de incremento en el programa 82: $ 68.500,00</t>
        </r>
      </text>
    </comment>
    <comment ref="AB16" authorId="2" shapeId="0" xr:uid="{00000000-0006-0000-0000-000003000000}">
      <text>
        <r>
          <rPr>
            <b/>
            <sz val="9"/>
            <color indexed="81"/>
            <rFont val="Tahoma"/>
            <family val="2"/>
          </rPr>
          <t>DPLAN:</t>
        </r>
        <r>
          <rPr>
            <sz val="9"/>
            <color indexed="81"/>
            <rFont val="Tahoma"/>
            <family val="2"/>
          </rPr>
          <t xml:space="preserve">
Reforma N° 10:
Se incrementó $ 6.200,00 en cada Facultad. En total de la partida fue $ 31.000,00 para contrato civiles de docentes del mes de diciembre.</t>
        </r>
      </text>
    </comment>
    <comment ref="AC20" authorId="2" shapeId="0" xr:uid="{00000000-0006-0000-0000-000004000000}">
      <text>
        <r>
          <rPr>
            <b/>
            <sz val="9"/>
            <color indexed="81"/>
            <rFont val="Tahoma"/>
            <family val="2"/>
          </rPr>
          <t>DPLAN:</t>
        </r>
        <r>
          <rPr>
            <sz val="9"/>
            <color indexed="81"/>
            <rFont val="Tahoma"/>
            <family val="2"/>
          </rPr>
          <t xml:space="preserve">
Se incrementó $ 2.000,00 en cada Facultad. En total se incrementó $ 10.000,00 para Liquidaciones a Docente Programa 82</t>
        </r>
      </text>
    </comment>
    <comment ref="AC21" authorId="2" shapeId="0" xr:uid="{00000000-0006-0000-0000-000005000000}">
      <text>
        <r>
          <rPr>
            <b/>
            <sz val="9"/>
            <color indexed="81"/>
            <rFont val="Tahoma"/>
            <family val="2"/>
          </rPr>
          <t>DPLAN:</t>
        </r>
        <r>
          <rPr>
            <sz val="9"/>
            <color indexed="81"/>
            <rFont val="Tahoma"/>
            <family val="2"/>
          </rPr>
          <t xml:space="preserve">
Se incrementó $ 4.000,00 en cada Facultad. En total se incrementó $ 20.000,00 para Liquidaciones a Docente Programa 82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EuniceBB</author>
    <author>DPLAN</author>
  </authors>
  <commentList>
    <comment ref="N10" authorId="0" shapeId="0" xr:uid="{00000000-0006-0000-0100-000001000000}">
      <text>
        <r>
          <rPr>
            <sz val="11"/>
            <color rgb="FF000000"/>
            <rFont val="Calibri"/>
            <family val="2"/>
          </rPr>
          <t>DPLAN:
Se debe considerar AL MENOS, el medio de verificación que consta asociado a este producto, en el acta de validación de productos remitido por TTHH.
El resto, se constituyen como medios de verificación adicionales.
Nota: Cabe indicar que esta es una nueva observación, en razón de que en la revisión del 17/06/2019, no se encontraba incumplida.
Aplicar esta corrección a todos los casos que amerite a lo largo de la columna N</t>
        </r>
      </text>
    </comment>
    <comment ref="U66" authorId="1" shapeId="0" xr:uid="{00000000-0006-0000-0100-000002000000}">
      <text>
        <r>
          <rPr>
            <b/>
            <sz val="9"/>
            <color indexed="81"/>
            <rFont val="Tahoma"/>
            <family val="2"/>
          </rPr>
          <t>EuniceBB:</t>
        </r>
        <r>
          <rPr>
            <sz val="9"/>
            <color indexed="81"/>
            <rFont val="Tahoma"/>
            <family val="2"/>
          </rPr>
          <t xml:space="preserve">
Reforma N° 4:
Se incrementó fuente 2 por FONDOS DE AUTOGESTIÓN (saldo caja).</t>
        </r>
      </text>
    </comment>
    <comment ref="Z87" authorId="1" shapeId="0" xr:uid="{00000000-0006-0000-0100-000003000000}">
      <text>
        <r>
          <rPr>
            <b/>
            <sz val="9"/>
            <color indexed="81"/>
            <rFont val="Tahoma"/>
            <family val="2"/>
          </rPr>
          <t>EuniceBB:</t>
        </r>
        <r>
          <rPr>
            <sz val="9"/>
            <color indexed="81"/>
            <rFont val="Tahoma"/>
            <family val="2"/>
          </rPr>
          <t xml:space="preserve">
Reforma N° 4:
Se redujo un total de $ 20.000,00 en esta partida ($ 4.000,00 a cada Facultad).</t>
        </r>
      </text>
    </comment>
    <comment ref="U92" authorId="1" shapeId="0" xr:uid="{00000000-0006-0000-0100-000004000000}">
      <text>
        <r>
          <rPr>
            <b/>
            <sz val="9"/>
            <color indexed="81"/>
            <rFont val="Tahoma"/>
            <family val="2"/>
          </rPr>
          <t>EuniceBB:</t>
        </r>
        <r>
          <rPr>
            <sz val="9"/>
            <color indexed="81"/>
            <rFont val="Tahoma"/>
            <family val="2"/>
          </rPr>
          <t xml:space="preserve">
Reforma N° 8
Se incrementó $ 13.700,00, según Oficio N° DTH-2020-0714-OF del 12-08-2020 (correo electrónico Rectorado y Dir Fin), para financiar honorarios de docentes a los que no se les pudo hacer contratos.
Valor a total de incremento en el programa 82: $ 68.500,00</t>
        </r>
      </text>
    </comment>
    <comment ref="AC92" authorId="2" shapeId="0" xr:uid="{00000000-0006-0000-0100-000005000000}">
      <text>
        <r>
          <rPr>
            <b/>
            <sz val="9"/>
            <color indexed="81"/>
            <rFont val="Tahoma"/>
            <family val="2"/>
          </rPr>
          <t>DPLAN:</t>
        </r>
        <r>
          <rPr>
            <sz val="9"/>
            <color indexed="81"/>
            <rFont val="Tahoma"/>
            <family val="2"/>
          </rPr>
          <t xml:space="preserve">
Reforma N° 10:
Se incrementó $ 6.200,00 en cada Facultad. En total de la partida fue $ 31.000,00 para contrato civiles de docentes del mes de diciembre.</t>
        </r>
      </text>
    </comment>
    <comment ref="AC98" authorId="2" shapeId="0" xr:uid="{00000000-0006-0000-0100-000006000000}">
      <text>
        <r>
          <rPr>
            <b/>
            <sz val="9"/>
            <color indexed="81"/>
            <rFont val="Tahoma"/>
            <family val="2"/>
          </rPr>
          <t>DPLAN:</t>
        </r>
        <r>
          <rPr>
            <sz val="9"/>
            <color indexed="81"/>
            <rFont val="Tahoma"/>
            <family val="2"/>
          </rPr>
          <t xml:space="preserve">
Se incrementó $ 2.000,00 en cada Facultad. En total se incrementó $ 10.000,00 para Liquidaciones a Docente Programa 82</t>
        </r>
      </text>
    </comment>
    <comment ref="AC99" authorId="2" shapeId="0" xr:uid="{00000000-0006-0000-0100-000007000000}">
      <text>
        <r>
          <rPr>
            <b/>
            <sz val="9"/>
            <color indexed="81"/>
            <rFont val="Tahoma"/>
            <family val="2"/>
          </rPr>
          <t>DPLAN:</t>
        </r>
        <r>
          <rPr>
            <sz val="9"/>
            <color indexed="81"/>
            <rFont val="Tahoma"/>
            <family val="2"/>
          </rPr>
          <t xml:space="preserve">
Se incrementó $ 4.000,00 en cada Facultad. En total se incrementó $ 20.000,00 para Liquidaciones a Docente Programa 82</t>
        </r>
      </text>
    </comment>
    <comment ref="N316" authorId="0" shapeId="0" xr:uid="{00000000-0006-0000-0100-000008000000}">
      <text>
        <r>
          <rPr>
            <sz val="11"/>
            <color rgb="FF000000"/>
            <rFont val="Calibri"/>
            <family val="2"/>
          </rPr>
          <t>Fanny Eunice Basilio Banchón:
Ingresar el Medio de Verificación acorde al que se encuentra en el Acta de Portafolio de Productos y Servicios:
Reporte de estudiantes matriculados por homologación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EuniceBB</author>
    <author>Eunicebb</author>
    <author>DPLAN</author>
  </authors>
  <commentList>
    <comment ref="AA11" authorId="0" shapeId="0" xr:uid="{00000000-0006-0000-0200-000001000000}">
      <text>
        <r>
          <rPr>
            <b/>
            <sz val="9"/>
            <color indexed="81"/>
            <rFont val="Tahoma"/>
            <family val="2"/>
          </rPr>
          <t>EuniceBB:</t>
        </r>
        <r>
          <rPr>
            <sz val="9"/>
            <color indexed="81"/>
            <rFont val="Tahoma"/>
            <family val="2"/>
          </rPr>
          <t xml:space="preserve">
Reforma N° 4:
Se redujo un total de $ 20.000,00 en esta partida ($ 4.000,00 a cada Facultad).</t>
        </r>
      </text>
    </comment>
    <comment ref="AA13" authorId="1" shapeId="0" xr:uid="{00000000-0006-0000-0200-000002000000}">
      <text>
        <r>
          <rPr>
            <b/>
            <sz val="9"/>
            <color indexed="81"/>
            <rFont val="Tahoma"/>
            <family val="2"/>
          </rPr>
          <t>Eunicebb:</t>
        </r>
        <r>
          <rPr>
            <sz val="9"/>
            <color indexed="81"/>
            <rFont val="Tahoma"/>
            <family val="2"/>
          </rPr>
          <t xml:space="preserve">
Reforma N° 3:
Se incrementó $ 250,00 en cada Facultad excepto FIC, sumando un total de $ 1.000,00</t>
        </r>
      </text>
    </comment>
    <comment ref="U18" authorId="0" shapeId="0" xr:uid="{00000000-0006-0000-0200-000003000000}">
      <text>
        <r>
          <rPr>
            <b/>
            <sz val="9"/>
            <color indexed="81"/>
            <rFont val="Tahoma"/>
            <family val="2"/>
          </rPr>
          <t>EuniceBB:</t>
        </r>
        <r>
          <rPr>
            <sz val="9"/>
            <color indexed="81"/>
            <rFont val="Tahoma"/>
            <family val="2"/>
          </rPr>
          <t xml:space="preserve">
Reforma N° 8
Se incrementó $ 13.700,00, según Oficio N° DTH-2020-0714-OF del 12-08-2020 (correo electrónico Rectorado y Dir Fin), para financiar honorarios de docentes a los que no se les pudo hacer contratos.
Valor a total de incremento en el programa 82: $ 68.500,00</t>
        </r>
      </text>
    </comment>
    <comment ref="AC18" authorId="2" shapeId="0" xr:uid="{00000000-0006-0000-0200-000004000000}">
      <text>
        <r>
          <rPr>
            <b/>
            <sz val="9"/>
            <color indexed="81"/>
            <rFont val="Tahoma"/>
            <family val="2"/>
          </rPr>
          <t>DPLAN:</t>
        </r>
        <r>
          <rPr>
            <sz val="9"/>
            <color indexed="81"/>
            <rFont val="Tahoma"/>
            <family val="2"/>
          </rPr>
          <t xml:space="preserve">
Reforma N° 10:
Se incrementó $ 6.200,00 en cada Facultad. En total de la partida fue $ 31.000,00 para contrato civiles de docentes del mes de diciembre.</t>
        </r>
      </text>
    </comment>
    <comment ref="AC19" authorId="2" shapeId="0" xr:uid="{00000000-0006-0000-0200-000005000000}">
      <text>
        <r>
          <rPr>
            <b/>
            <sz val="9"/>
            <color indexed="81"/>
            <rFont val="Tahoma"/>
            <family val="2"/>
          </rPr>
          <t>DPLAN:</t>
        </r>
        <r>
          <rPr>
            <sz val="9"/>
            <color indexed="81"/>
            <rFont val="Tahoma"/>
            <family val="2"/>
          </rPr>
          <t xml:space="preserve">
Se incrementó $ 2.000,00 en cada Facultad. En total se incrementó $ 10.000,00 para Liquidaciones a Docente Programa 82</t>
        </r>
      </text>
    </comment>
    <comment ref="AC20" authorId="2" shapeId="0" xr:uid="{00000000-0006-0000-0200-000006000000}">
      <text>
        <r>
          <rPr>
            <b/>
            <sz val="9"/>
            <color indexed="81"/>
            <rFont val="Tahoma"/>
            <family val="2"/>
          </rPr>
          <t>DPLAN:</t>
        </r>
        <r>
          <rPr>
            <sz val="9"/>
            <color indexed="81"/>
            <rFont val="Tahoma"/>
            <family val="2"/>
          </rPr>
          <t xml:space="preserve">
Se incrementó $ 4.000,00 en cada Facultad. En total se incrementó $ 20.000,00 para Liquidaciones a Docente Programa 82</t>
        </r>
      </text>
    </comment>
    <comment ref="AC31" authorId="2" shapeId="0" xr:uid="{00000000-0006-0000-0200-000007000000}">
      <text>
        <r>
          <rPr>
            <b/>
            <sz val="9"/>
            <color indexed="81"/>
            <rFont val="Tahoma"/>
            <family val="2"/>
          </rPr>
          <t>DPLAN:</t>
        </r>
        <r>
          <rPr>
            <sz val="9"/>
            <color indexed="81"/>
            <rFont val="Tahoma"/>
            <family val="2"/>
          </rPr>
          <t xml:space="preserve">
Reforma 10:
Se incrementó $ 7.804,00, conforme a Oficio N° UTMACH-FCQS-D-2020-593-OF del 06/10/2020, Impermeabilización de losa de cubierta y juntas de dilatación de la UMMOG de la FCQS.</t>
        </r>
      </text>
    </comment>
    <comment ref="K183" authorId="0" shapeId="0" xr:uid="{00000000-0006-0000-0200-000008000000}">
      <text>
        <r>
          <rPr>
            <b/>
            <sz val="9"/>
            <color indexed="81"/>
            <rFont val="Tahoma"/>
            <family val="2"/>
          </rPr>
          <t>EuniceBB:</t>
        </r>
        <r>
          <rPr>
            <sz val="9"/>
            <color indexed="81"/>
            <rFont val="Tahoma"/>
            <family val="2"/>
          </rPr>
          <t xml:space="preserve">
No hay coherencia con la meta Cuantificable que tiene 2, mientras que no ocupa semanas.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Eunice</author>
    <author>DPLAN</author>
    <author>Eunicebb</author>
    <author>HP</author>
    <author/>
    <author>EuniceBB</author>
  </authors>
  <commentList>
    <comment ref="B8" authorId="0" shapeId="0" xr:uid="{00000000-0006-0000-0300-000001000000}">
      <text>
        <r>
          <rPr>
            <sz val="9"/>
            <color rgb="FF000000"/>
            <rFont val="Tahoma"/>
            <family val="2"/>
          </rPr>
          <t xml:space="preserve">
</t>
        </r>
        <r>
          <rPr>
            <sz val="9"/>
            <color rgb="FF000000"/>
            <rFont val="Tahoma"/>
            <family val="2"/>
          </rPr>
          <t>Ingresar el N</t>
        </r>
        <r>
          <rPr>
            <sz val="9"/>
            <color rgb="FF000000"/>
            <rFont val="Tahoma"/>
            <family val="2"/>
          </rPr>
          <t>°</t>
        </r>
        <r>
          <rPr>
            <sz val="9"/>
            <color rgb="FF000000"/>
            <rFont val="Tahoma"/>
            <family val="2"/>
          </rPr>
          <t xml:space="preserve"> del OEI del PEDI al que se alinea su Meta Operativa.</t>
        </r>
      </text>
    </comment>
    <comment ref="C8" authorId="0" shapeId="0" xr:uid="{00000000-0006-0000-0300-000002000000}">
      <text>
        <r>
          <rPr>
            <sz val="9"/>
            <color rgb="FF000000"/>
            <rFont val="Tahoma"/>
            <family val="2"/>
          </rPr>
          <t xml:space="preserve">
</t>
        </r>
        <r>
          <rPr>
            <sz val="9"/>
            <color rgb="FF000000"/>
            <rFont val="Tahoma"/>
            <family val="2"/>
          </rPr>
          <t>Ingresar el Objetivo Estratégico Institucional al que se alinea su Meta Operativa. Escoja una opción de la lista desplegable.</t>
        </r>
      </text>
    </comment>
    <comment ref="D8" authorId="0" shapeId="0" xr:uid="{00000000-0006-0000-0300-000003000000}">
      <text>
        <r>
          <rPr>
            <sz val="9"/>
            <color rgb="FF000000"/>
            <rFont val="Tahoma"/>
            <family val="2"/>
          </rPr>
          <t xml:space="preserve">
</t>
        </r>
        <r>
          <rPr>
            <sz val="9"/>
            <color rgb="FF000000"/>
            <rFont val="Tahoma"/>
            <family val="2"/>
          </rPr>
          <t>Ingresar le Lineamiento Estratégico con el que se alinea la Meta Operativa.</t>
        </r>
      </text>
    </comment>
    <comment ref="E8" authorId="1" shapeId="0" xr:uid="{00000000-0006-0000-0300-000004000000}">
      <text>
        <r>
          <rPr>
            <b/>
            <sz val="9"/>
            <color rgb="FF000000"/>
            <rFont val="Tahoma"/>
            <family val="2"/>
          </rPr>
          <t xml:space="preserve">
</t>
        </r>
        <r>
          <rPr>
            <sz val="9"/>
            <color rgb="FF000000"/>
            <rFont val="Tahoma"/>
            <family val="2"/>
          </rPr>
          <t xml:space="preserve">- En caso de contar con programas y/o proyectos de investigación, vinculación o de inversión, registrar el nombre y entre paréntesis señalar de qué tipo es el proyecto (Investigación, Vinculación, o Inversión)
</t>
        </r>
        <r>
          <rPr>
            <sz val="9"/>
            <color rgb="FF000000"/>
            <rFont val="Tahoma"/>
            <family val="2"/>
          </rPr>
          <t>- Si una misma meta tributa a varios proyectos, se deberá ingresar en esta celda la referencia a un anexo que contenga el detalle de los mismos.</t>
        </r>
      </text>
    </comment>
    <comment ref="F8" authorId="0" shapeId="0" xr:uid="{00000000-0006-0000-0300-000005000000}">
      <text>
        <r>
          <rPr>
            <sz val="9"/>
            <color rgb="FF000000"/>
            <rFont val="Tahoma"/>
            <family val="2"/>
          </rPr>
          <t xml:space="preserve">
</t>
        </r>
        <r>
          <rPr>
            <sz val="9"/>
            <color rgb="FF000000"/>
            <rFont val="Tahoma"/>
            <family val="2"/>
          </rPr>
          <t>Ingresar la definición de la meta en verbo en  infinitivo, conforme a los productos y funciones establecidos en el Reglamento de Gestión Organizacional por Procesos de la UTMACH.</t>
        </r>
      </text>
    </comment>
    <comment ref="G8" authorId="2" shapeId="0" xr:uid="{00000000-0006-0000-0300-000006000000}">
      <text>
        <r>
          <rPr>
            <sz val="9"/>
            <color rgb="FF000000"/>
            <rFont val="Tahoma"/>
            <family val="2"/>
          </rPr>
          <t xml:space="preserve">
</t>
        </r>
        <r>
          <rPr>
            <sz val="9"/>
            <color rgb="FF000000"/>
            <rFont val="Tahoma"/>
            <family val="2"/>
          </rPr>
          <t>Ingresar los productos establecidos en el Reglamento de Gestión Organizacional por Procesos de la UTMACH.</t>
        </r>
      </text>
    </comment>
    <comment ref="H8" authorId="0" shapeId="0" xr:uid="{00000000-0006-0000-0300-000007000000}">
      <text>
        <r>
          <rPr>
            <sz val="9"/>
            <color rgb="FF000000"/>
            <rFont val="Tahoma"/>
            <family val="2"/>
          </rPr>
          <t xml:space="preserve">
</t>
        </r>
        <r>
          <rPr>
            <sz val="9"/>
            <color rgb="FF000000"/>
            <rFont val="Tahoma"/>
            <family val="2"/>
          </rPr>
          <t>Representa la forma en cómo se medirá el cumplimiento de la Meta Operativa programada.</t>
        </r>
      </text>
    </comment>
    <comment ref="I8" authorId="0" shapeId="0" xr:uid="{00000000-0006-0000-0300-000008000000}">
      <text>
        <r>
          <rPr>
            <sz val="9"/>
            <color rgb="FF000000"/>
            <rFont val="Tahoma"/>
            <family val="2"/>
          </rPr>
          <t xml:space="preserve">
</t>
        </r>
        <r>
          <rPr>
            <sz val="9"/>
            <color rgb="FF000000"/>
            <rFont val="Tahoma"/>
            <family val="2"/>
          </rPr>
          <t xml:space="preserve">Es la meta a cumplirse representada cuantitativamente y va de acuerdo al indicador de resultado antes planteado.
</t>
        </r>
        <r>
          <rPr>
            <sz val="9"/>
            <color rgb="FF000000"/>
            <rFont val="Tahoma"/>
            <family val="2"/>
          </rPr>
          <t xml:space="preserve">
</t>
        </r>
        <r>
          <rPr>
            <sz val="9"/>
            <color rgb="FF000000"/>
            <rFont val="Tahoma"/>
            <family val="2"/>
          </rPr>
          <t>Se DEBERÁ registrar metas cuantificables, expresadas únicamente en términos numéricos, no porcentuales.</t>
        </r>
      </text>
    </comment>
    <comment ref="K8" authorId="0" shapeId="0" xr:uid="{00000000-0006-0000-0300-000009000000}">
      <text>
        <r>
          <rPr>
            <sz val="9"/>
            <color rgb="FF000000"/>
            <rFont val="Tahoma"/>
            <family val="2"/>
          </rPr>
          <t xml:space="preserve">
</t>
        </r>
        <r>
          <rPr>
            <sz val="9"/>
            <color rgb="FF000000"/>
            <rFont val="Tahoma"/>
            <family val="2"/>
          </rPr>
          <t>Es el Tiempo requerido para el cumplimiento de la meta expresado en semanas.</t>
        </r>
      </text>
    </comment>
    <comment ref="M8" authorId="0" shapeId="0" xr:uid="{00000000-0006-0000-0300-00000A000000}">
      <text>
        <r>
          <rPr>
            <sz val="9"/>
            <color rgb="FF000000"/>
            <rFont val="Tahoma"/>
            <family val="2"/>
          </rPr>
          <t xml:space="preserve">
</t>
        </r>
        <r>
          <rPr>
            <sz val="9"/>
            <color rgb="FF000000"/>
            <rFont val="Tahoma"/>
            <family val="2"/>
          </rPr>
          <t xml:space="preserve">- Son las acciones esenciales con las que se propone alcanzar la meta propuesta, ordenadas secuencialmente y numeradas.
</t>
        </r>
        <r>
          <rPr>
            <sz val="9"/>
            <color rgb="FF000000"/>
            <rFont val="Tahoma"/>
            <family val="2"/>
          </rPr>
          <t>- Se debe Iniciar con verbo en infinitivo y demostrar que se cumpla el ciclo de la mejora continua (Planificar, Hacer, Verificar y Actuar)</t>
        </r>
      </text>
    </comment>
    <comment ref="N8" authorId="0" shapeId="0" xr:uid="{00000000-0006-0000-0300-00000B000000}">
      <text>
        <r>
          <rPr>
            <sz val="9"/>
            <color rgb="FF000000"/>
            <rFont val="Tahoma"/>
            <family val="2"/>
          </rPr>
          <t xml:space="preserve">
</t>
        </r>
        <r>
          <rPr>
            <sz val="9"/>
            <color rgb="FF000000"/>
            <rFont val="Tahoma"/>
            <family val="2"/>
          </rPr>
          <t xml:space="preserve">- Constituyen los documentos físicos y/o digitales que expresan el cumplimiento de la meta.
</t>
        </r>
        <r>
          <rPr>
            <sz val="9"/>
            <color rgb="FF000000"/>
            <rFont val="Tahoma"/>
            <family val="2"/>
          </rPr>
          <t xml:space="preserve">
</t>
        </r>
        <r>
          <rPr>
            <sz val="9"/>
            <color rgb="FF000000"/>
            <rFont val="Tahoma"/>
            <family val="2"/>
          </rPr>
          <t>- Se deberá registrar en esta columna, obligatoriamente, el medio de verificación definido para cada producto, como resultado de la validación del portafolio de productos y/o servicios llevado a cabo durante abril de 2019, entre la unidad o proceso y la Dirección de Talento Humano, así como en acompañamiento de la comisión designada para dicha tarea de validación.</t>
        </r>
      </text>
    </comment>
    <comment ref="O8" authorId="0" shapeId="0" xr:uid="{00000000-0006-0000-0300-00000C000000}">
      <text>
        <r>
          <rPr>
            <sz val="9"/>
            <color indexed="81"/>
            <rFont val="Tahoma"/>
            <family val="2"/>
          </rPr>
          <t xml:space="preserve">
Constituye las Fuentes de Financiamiento asignadas a cada Dependencia.</t>
        </r>
      </text>
    </comment>
    <comment ref="S8" authorId="0" shapeId="0" xr:uid="{00000000-0006-0000-0300-00000D000000}">
      <text>
        <r>
          <rPr>
            <sz val="9"/>
            <color indexed="81"/>
            <rFont val="Tahoma"/>
            <family val="2"/>
          </rPr>
          <t xml:space="preserve">
Es la suma horizontal de las Fuentes de Financiamiento 1, 2 y 3; no se considera el valor de Otras fuentes.</t>
        </r>
      </text>
    </comment>
    <comment ref="T8" authorId="0" shapeId="0" xr:uid="{00000000-0006-0000-0300-00000E000000}">
      <text>
        <r>
          <rPr>
            <sz val="9"/>
            <color indexed="81"/>
            <rFont val="Tahoma"/>
            <family val="2"/>
          </rPr>
          <t xml:space="preserve">
Son las personas que están a cargo de la ejecución de las Metas Operativas. Deben ir los nombres de las mismas a más del cargo.</t>
        </r>
      </text>
    </comment>
    <comment ref="AD8" authorId="0" shapeId="0" xr:uid="{00000000-0006-0000-0300-00000F000000}">
      <text>
        <r>
          <rPr>
            <sz val="9"/>
            <color indexed="81"/>
            <rFont val="Tahoma"/>
            <family val="2"/>
          </rPr>
          <t xml:space="preserve">
Marcar con una S en el cuatrimestre que va requerir el insumo para el cumplimiento de la meta.</t>
        </r>
      </text>
    </comment>
    <comment ref="AG8" authorId="0" shapeId="0" xr:uid="{00000000-0006-0000-0300-000010000000}">
      <text>
        <r>
          <rPr>
            <sz val="9"/>
            <color indexed="81"/>
            <rFont val="Tahoma"/>
            <family val="2"/>
          </rPr>
          <t xml:space="preserve">
Ingresar algún detalle adicional si es necesario.</t>
        </r>
      </text>
    </comment>
    <comment ref="I9" authorId="0" shapeId="0" xr:uid="{00000000-0006-0000-0300-000011000000}">
      <text>
        <r>
          <rPr>
            <sz val="9"/>
            <color rgb="FF000000"/>
            <rFont val="Tahoma"/>
            <family val="2"/>
          </rPr>
          <t xml:space="preserve">
</t>
        </r>
        <r>
          <rPr>
            <sz val="9"/>
            <color rgb="FF000000"/>
            <rFont val="Tahoma"/>
            <family val="2"/>
          </rPr>
          <t>Establecer la Meta a cumplirse en el 1er semestre. Se debe utilizar valores absolutos, más no porcentajes.</t>
        </r>
      </text>
    </comment>
    <comment ref="J9" authorId="0" shapeId="0" xr:uid="{00000000-0006-0000-0300-000012000000}">
      <text>
        <r>
          <rPr>
            <sz val="9"/>
            <color rgb="FF000000"/>
            <rFont val="Tahoma"/>
            <family val="2"/>
          </rPr>
          <t xml:space="preserve">
</t>
        </r>
        <r>
          <rPr>
            <sz val="9"/>
            <color rgb="FF000000"/>
            <rFont val="Tahoma"/>
            <family val="2"/>
          </rPr>
          <t>Establecer la Meta a cumplirse en el 2do semestre. Se debe utilizar valores absolutos, más no porcentajes.</t>
        </r>
      </text>
    </comment>
    <comment ref="K9" authorId="0" shapeId="0" xr:uid="{00000000-0006-0000-0300-000013000000}">
      <text>
        <r>
          <rPr>
            <sz val="9"/>
            <color indexed="81"/>
            <rFont val="Tahoma"/>
            <family val="2"/>
          </rPr>
          <t xml:space="preserve">
Establecer el tiempo en semanas a ocupar en el 1er semestre. 
Tiempo máximo es 24 semanas.</t>
        </r>
      </text>
    </comment>
    <comment ref="L9" authorId="0" shapeId="0" xr:uid="{00000000-0006-0000-0300-000014000000}">
      <text>
        <r>
          <rPr>
            <sz val="9"/>
            <color indexed="81"/>
            <rFont val="Tahoma"/>
            <family val="2"/>
          </rPr>
          <t xml:space="preserve">
Establecer el tiempo en semanas a ocupar en el 2do semestre.
Tiempo máximo es 24 semanas.</t>
        </r>
      </text>
    </comment>
    <comment ref="O9" authorId="0" shapeId="0" xr:uid="{00000000-0006-0000-0300-000015000000}">
      <text>
        <r>
          <rPr>
            <sz val="9"/>
            <color rgb="FF000000"/>
            <rFont val="Tahoma"/>
            <family val="2"/>
          </rPr>
          <t xml:space="preserve">
</t>
        </r>
        <r>
          <rPr>
            <sz val="9"/>
            <color rgb="FF000000"/>
            <rFont val="Tahoma"/>
            <family val="2"/>
          </rPr>
          <t>Es la suma de todos los bienes o servicios que están en el PAC y que serán financiados con la Fuente 1</t>
        </r>
      </text>
    </comment>
    <comment ref="P9" authorId="0" shapeId="0" xr:uid="{00000000-0006-0000-0300-000016000000}">
      <text>
        <r>
          <rPr>
            <sz val="9"/>
            <color indexed="81"/>
            <rFont val="Tahoma"/>
            <family val="2"/>
          </rPr>
          <t xml:space="preserve">
Es la suma de todos los bienes o servicios que están en el PAC y que serán financiados con la Fuente 2</t>
        </r>
      </text>
    </comment>
    <comment ref="Q9" authorId="0" shapeId="0" xr:uid="{00000000-0006-0000-0300-000017000000}">
      <text>
        <r>
          <rPr>
            <sz val="9"/>
            <color indexed="81"/>
            <rFont val="Tahoma"/>
            <family val="2"/>
          </rPr>
          <t xml:space="preserve">
Es la suma de todos los bienes o servicios que están en el PAC y que serán financiados con la Fuente 3</t>
        </r>
      </text>
    </comment>
    <comment ref="R9" authorId="0" shapeId="0" xr:uid="{00000000-0006-0000-0300-000018000000}">
      <text>
        <r>
          <rPr>
            <sz val="9"/>
            <color indexed="81"/>
            <rFont val="Tahoma"/>
            <family val="2"/>
          </rPr>
          <t xml:space="preserve">
Es la suma de todos los bienes o servicios que corresponde a donaciones o asignaciones externas.</t>
        </r>
      </text>
    </comment>
    <comment ref="U9" authorId="0" shapeId="0" xr:uid="{00000000-0006-0000-0300-000019000000}">
      <text>
        <r>
          <rPr>
            <sz val="9"/>
            <color rgb="FF000000"/>
            <rFont val="Tahoma"/>
            <family val="2"/>
          </rPr>
          <t xml:space="preserve">
</t>
        </r>
        <r>
          <rPr>
            <sz val="9"/>
            <color rgb="FF000000"/>
            <rFont val="Tahoma"/>
            <family val="2"/>
          </rPr>
          <t>Ingresar el código de la Partida a la que corresponde el producto.</t>
        </r>
      </text>
    </comment>
    <comment ref="V9" authorId="3" shapeId="0" xr:uid="{00000000-0006-0000-0300-00001A000000}">
      <text>
        <r>
          <rPr>
            <sz val="9"/>
            <color indexed="81"/>
            <rFont val="Tahoma"/>
            <family val="2"/>
          </rPr>
          <t xml:space="preserve">
En caso de que la necesidad  se refiera a un bien, se deberá registrar el código ID DEL BIEN,  basándose el CATÁLOGO DE BIENES Y EXISTENCIAS ACTUALIZADO, del SISTEMA DE BIENES Y EXISTENCIAS del Ministerio de Economía y Finanzas.</t>
        </r>
      </text>
    </comment>
    <comment ref="W9" authorId="0" shapeId="0" xr:uid="{00000000-0006-0000-0300-00001B000000}">
      <text>
        <r>
          <rPr>
            <sz val="9"/>
            <color rgb="FF000000"/>
            <rFont val="Tahoma"/>
            <family val="2"/>
          </rPr>
          <t xml:space="preserve">
</t>
        </r>
        <r>
          <rPr>
            <sz val="9"/>
            <color rgb="FF000000"/>
            <rFont val="Tahoma"/>
            <family val="2"/>
          </rPr>
          <t>Es la descripción del objeto de contratación, agrupada según la partida a la que corresponde.</t>
        </r>
      </text>
    </comment>
    <comment ref="X9" authorId="0" shapeId="0" xr:uid="{00000000-0006-0000-0300-00001C000000}">
      <text>
        <r>
          <rPr>
            <sz val="9"/>
            <color indexed="81"/>
            <rFont val="Tahoma"/>
            <family val="2"/>
          </rPr>
          <t xml:space="preserve">
Es la cantidad de los insumos que se requieren para el cumplimiento de las metas.</t>
        </r>
      </text>
    </comment>
    <comment ref="Y9" authorId="0" shapeId="0" xr:uid="{00000000-0006-0000-0300-00001D000000}">
      <text>
        <r>
          <rPr>
            <sz val="9"/>
            <color indexed="81"/>
            <rFont val="Tahoma"/>
            <family val="2"/>
          </rPr>
          <t xml:space="preserve">
Ubicar si es Unidad, Metros, Litros, etc.</t>
        </r>
      </text>
    </comment>
    <comment ref="Z9" authorId="0" shapeId="0" xr:uid="{00000000-0006-0000-0300-00001E000000}">
      <text>
        <r>
          <rPr>
            <sz val="9"/>
            <color indexed="81"/>
            <rFont val="Tahoma"/>
            <family val="2"/>
          </rPr>
          <t xml:space="preserve">
Es el valor unitario del producto detallado.</t>
        </r>
      </text>
    </comment>
    <comment ref="AA9" authorId="0" shapeId="0" xr:uid="{00000000-0006-0000-0300-00001F000000}">
      <text>
        <r>
          <rPr>
            <sz val="9"/>
            <color rgb="FF000000"/>
            <rFont val="Tahoma"/>
            <family val="2"/>
          </rPr>
          <t xml:space="preserve">
</t>
        </r>
        <r>
          <rPr>
            <sz val="9"/>
            <color rgb="FF000000"/>
            <rFont val="Tahoma"/>
            <family val="2"/>
          </rPr>
          <t>En esta columna se debe ingresar el subtotal, que resulta de multiplicar la cantidad anual por el costo unitario, sin incluir el IVA.</t>
        </r>
      </text>
    </comment>
    <comment ref="AB9" authorId="3" shapeId="0" xr:uid="{00000000-0006-0000-0300-000020000000}">
      <text>
        <r>
          <rPr>
            <sz val="9"/>
            <color rgb="FF000000"/>
            <rFont val="Tahoma"/>
            <family val="2"/>
          </rPr>
          <t xml:space="preserve">
</t>
        </r>
        <r>
          <rPr>
            <sz val="9"/>
            <color rgb="FF000000"/>
            <rFont val="Tahoma"/>
            <family val="2"/>
          </rPr>
          <t>En esta columna se debe ingresar el subtotal, que resulta de multiplicar la cantidad anual por el costo unitario, incluido el IVA.</t>
        </r>
      </text>
    </comment>
    <comment ref="AC9" authorId="0" shapeId="0" xr:uid="{00000000-0006-0000-0300-000021000000}">
      <text>
        <r>
          <rPr>
            <sz val="9"/>
            <color indexed="81"/>
            <rFont val="Tahoma"/>
            <family val="2"/>
          </rPr>
          <t xml:space="preserve">
Corresponde a la suma total de la Partida Presupuestaria, incluido el IVA.</t>
        </r>
      </text>
    </comment>
    <comment ref="Z13" authorId="4" shapeId="0" xr:uid="{00000000-0006-0000-0300-000022000000}">
      <text>
        <r>
          <rPr>
            <sz val="11"/>
            <color theme="1"/>
            <rFont val="Arial"/>
            <family val="2"/>
          </rPr>
          <t>======
ID#AAAAJ0URcNY
EuniceBB    (2020-07-07 18:15:10)
Reforma N° 4:
Se redujo un total de $ 20.000,00 en esta partida ($ 4.000,00 a cada Facultad).</t>
        </r>
      </text>
    </comment>
    <comment ref="U16" authorId="4" shapeId="0" xr:uid="{00000000-0006-0000-0300-000023000000}">
      <text>
        <r>
          <rPr>
            <sz val="11"/>
            <color theme="1"/>
            <rFont val="Arial"/>
            <family val="2"/>
          </rPr>
          <t>======
ID#AAAAJ0URcNw
EuniceBB    (2020-07-07 18:15:10)
Reforma N° 4:
Se incrementó fuente 2 por FONDOS DE AUTOGESTIÓN (saldo caja).</t>
        </r>
      </text>
    </comment>
    <comment ref="AC18" authorId="1" shapeId="0" xr:uid="{00000000-0006-0000-0300-000024000000}">
      <text>
        <r>
          <rPr>
            <b/>
            <sz val="9"/>
            <color indexed="81"/>
            <rFont val="Tahoma"/>
            <family val="2"/>
          </rPr>
          <t>DPLAN:</t>
        </r>
        <r>
          <rPr>
            <sz val="9"/>
            <color indexed="81"/>
            <rFont val="Tahoma"/>
            <family val="2"/>
          </rPr>
          <t xml:space="preserve">
Reforma N° 9:
Se redujo $ 16.217,60, conforme lo solicitado mediante Ofic UTMACH-FCS-2020-659-OF-31/08/2020.</t>
        </r>
      </text>
    </comment>
    <comment ref="AC24" authorId="1" shapeId="0" xr:uid="{00000000-0006-0000-0300-000025000000}">
      <text>
        <r>
          <rPr>
            <b/>
            <sz val="9"/>
            <color indexed="81"/>
            <rFont val="Tahoma"/>
            <family val="2"/>
          </rPr>
          <t>DPLAN:</t>
        </r>
        <r>
          <rPr>
            <sz val="9"/>
            <color indexed="81"/>
            <rFont val="Tahoma"/>
            <family val="2"/>
          </rPr>
          <t xml:space="preserve">
Reforma N° 9:
Se redujo $ $ 1.193,20, conforme lo solicitado mediante Oficio N° UTMACH-FCS-2020-659-OF del 31/08/2020.</t>
        </r>
      </text>
    </comment>
    <comment ref="AC26" authorId="1" shapeId="0" xr:uid="{00000000-0006-0000-0300-000026000000}">
      <text>
        <r>
          <rPr>
            <b/>
            <sz val="9"/>
            <color indexed="81"/>
            <rFont val="Tahoma"/>
            <family val="2"/>
          </rPr>
          <t>DPLAN:</t>
        </r>
        <r>
          <rPr>
            <sz val="9"/>
            <color indexed="81"/>
            <rFont val="Tahoma"/>
            <family val="2"/>
          </rPr>
          <t xml:space="preserve">
Reforma N° 9:
Se redujo $ $ 617,00, conforme lo solicitado mediante Oficio N° UTMACH-FCS-2020-659-OF del 31/08/2020.</t>
        </r>
      </text>
    </comment>
    <comment ref="AC28" authorId="1" shapeId="0" xr:uid="{00000000-0006-0000-0300-000027000000}">
      <text>
        <r>
          <rPr>
            <b/>
            <sz val="9"/>
            <color indexed="81"/>
            <rFont val="Tahoma"/>
            <family val="2"/>
          </rPr>
          <t>DPLAN:</t>
        </r>
        <r>
          <rPr>
            <sz val="9"/>
            <color indexed="81"/>
            <rFont val="Tahoma"/>
            <family val="2"/>
          </rPr>
          <t xml:space="preserve">
Reforma N° 9:
Se redujo $ $ 276,25, conforme lo solicitado mediante Oficio N° UTMACH-FCS-2020-659-OF del 31/08/2020.</t>
        </r>
      </text>
    </comment>
    <comment ref="Z29" authorId="4" shapeId="0" xr:uid="{00000000-0006-0000-0300-000028000000}">
      <text>
        <r>
          <rPr>
            <sz val="11"/>
            <color theme="1"/>
            <rFont val="Arial"/>
            <family val="2"/>
          </rPr>
          <t>======
ID#AAAAJ0URcOU
Eunicebb    (2020-07-07 18:15:10)
Reforma N° 3:
Se incrementó $ 250,00 en cada Facultad excepto FIC, sumando un total de $ 1.000,00</t>
        </r>
      </text>
    </comment>
    <comment ref="AC30" authorId="1" shapeId="0" xr:uid="{00000000-0006-0000-0300-000029000000}">
      <text>
        <r>
          <rPr>
            <b/>
            <sz val="9"/>
            <color indexed="81"/>
            <rFont val="Tahoma"/>
            <family val="2"/>
          </rPr>
          <t>DPLAN:</t>
        </r>
        <r>
          <rPr>
            <sz val="9"/>
            <color indexed="81"/>
            <rFont val="Tahoma"/>
            <family val="2"/>
          </rPr>
          <t xml:space="preserve">
Reforma N° 9:
Se incrementó $ $ 2.086,45, conforme lo solicitado mediante Oficio N° UTMACH-FCS-2020-659-OF del 31/08/2020.</t>
        </r>
      </text>
    </comment>
    <comment ref="AC32" authorId="1" shapeId="0" xr:uid="{00000000-0006-0000-0300-00002A000000}">
      <text>
        <r>
          <rPr>
            <b/>
            <sz val="9"/>
            <color indexed="81"/>
            <rFont val="Tahoma"/>
            <family val="2"/>
          </rPr>
          <t>DPLAN:</t>
        </r>
        <r>
          <rPr>
            <sz val="9"/>
            <color indexed="81"/>
            <rFont val="Tahoma"/>
            <family val="2"/>
          </rPr>
          <t xml:space="preserve">
Reforma N° 9:
Se incrementó $ $ 547,00, conforme lo solicitado mediante Oficio N° UTMACH-FCS-2020-659-OF del 31/08/2020.</t>
        </r>
      </text>
    </comment>
    <comment ref="AC34" authorId="1" shapeId="0" xr:uid="{00000000-0006-0000-0300-00002B000000}">
      <text>
        <r>
          <rPr>
            <b/>
            <sz val="9"/>
            <color indexed="81"/>
            <rFont val="Tahoma"/>
            <family val="2"/>
          </rPr>
          <t>DPLAN:</t>
        </r>
        <r>
          <rPr>
            <sz val="9"/>
            <color indexed="81"/>
            <rFont val="Tahoma"/>
            <family val="2"/>
          </rPr>
          <t xml:space="preserve">
Reforma N° 9:
Se incrementó $ $ 1.200,00, conforme lo solicitado mediante Oficio N° UTMACH-FCS-2020-659-OF del 31/08/2020.</t>
        </r>
      </text>
    </comment>
    <comment ref="U38" authorId="5" shapeId="0" xr:uid="{00000000-0006-0000-0300-00002C000000}">
      <text>
        <r>
          <rPr>
            <b/>
            <sz val="9"/>
            <color indexed="81"/>
            <rFont val="Tahoma"/>
            <family val="2"/>
          </rPr>
          <t>EuniceBB:</t>
        </r>
        <r>
          <rPr>
            <sz val="9"/>
            <color indexed="81"/>
            <rFont val="Tahoma"/>
            <family val="2"/>
          </rPr>
          <t xml:space="preserve">
Reforma N° 8
Se incrementó $ 13.700,00, según Oficio N° DTH-2020-0714-OF del 12-08-2020 (correo electrónico Rectorado y Dir Fin), para financiar honorarios de docentes a los que no se les pudo hacer contratos.
Valor a total de incremento en el programa 82: $ 68.500,00</t>
        </r>
      </text>
    </comment>
    <comment ref="AC38" authorId="1" shapeId="0" xr:uid="{00000000-0006-0000-0300-00002D000000}">
      <text>
        <r>
          <rPr>
            <b/>
            <sz val="9"/>
            <color indexed="81"/>
            <rFont val="Tahoma"/>
            <family val="2"/>
          </rPr>
          <t>DPLAN:</t>
        </r>
        <r>
          <rPr>
            <sz val="9"/>
            <color indexed="81"/>
            <rFont val="Tahoma"/>
            <family val="2"/>
          </rPr>
          <t xml:space="preserve">
Reforma N° 10:
Se incrementó $ 6.200,00 en cada Facultad. En total de la partida fue $ 31.000,00 para contrato civiles de docentes del mes de diciembre.</t>
        </r>
      </text>
    </comment>
    <comment ref="AC40" authorId="1" shapeId="0" xr:uid="{00000000-0006-0000-0300-00002E000000}">
      <text>
        <r>
          <rPr>
            <b/>
            <sz val="9"/>
            <color indexed="81"/>
            <rFont val="Tahoma"/>
            <family val="2"/>
          </rPr>
          <t>DPLAN:</t>
        </r>
        <r>
          <rPr>
            <sz val="9"/>
            <color indexed="81"/>
            <rFont val="Tahoma"/>
            <family val="2"/>
          </rPr>
          <t xml:space="preserve">
Se incrementó $ 2.000,00 en cada Facultad. En total se incrementó $ 10.000,00 para Liquidaciones a Docente Programa 82</t>
        </r>
      </text>
    </comment>
    <comment ref="AC42" authorId="1" shapeId="0" xr:uid="{00000000-0006-0000-0300-00002F000000}">
      <text>
        <r>
          <rPr>
            <b/>
            <sz val="9"/>
            <color indexed="81"/>
            <rFont val="Tahoma"/>
            <family val="2"/>
          </rPr>
          <t>DPLAN:</t>
        </r>
        <r>
          <rPr>
            <sz val="9"/>
            <color indexed="81"/>
            <rFont val="Tahoma"/>
            <family val="2"/>
          </rPr>
          <t xml:space="preserve">
Se incrementó $ 4.000,00 en cada Facultad. En total se incrementó $ 20.000,00 para Liquidaciones a Docente Programa 82</t>
        </r>
      </text>
    </comment>
    <comment ref="U60" authorId="1" shapeId="0" xr:uid="{00000000-0006-0000-0300-000030000000}">
      <text>
        <r>
          <rPr>
            <b/>
            <sz val="9"/>
            <color indexed="81"/>
            <rFont val="Tahoma"/>
            <family val="2"/>
          </rPr>
          <t>DPLAN:</t>
        </r>
        <r>
          <rPr>
            <sz val="9"/>
            <color indexed="81"/>
            <rFont val="Tahoma"/>
            <family val="2"/>
          </rPr>
          <t xml:space="preserve">
Reforma N° 9:
Se redujo $ 119,00 en la partida Materiales de Oficina y se incrementó el mismo valor en la partida de Edición, Impresión y Reproducción, conforme lo solicitado mediante Ofic UTMACH-FCS-2020-659-OF-31/08/2020.</t>
        </r>
      </text>
    </comment>
    <comment ref="U61" authorId="4" shapeId="0" xr:uid="{00000000-0006-0000-0300-000031000000}">
      <text>
        <r>
          <rPr>
            <sz val="11"/>
            <color theme="1"/>
            <rFont val="Arial"/>
            <family val="2"/>
          </rPr>
          <t>======
ID#AAAAJ0URcMQ
EuniceBB    (2020-07-07 18:15:10)
Reforma N° 4:
Se incrementó fuente 2 por FONDOS DE AUTOGESTIÓN (saldo caja).</t>
        </r>
      </text>
    </comment>
    <comment ref="AC73" authorId="1" shapeId="0" xr:uid="{00000000-0006-0000-0300-000032000000}">
      <text>
        <r>
          <rPr>
            <b/>
            <sz val="9"/>
            <color indexed="81"/>
            <rFont val="Tahoma"/>
            <family val="2"/>
          </rPr>
          <t>DPLAN:</t>
        </r>
        <r>
          <rPr>
            <sz val="9"/>
            <color indexed="81"/>
            <rFont val="Tahoma"/>
            <family val="2"/>
          </rPr>
          <t xml:space="preserve">
Reforma N° 9:
Se incrementó $ 16.217,60, conforme lo solicitado mediante Ofic UTMACH-FCS-2020-659-OF-31/08/2020.</t>
        </r>
      </text>
    </comment>
    <comment ref="W99" authorId="4" shapeId="0" xr:uid="{00000000-0006-0000-0300-000033000000}">
      <text>
        <r>
          <rPr>
            <sz val="11"/>
            <color theme="1"/>
            <rFont val="Arial"/>
            <family val="2"/>
          </rPr>
          <t>======
ID#AAAAJ0URcNM
DPLAN    (2020-07-07 18:15:10)
Se deja constancia que no se aceptarán solicitudes de reforma en el POA 2020, con la justificación de que los equipos informáticos que se requieran, de acuerdo al informe de DTICs indica que es uno de mayor capacidad que el que están registrando en el POA 2020; ya que por eso en el instructivo se indica claramente que previo a la planificación, se debe contar con todos los estudios técnicos pertinentes, así que asume que si registran equipos con precios menores y de menor capacidad, es porque cuentan con el informe técnico de la DTICs que avale que dicho equipo les servirá para las necesidades de la dependencia.,</t>
        </r>
      </text>
    </comment>
    <comment ref="AC213" authorId="1" shapeId="0" xr:uid="{00000000-0006-0000-0300-000034000000}">
      <text>
        <r>
          <rPr>
            <b/>
            <sz val="9"/>
            <color indexed="81"/>
            <rFont val="Tahoma"/>
            <family val="2"/>
          </rPr>
          <t>DPLAN:</t>
        </r>
        <r>
          <rPr>
            <sz val="9"/>
            <color indexed="81"/>
            <rFont val="Tahoma"/>
            <family val="2"/>
          </rPr>
          <t xml:space="preserve">
Reforma N° 9:
Se incrementó $ 16.217,60, conforme lo solicitado mediante Ofic UTMACH-FCS-2020-659-OF-31/08/2020.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Eunice</author>
    <author>DPLAN</author>
    <author>Eunicebb</author>
    <author>HP</author>
    <author>EuniceBB</author>
  </authors>
  <commentList>
    <comment ref="B8" authorId="0" shapeId="0" xr:uid="{00000000-0006-0000-0400-000001000000}">
      <text>
        <r>
          <rPr>
            <sz val="9"/>
            <color rgb="FF000000"/>
            <rFont val="Tahoma"/>
            <family val="2"/>
          </rPr>
          <t xml:space="preserve">
</t>
        </r>
        <r>
          <rPr>
            <sz val="9"/>
            <color rgb="FF000000"/>
            <rFont val="Tahoma"/>
            <family val="2"/>
          </rPr>
          <t>Ingresar el N</t>
        </r>
        <r>
          <rPr>
            <sz val="9"/>
            <color rgb="FF000000"/>
            <rFont val="Tahoma"/>
            <family val="2"/>
          </rPr>
          <t>°</t>
        </r>
        <r>
          <rPr>
            <sz val="9"/>
            <color rgb="FF000000"/>
            <rFont val="Tahoma"/>
            <family val="2"/>
          </rPr>
          <t xml:space="preserve"> del OEI del PEDI al que se alinea su Meta Operativa.</t>
        </r>
      </text>
    </comment>
    <comment ref="C8" authorId="0" shapeId="0" xr:uid="{00000000-0006-0000-0400-000002000000}">
      <text>
        <r>
          <rPr>
            <sz val="9"/>
            <color rgb="FF000000"/>
            <rFont val="Tahoma"/>
            <family val="2"/>
          </rPr>
          <t xml:space="preserve">
</t>
        </r>
        <r>
          <rPr>
            <sz val="9"/>
            <color rgb="FF000000"/>
            <rFont val="Tahoma"/>
            <family val="2"/>
          </rPr>
          <t>Ingresar el Objetivo Estratégico Institucional al que se alinea su Meta Operativa. Escoja una opción de la lista desplegable.</t>
        </r>
      </text>
    </comment>
    <comment ref="D8" authorId="0" shapeId="0" xr:uid="{00000000-0006-0000-0400-000003000000}">
      <text>
        <r>
          <rPr>
            <sz val="9"/>
            <color rgb="FF000000"/>
            <rFont val="Tahoma"/>
            <family val="2"/>
          </rPr>
          <t xml:space="preserve">
</t>
        </r>
        <r>
          <rPr>
            <sz val="9"/>
            <color rgb="FF000000"/>
            <rFont val="Tahoma"/>
            <family val="2"/>
          </rPr>
          <t>Ingresar le Lineamiento Estratégico con el que se alinea la Meta Operativa.</t>
        </r>
      </text>
    </comment>
    <comment ref="E8" authorId="1" shapeId="0" xr:uid="{00000000-0006-0000-0400-000004000000}">
      <text>
        <r>
          <rPr>
            <b/>
            <sz val="9"/>
            <color rgb="FF000000"/>
            <rFont val="Tahoma"/>
            <family val="2"/>
          </rPr>
          <t xml:space="preserve">
</t>
        </r>
        <r>
          <rPr>
            <sz val="9"/>
            <color rgb="FF000000"/>
            <rFont val="Tahoma"/>
            <family val="2"/>
          </rPr>
          <t xml:space="preserve">- En caso de contar con programas y/o proyectos de investigación, vinculación o de inversión, registrar el nombre y entre paréntesis señalar de qué tipo es el proyecto (Investigación, Vinculación, o Inversión)
</t>
        </r>
        <r>
          <rPr>
            <sz val="9"/>
            <color rgb="FF000000"/>
            <rFont val="Tahoma"/>
            <family val="2"/>
          </rPr>
          <t>- Si una misma meta tributa a varios proyectos, se deberá ingresar en esta celda la referencia a un anexo que contenga el detalle de los mismos.</t>
        </r>
      </text>
    </comment>
    <comment ref="F8" authorId="0" shapeId="0" xr:uid="{00000000-0006-0000-0400-000005000000}">
      <text>
        <r>
          <rPr>
            <sz val="9"/>
            <color rgb="FF000000"/>
            <rFont val="Tahoma"/>
            <family val="2"/>
          </rPr>
          <t xml:space="preserve">
</t>
        </r>
        <r>
          <rPr>
            <sz val="9"/>
            <color rgb="FF000000"/>
            <rFont val="Tahoma"/>
            <family val="2"/>
          </rPr>
          <t>Ingresar la definición de la meta en verbo en  infinitivo, conforme a los productos y funciones establecidos en el Reglamento de Gestión Organizacional por Procesos de la UTMACH.</t>
        </r>
      </text>
    </comment>
    <comment ref="G8" authorId="2" shapeId="0" xr:uid="{00000000-0006-0000-0400-000006000000}">
      <text>
        <r>
          <rPr>
            <sz val="9"/>
            <color rgb="FF000000"/>
            <rFont val="Tahoma"/>
            <family val="2"/>
          </rPr>
          <t xml:space="preserve">
</t>
        </r>
        <r>
          <rPr>
            <sz val="9"/>
            <color rgb="FF000000"/>
            <rFont val="Tahoma"/>
            <family val="2"/>
          </rPr>
          <t>Ingresar los productos establecidos en el Reglamento de Gestión Organizacional por Procesos de la UTMACH.</t>
        </r>
      </text>
    </comment>
    <comment ref="H8" authorId="0" shapeId="0" xr:uid="{00000000-0006-0000-0400-000007000000}">
      <text>
        <r>
          <rPr>
            <sz val="9"/>
            <color rgb="FF000000"/>
            <rFont val="Tahoma"/>
            <family val="2"/>
          </rPr>
          <t xml:space="preserve">
</t>
        </r>
        <r>
          <rPr>
            <sz val="9"/>
            <color rgb="FF000000"/>
            <rFont val="Tahoma"/>
            <family val="2"/>
          </rPr>
          <t>Representa la forma en cómo se medirá el cumplimiento de la Meta Operativa programada.</t>
        </r>
      </text>
    </comment>
    <comment ref="I8" authorId="0" shapeId="0" xr:uid="{00000000-0006-0000-0400-000008000000}">
      <text>
        <r>
          <rPr>
            <sz val="9"/>
            <color rgb="FF000000"/>
            <rFont val="Tahoma"/>
            <family val="2"/>
          </rPr>
          <t xml:space="preserve">
</t>
        </r>
        <r>
          <rPr>
            <sz val="9"/>
            <color rgb="FF000000"/>
            <rFont val="Tahoma"/>
            <family val="2"/>
          </rPr>
          <t xml:space="preserve">Es la meta a cumplirse representada cuantitativamente y va de acuerdo al indicador de resultado antes planteado.
</t>
        </r>
        <r>
          <rPr>
            <sz val="9"/>
            <color rgb="FF000000"/>
            <rFont val="Tahoma"/>
            <family val="2"/>
          </rPr>
          <t xml:space="preserve">
</t>
        </r>
        <r>
          <rPr>
            <sz val="9"/>
            <color rgb="FF000000"/>
            <rFont val="Tahoma"/>
            <family val="2"/>
          </rPr>
          <t>Se DEBERÁ registrar metas cuantificables, expresadas únicamente en términos numéricos, no porcentuales.</t>
        </r>
      </text>
    </comment>
    <comment ref="K8" authorId="0" shapeId="0" xr:uid="{00000000-0006-0000-0400-000009000000}">
      <text>
        <r>
          <rPr>
            <sz val="9"/>
            <color rgb="FF000000"/>
            <rFont val="Tahoma"/>
            <family val="2"/>
          </rPr>
          <t xml:space="preserve">
</t>
        </r>
        <r>
          <rPr>
            <sz val="9"/>
            <color rgb="FF000000"/>
            <rFont val="Tahoma"/>
            <family val="2"/>
          </rPr>
          <t>Es el Tiempo requerido para el cumplimiento de la meta expresado en semanas.</t>
        </r>
      </text>
    </comment>
    <comment ref="M8" authorId="0" shapeId="0" xr:uid="{00000000-0006-0000-0400-00000A000000}">
      <text>
        <r>
          <rPr>
            <sz val="9"/>
            <color rgb="FF000000"/>
            <rFont val="Tahoma"/>
            <family val="2"/>
          </rPr>
          <t xml:space="preserve">
</t>
        </r>
        <r>
          <rPr>
            <sz val="9"/>
            <color rgb="FF000000"/>
            <rFont val="Tahoma"/>
            <family val="2"/>
          </rPr>
          <t xml:space="preserve">- Son las acciones esenciales con las que se propone alcanzar la meta propuesta, ordenadas secuencialmente y numeradas.
</t>
        </r>
        <r>
          <rPr>
            <sz val="9"/>
            <color rgb="FF000000"/>
            <rFont val="Tahoma"/>
            <family val="2"/>
          </rPr>
          <t>- Se debe Iniciar con verbo en infinitivo y demostrar que se cumpla el ciclo de la mejora continua (Planificar, Hacer, Verificar y Actuar)</t>
        </r>
      </text>
    </comment>
    <comment ref="N8" authorId="0" shapeId="0" xr:uid="{00000000-0006-0000-0400-00000B000000}">
      <text>
        <r>
          <rPr>
            <sz val="9"/>
            <color rgb="FF000000"/>
            <rFont val="Tahoma"/>
            <family val="2"/>
          </rPr>
          <t xml:space="preserve">
</t>
        </r>
        <r>
          <rPr>
            <sz val="9"/>
            <color rgb="FF000000"/>
            <rFont val="Tahoma"/>
            <family val="2"/>
          </rPr>
          <t xml:space="preserve">- Constituyen los documentos físicos y/o digitales que expresan el cumplimiento de la meta.
</t>
        </r>
        <r>
          <rPr>
            <sz val="9"/>
            <color rgb="FF000000"/>
            <rFont val="Tahoma"/>
            <family val="2"/>
          </rPr>
          <t xml:space="preserve">
</t>
        </r>
        <r>
          <rPr>
            <sz val="9"/>
            <color rgb="FF000000"/>
            <rFont val="Tahoma"/>
            <family val="2"/>
          </rPr>
          <t>- Se deberá registrar en esta columna, obligatoriamente, el medio de verificación definido para cada producto, como resultado de la validación del portafolio de productos y/o servicios llevado a cabo durante abril de 2019, entre la unidad o proceso y la Dirección de Talento Humano, así como en acompañamiento de la comisión designada para dicha tarea de validación.</t>
        </r>
      </text>
    </comment>
    <comment ref="O8" authorId="0" shapeId="0" xr:uid="{00000000-0006-0000-0400-00000C000000}">
      <text>
        <r>
          <rPr>
            <sz val="9"/>
            <color rgb="FF000000"/>
            <rFont val="Tahoma"/>
            <family val="2"/>
          </rPr>
          <t xml:space="preserve">
</t>
        </r>
        <r>
          <rPr>
            <sz val="9"/>
            <color rgb="FF000000"/>
            <rFont val="Tahoma"/>
            <family val="2"/>
          </rPr>
          <t>Constituye las Fuentes de Financiamiento asignadas a cada Dependencia.</t>
        </r>
      </text>
    </comment>
    <comment ref="S8" authorId="0" shapeId="0" xr:uid="{00000000-0006-0000-0400-00000D000000}">
      <text>
        <r>
          <rPr>
            <sz val="9"/>
            <color indexed="81"/>
            <rFont val="Tahoma"/>
            <family val="2"/>
          </rPr>
          <t xml:space="preserve">
Es la suma horizontal de las Fuentes de Financiamiento 1, 2 y 3; no se considera el valor de Otras fuentes.</t>
        </r>
      </text>
    </comment>
    <comment ref="T8" authorId="0" shapeId="0" xr:uid="{00000000-0006-0000-0400-00000E000000}">
      <text>
        <r>
          <rPr>
            <sz val="9"/>
            <color indexed="81"/>
            <rFont val="Tahoma"/>
            <family val="2"/>
          </rPr>
          <t xml:space="preserve">
Son las personas que están a cargo de la ejecución de las Metas Operativas. Deben ir los nombres de las mismas a más del cargo.</t>
        </r>
      </text>
    </comment>
    <comment ref="AD8" authorId="0" shapeId="0" xr:uid="{00000000-0006-0000-0400-00000F000000}">
      <text>
        <r>
          <rPr>
            <sz val="9"/>
            <color indexed="81"/>
            <rFont val="Tahoma"/>
            <family val="2"/>
          </rPr>
          <t xml:space="preserve">
Marcar con una S en el cuatrimestre que va requerir el insumo para el cumplimiento de la meta.</t>
        </r>
      </text>
    </comment>
    <comment ref="AG8" authorId="0" shapeId="0" xr:uid="{00000000-0006-0000-0400-000010000000}">
      <text>
        <r>
          <rPr>
            <sz val="9"/>
            <color indexed="81"/>
            <rFont val="Tahoma"/>
            <family val="2"/>
          </rPr>
          <t xml:space="preserve">
Ingresar algún detalle adicional si es necesario.</t>
        </r>
      </text>
    </comment>
    <comment ref="I9" authorId="0" shapeId="0" xr:uid="{00000000-0006-0000-0400-000011000000}">
      <text>
        <r>
          <rPr>
            <sz val="9"/>
            <color rgb="FF000000"/>
            <rFont val="Tahoma"/>
            <family val="2"/>
          </rPr>
          <t xml:space="preserve">
</t>
        </r>
        <r>
          <rPr>
            <sz val="9"/>
            <color rgb="FF000000"/>
            <rFont val="Tahoma"/>
            <family val="2"/>
          </rPr>
          <t>Establecer la Meta a cumplirse en el 1er semestre. Se debe utilizar valores absolutos, más no porcentajes.</t>
        </r>
      </text>
    </comment>
    <comment ref="J9" authorId="0" shapeId="0" xr:uid="{00000000-0006-0000-0400-000012000000}">
      <text>
        <r>
          <rPr>
            <sz val="9"/>
            <color rgb="FF000000"/>
            <rFont val="Tahoma"/>
            <family val="2"/>
          </rPr>
          <t xml:space="preserve">
</t>
        </r>
        <r>
          <rPr>
            <sz val="9"/>
            <color rgb="FF000000"/>
            <rFont val="Tahoma"/>
            <family val="2"/>
          </rPr>
          <t>Establecer la Meta a cumplirse en el 2do semestre. Se debe utilizar valores absolutos, más no porcentajes.</t>
        </r>
      </text>
    </comment>
    <comment ref="K9" authorId="0" shapeId="0" xr:uid="{00000000-0006-0000-0400-000013000000}">
      <text>
        <r>
          <rPr>
            <sz val="9"/>
            <color indexed="81"/>
            <rFont val="Tahoma"/>
            <family val="2"/>
          </rPr>
          <t xml:space="preserve">
Establecer el tiempo en semanas a ocupar en el 1er semestre. 
Tiempo máximo es 24 semanas.</t>
        </r>
      </text>
    </comment>
    <comment ref="L9" authorId="0" shapeId="0" xr:uid="{00000000-0006-0000-0400-000014000000}">
      <text>
        <r>
          <rPr>
            <sz val="9"/>
            <color indexed="81"/>
            <rFont val="Tahoma"/>
            <family val="2"/>
          </rPr>
          <t xml:space="preserve">
Establecer el tiempo en semanas a ocupar en el 2do semestre.
Tiempo máximo es 24 semanas.</t>
        </r>
      </text>
    </comment>
    <comment ref="O9" authorId="0" shapeId="0" xr:uid="{00000000-0006-0000-0400-000015000000}">
      <text>
        <r>
          <rPr>
            <sz val="9"/>
            <color rgb="FF000000"/>
            <rFont val="Tahoma"/>
            <family val="2"/>
          </rPr>
          <t xml:space="preserve">
</t>
        </r>
        <r>
          <rPr>
            <sz val="9"/>
            <color rgb="FF000000"/>
            <rFont val="Tahoma"/>
            <family val="2"/>
          </rPr>
          <t>Es la suma de todos los bienes o servicios que están en el PAC y que serán financiados con la Fuente 1</t>
        </r>
      </text>
    </comment>
    <comment ref="P9" authorId="0" shapeId="0" xr:uid="{00000000-0006-0000-0400-000016000000}">
      <text>
        <r>
          <rPr>
            <sz val="9"/>
            <color indexed="81"/>
            <rFont val="Tahoma"/>
            <family val="2"/>
          </rPr>
          <t xml:space="preserve">
Es la suma de todos los bienes o servicios que están en el PAC y que serán financiados con la Fuente 2</t>
        </r>
      </text>
    </comment>
    <comment ref="Q9" authorId="0" shapeId="0" xr:uid="{00000000-0006-0000-0400-000017000000}">
      <text>
        <r>
          <rPr>
            <sz val="9"/>
            <color indexed="81"/>
            <rFont val="Tahoma"/>
            <family val="2"/>
          </rPr>
          <t xml:space="preserve">
Es la suma de todos los bienes o servicios que están en el PAC y que serán financiados con la Fuente 3</t>
        </r>
      </text>
    </comment>
    <comment ref="R9" authorId="0" shapeId="0" xr:uid="{00000000-0006-0000-0400-000018000000}">
      <text>
        <r>
          <rPr>
            <sz val="9"/>
            <color indexed="81"/>
            <rFont val="Tahoma"/>
            <family val="2"/>
          </rPr>
          <t xml:space="preserve">
Es la suma de todos los bienes o servicios que corresponde a donaciones o asignaciones externas.</t>
        </r>
      </text>
    </comment>
    <comment ref="U9" authorId="0" shapeId="0" xr:uid="{00000000-0006-0000-0400-000019000000}">
      <text>
        <r>
          <rPr>
            <sz val="9"/>
            <color rgb="FF000000"/>
            <rFont val="Tahoma"/>
            <family val="2"/>
          </rPr>
          <t xml:space="preserve">
</t>
        </r>
        <r>
          <rPr>
            <sz val="9"/>
            <color rgb="FF000000"/>
            <rFont val="Tahoma"/>
            <family val="2"/>
          </rPr>
          <t>Ingresar el código de la Partida a la que corresponde el producto.</t>
        </r>
      </text>
    </comment>
    <comment ref="V9" authorId="3" shapeId="0" xr:uid="{00000000-0006-0000-0400-00001A000000}">
      <text>
        <r>
          <rPr>
            <sz val="9"/>
            <color indexed="81"/>
            <rFont val="Tahoma"/>
            <family val="2"/>
          </rPr>
          <t xml:space="preserve">
En caso de que la necesidad  se refiera a un bien, se deberá registrar el código ID DEL BIEN,  basándose el CATÁLOGO DE BIENES Y EXISTENCIAS ACTUALIZADO, del SISTEMA DE BIENES Y EXISTENCIAS del Ministerio de Economía y Finanzas.</t>
        </r>
      </text>
    </comment>
    <comment ref="W9" authorId="0" shapeId="0" xr:uid="{00000000-0006-0000-0400-00001B000000}">
      <text>
        <r>
          <rPr>
            <sz val="9"/>
            <color rgb="FF000000"/>
            <rFont val="Tahoma"/>
            <family val="2"/>
          </rPr>
          <t xml:space="preserve">
</t>
        </r>
        <r>
          <rPr>
            <sz val="9"/>
            <color rgb="FF000000"/>
            <rFont val="Tahoma"/>
            <family val="2"/>
          </rPr>
          <t>Es la descripción del objeto de contratación, agrupada según la partida a la que corresponde.</t>
        </r>
      </text>
    </comment>
    <comment ref="X9" authorId="0" shapeId="0" xr:uid="{00000000-0006-0000-0400-00001C000000}">
      <text>
        <r>
          <rPr>
            <sz val="9"/>
            <color indexed="81"/>
            <rFont val="Tahoma"/>
            <family val="2"/>
          </rPr>
          <t xml:space="preserve">
Es la cantidad de los insumos que se requieren para el cumplimiento de las metas.</t>
        </r>
      </text>
    </comment>
    <comment ref="Y9" authorId="0" shapeId="0" xr:uid="{00000000-0006-0000-0400-00001D000000}">
      <text>
        <r>
          <rPr>
            <sz val="9"/>
            <color indexed="81"/>
            <rFont val="Tahoma"/>
            <family val="2"/>
          </rPr>
          <t xml:space="preserve">
Ubicar si es Unidad, Metros, Litros, etc.</t>
        </r>
      </text>
    </comment>
    <comment ref="Z9" authorId="0" shapeId="0" xr:uid="{00000000-0006-0000-0400-00001E000000}">
      <text>
        <r>
          <rPr>
            <sz val="9"/>
            <color indexed="81"/>
            <rFont val="Tahoma"/>
            <family val="2"/>
          </rPr>
          <t xml:space="preserve">
Es el valor unitario del producto detallado.</t>
        </r>
      </text>
    </comment>
    <comment ref="AA9" authorId="0" shapeId="0" xr:uid="{00000000-0006-0000-0400-00001F000000}">
      <text>
        <r>
          <rPr>
            <sz val="9"/>
            <color rgb="FF000000"/>
            <rFont val="Tahoma"/>
            <family val="2"/>
          </rPr>
          <t xml:space="preserve">
</t>
        </r>
        <r>
          <rPr>
            <sz val="9"/>
            <color rgb="FF000000"/>
            <rFont val="Tahoma"/>
            <family val="2"/>
          </rPr>
          <t>En esta columna se debe ingresar el subtotal, que resulta de multiplicar la cantidad anual por el costo unitario, sin incluir el IVA.</t>
        </r>
      </text>
    </comment>
    <comment ref="AB9" authorId="3" shapeId="0" xr:uid="{00000000-0006-0000-0400-000020000000}">
      <text>
        <r>
          <rPr>
            <sz val="9"/>
            <color rgb="FF000000"/>
            <rFont val="Tahoma"/>
            <family val="2"/>
          </rPr>
          <t xml:space="preserve">
</t>
        </r>
        <r>
          <rPr>
            <sz val="9"/>
            <color rgb="FF000000"/>
            <rFont val="Tahoma"/>
            <family val="2"/>
          </rPr>
          <t>En esta columna se debe ingresar el subtotal, que resulta de multiplicar la cantidad anual por el costo unitario, incluido el IVA.</t>
        </r>
      </text>
    </comment>
    <comment ref="AC9" authorId="0" shapeId="0" xr:uid="{00000000-0006-0000-0400-000021000000}">
      <text>
        <r>
          <rPr>
            <sz val="9"/>
            <color indexed="81"/>
            <rFont val="Tahoma"/>
            <family val="2"/>
          </rPr>
          <t xml:space="preserve">
Corresponde a la suma total de la Partida Presupuestaria, incluido el IVA.</t>
        </r>
      </text>
    </comment>
    <comment ref="AC13" authorId="1" shapeId="0" xr:uid="{00000000-0006-0000-0400-000022000000}">
      <text>
        <r>
          <rPr>
            <b/>
            <sz val="9"/>
            <color indexed="81"/>
            <rFont val="Tahoma"/>
            <family val="2"/>
          </rPr>
          <t>DPLAN:</t>
        </r>
        <r>
          <rPr>
            <sz val="9"/>
            <color indexed="81"/>
            <rFont val="Tahoma"/>
            <family val="2"/>
          </rPr>
          <t xml:space="preserve">
Reforma N° 9:
Se redujo $ 134,13, y en la partida un total de $ 905,39, según Oficio N° FIC-D-2020-256-OF del 21-09-2020</t>
        </r>
      </text>
    </comment>
    <comment ref="Z20" authorId="4" shapeId="0" xr:uid="{00000000-0006-0000-0400-000023000000}">
      <text>
        <r>
          <rPr>
            <b/>
            <sz val="9"/>
            <color rgb="FF000000"/>
            <rFont val="Tahoma"/>
            <family val="2"/>
          </rPr>
          <t>EuniceBB:</t>
        </r>
        <r>
          <rPr>
            <sz val="9"/>
            <color rgb="FF000000"/>
            <rFont val="Tahoma"/>
            <family val="2"/>
          </rPr>
          <t xml:space="preserve">
</t>
        </r>
        <r>
          <rPr>
            <sz val="9"/>
            <color rgb="FF000000"/>
            <rFont val="Tahoma"/>
            <family val="2"/>
          </rPr>
          <t>Reforma N</t>
        </r>
        <r>
          <rPr>
            <sz val="9"/>
            <color rgb="FF000000"/>
            <rFont val="Tahoma"/>
            <family val="2"/>
          </rPr>
          <t>°</t>
        </r>
        <r>
          <rPr>
            <sz val="9"/>
            <color rgb="FF000000"/>
            <rFont val="Tahoma"/>
            <family val="2"/>
          </rPr>
          <t xml:space="preserve"> 4:
</t>
        </r>
        <r>
          <rPr>
            <sz val="9"/>
            <color rgb="FF000000"/>
            <rFont val="Tahoma"/>
            <family val="2"/>
          </rPr>
          <t>Se redujo un total de $ 20.000,00 en esta partida ($ 4.000,00 a cada Facultad).</t>
        </r>
      </text>
    </comment>
    <comment ref="U25" authorId="4" shapeId="0" xr:uid="{00000000-0006-0000-0400-000024000000}">
      <text>
        <r>
          <rPr>
            <b/>
            <sz val="9"/>
            <color indexed="81"/>
            <rFont val="Tahoma"/>
            <family val="2"/>
          </rPr>
          <t>EuniceBB:</t>
        </r>
        <r>
          <rPr>
            <sz val="9"/>
            <color indexed="81"/>
            <rFont val="Tahoma"/>
            <family val="2"/>
          </rPr>
          <t xml:space="preserve">
Reforma N° 8
Se incrementó $ 13.700,00, según Oficio N° DTH-2020-0714-OF del 12-08-2020 (correo electrónico Rectorado y Dir Fin), para financiar honorarios de docentes a los que no se les pudo hacer contratos.
Valor a total de incremento en el programa 82: $ 68.500,00</t>
        </r>
      </text>
    </comment>
    <comment ref="AC25" authorId="1" shapeId="0" xr:uid="{00000000-0006-0000-0400-000025000000}">
      <text>
        <r>
          <rPr>
            <b/>
            <sz val="9"/>
            <color indexed="81"/>
            <rFont val="Tahoma"/>
            <family val="2"/>
          </rPr>
          <t>DPLAN:</t>
        </r>
        <r>
          <rPr>
            <sz val="9"/>
            <color indexed="81"/>
            <rFont val="Tahoma"/>
            <family val="2"/>
          </rPr>
          <t xml:space="preserve">
Reforma N° 10:
Se incrementó $ 6.200,00 en cada Facultad. En total de la partida fue $ 31.000,00 para contrato civiles de docentes del mes de diciembre.</t>
        </r>
      </text>
    </comment>
    <comment ref="AC26" authorId="1" shapeId="0" xr:uid="{00000000-0006-0000-0400-000026000000}">
      <text>
        <r>
          <rPr>
            <b/>
            <sz val="9"/>
            <color indexed="81"/>
            <rFont val="Tahoma"/>
            <family val="2"/>
          </rPr>
          <t>DPLAN:</t>
        </r>
        <r>
          <rPr>
            <sz val="9"/>
            <color indexed="81"/>
            <rFont val="Tahoma"/>
            <family val="2"/>
          </rPr>
          <t xml:space="preserve">
Se incrementó $ 2.000,00 en cada Facultad. En total se incrementó $ 10.000,00 para Liquidaciones a Docente Programa 82</t>
        </r>
      </text>
    </comment>
    <comment ref="AC27" authorId="1" shapeId="0" xr:uid="{00000000-0006-0000-0400-000027000000}">
      <text>
        <r>
          <rPr>
            <b/>
            <sz val="9"/>
            <color indexed="81"/>
            <rFont val="Tahoma"/>
            <family val="2"/>
          </rPr>
          <t>DPLAN:</t>
        </r>
        <r>
          <rPr>
            <sz val="9"/>
            <color indexed="81"/>
            <rFont val="Tahoma"/>
            <family val="2"/>
          </rPr>
          <t xml:space="preserve">
Se incrementó $ 4.000,00 en cada Facultad. En total se incrementó $ 20.000,00 para Liquidaciones a Docente Programa 82</t>
        </r>
      </text>
    </comment>
    <comment ref="U29" authorId="4" shapeId="0" xr:uid="{00000000-0006-0000-0400-000028000000}">
      <text>
        <r>
          <rPr>
            <b/>
            <sz val="9"/>
            <color indexed="81"/>
            <rFont val="Tahoma"/>
            <family val="2"/>
          </rPr>
          <t>EuniceBB:</t>
        </r>
        <r>
          <rPr>
            <sz val="9"/>
            <color indexed="81"/>
            <rFont val="Tahoma"/>
            <family val="2"/>
          </rPr>
          <t xml:space="preserve">
Reforma N° 4:
Se incrementó fuente 2 por FONDOS DE AUTOGESTIÓN (saldo caja).</t>
        </r>
      </text>
    </comment>
    <comment ref="U30" authorId="1" shapeId="0" xr:uid="{00000000-0006-0000-0400-000029000000}">
      <text>
        <r>
          <rPr>
            <b/>
            <sz val="9"/>
            <color indexed="81"/>
            <rFont val="Tahoma"/>
            <family val="2"/>
          </rPr>
          <t>DPLAN:</t>
        </r>
        <r>
          <rPr>
            <sz val="9"/>
            <color indexed="81"/>
            <rFont val="Tahoma"/>
            <family val="2"/>
          </rPr>
          <t xml:space="preserve">
Reforma N° 9:
Se incrementó $ 905,39, según Oficio N° FIC-D-2020-256-OF del 21-09-2020.</t>
        </r>
      </text>
    </comment>
    <comment ref="W30" authorId="1" shapeId="0" xr:uid="{00000000-0006-0000-0400-00002A000000}">
      <text>
        <r>
          <rPr>
            <b/>
            <sz val="9"/>
            <color indexed="81"/>
            <rFont val="Tahoma"/>
            <family val="2"/>
          </rPr>
          <t>DPLAN:</t>
        </r>
        <r>
          <rPr>
            <sz val="9"/>
            <color indexed="81"/>
            <rFont val="Tahoma"/>
            <family val="2"/>
          </rPr>
          <t xml:space="preserve">
Reforma N° 9:
Se detalló los ítems de acuerdo a lo solicitado mediante Oficio N° UTMACH-FIC-D-2020-274-OF del 29/09/2020.</t>
        </r>
      </text>
    </comment>
    <comment ref="AC42" authorId="1" shapeId="0" xr:uid="{00000000-0006-0000-0400-00002B000000}">
      <text>
        <r>
          <rPr>
            <b/>
            <sz val="9"/>
            <color indexed="81"/>
            <rFont val="Tahoma"/>
            <family val="2"/>
          </rPr>
          <t>DPLAN:</t>
        </r>
        <r>
          <rPr>
            <sz val="9"/>
            <color indexed="81"/>
            <rFont val="Tahoma"/>
            <family val="2"/>
          </rPr>
          <t xml:space="preserve">
Reforma N° 9:
Se redujo $ 2.593,67, según Oficio N° FIC-D-2020-256-OF del 21-09-2020</t>
        </r>
      </text>
    </comment>
    <comment ref="AC46" authorId="1" shapeId="0" xr:uid="{00000000-0006-0000-0400-00002C000000}">
      <text>
        <r>
          <rPr>
            <b/>
            <sz val="9"/>
            <color indexed="81"/>
            <rFont val="Tahoma"/>
            <family val="2"/>
          </rPr>
          <t>DPLAN:</t>
        </r>
        <r>
          <rPr>
            <sz val="9"/>
            <color indexed="81"/>
            <rFont val="Tahoma"/>
            <family val="2"/>
          </rPr>
          <t xml:space="preserve">
Reforma N° 9:
Se redujo $ 89,42, y en la partida un total de $ 905,39, según Oficio N° FIC-D-2020-256-OF del 21-09-2020</t>
        </r>
      </text>
    </comment>
    <comment ref="AC54" authorId="1" shapeId="0" xr:uid="{00000000-0006-0000-0400-00002D000000}">
      <text>
        <r>
          <rPr>
            <b/>
            <sz val="9"/>
            <color indexed="81"/>
            <rFont val="Tahoma"/>
            <family val="2"/>
          </rPr>
          <t>DPLAN:</t>
        </r>
        <r>
          <rPr>
            <sz val="9"/>
            <color indexed="81"/>
            <rFont val="Tahoma"/>
            <family val="2"/>
          </rPr>
          <t xml:space="preserve">
Reforma N° 9:
Se redujo $ 44,71, y en la partida un total de $ 905,39, según Oficio N° FIC-D-2020-256-OF del 21-09-2020</t>
        </r>
      </text>
    </comment>
    <comment ref="U59" authorId="4" shapeId="0" xr:uid="{00000000-0006-0000-0400-00002E000000}">
      <text>
        <r>
          <rPr>
            <b/>
            <sz val="9"/>
            <color rgb="FF000000"/>
            <rFont val="Tahoma"/>
            <family val="2"/>
          </rPr>
          <t>EuniceBB:</t>
        </r>
        <r>
          <rPr>
            <sz val="9"/>
            <color rgb="FF000000"/>
            <rFont val="Tahoma"/>
            <family val="2"/>
          </rPr>
          <t xml:space="preserve">
</t>
        </r>
        <r>
          <rPr>
            <sz val="9"/>
            <color rgb="FF000000"/>
            <rFont val="Tahoma"/>
            <family val="2"/>
          </rPr>
          <t>Reforma N</t>
        </r>
        <r>
          <rPr>
            <sz val="9"/>
            <color rgb="FF000000"/>
            <rFont val="Tahoma"/>
            <family val="2"/>
          </rPr>
          <t>°</t>
        </r>
        <r>
          <rPr>
            <sz val="9"/>
            <color rgb="FF000000"/>
            <rFont val="Tahoma"/>
            <family val="2"/>
          </rPr>
          <t xml:space="preserve"> 4:
</t>
        </r>
        <r>
          <rPr>
            <sz val="9"/>
            <color rgb="FF000000"/>
            <rFont val="Tahoma"/>
            <family val="2"/>
          </rPr>
          <t>Se incrementó fuente 2 por FONDOS DE AUTOGESTIÓN (saldo caja).</t>
        </r>
      </text>
    </comment>
    <comment ref="W60" authorId="4" shapeId="0" xr:uid="{00000000-0006-0000-0400-00002F000000}">
      <text>
        <r>
          <rPr>
            <b/>
            <sz val="9"/>
            <color rgb="FF000000"/>
            <rFont val="Tahoma"/>
            <family val="2"/>
          </rPr>
          <t>EuniceBB:</t>
        </r>
        <r>
          <rPr>
            <sz val="9"/>
            <color rgb="FF000000"/>
            <rFont val="Tahoma"/>
            <family val="2"/>
          </rPr>
          <t xml:space="preserve">
Cambio de ítem atendiendo Oficio N° UTMACH-FIC-SD-2020-0065-OF del 19/08/2020</t>
        </r>
      </text>
    </comment>
    <comment ref="AC67" authorId="1" shapeId="0" xr:uid="{00000000-0006-0000-0400-000030000000}">
      <text>
        <r>
          <rPr>
            <b/>
            <sz val="9"/>
            <color indexed="81"/>
            <rFont val="Tahoma"/>
            <family val="2"/>
          </rPr>
          <t>DPLAN:</t>
        </r>
        <r>
          <rPr>
            <sz val="9"/>
            <color indexed="81"/>
            <rFont val="Tahoma"/>
            <family val="2"/>
          </rPr>
          <t xml:space="preserve">
Reforma N° 9:
Se redujo $ 100,60, y en la partida un total de $ 905,39, según Oficio N° FIC-D-2020-256-OF del 21-09-2020</t>
        </r>
      </text>
    </comment>
    <comment ref="U89" authorId="4" shapeId="0" xr:uid="{00000000-0006-0000-0400-000031000000}">
      <text>
        <r>
          <rPr>
            <b/>
            <sz val="9"/>
            <color rgb="FF000000"/>
            <rFont val="Tahoma"/>
            <family val="2"/>
          </rPr>
          <t>EuniceBB:</t>
        </r>
        <r>
          <rPr>
            <sz val="9"/>
            <color rgb="FF000000"/>
            <rFont val="Tahoma"/>
            <family val="2"/>
          </rPr>
          <t xml:space="preserve">
</t>
        </r>
        <r>
          <rPr>
            <sz val="9"/>
            <color rgb="FF000000"/>
            <rFont val="Tahoma"/>
            <family val="2"/>
          </rPr>
          <t>Reforma N</t>
        </r>
        <r>
          <rPr>
            <sz val="9"/>
            <color rgb="FF000000"/>
            <rFont val="Tahoma"/>
            <family val="2"/>
          </rPr>
          <t>°</t>
        </r>
        <r>
          <rPr>
            <sz val="9"/>
            <color rgb="FF000000"/>
            <rFont val="Tahoma"/>
            <family val="2"/>
          </rPr>
          <t xml:space="preserve"> 4:
</t>
        </r>
        <r>
          <rPr>
            <sz val="9"/>
            <color rgb="FF000000"/>
            <rFont val="Tahoma"/>
            <family val="2"/>
          </rPr>
          <t>Se incrementó fuente 2 por FONDOS DE AUTOGESTIÓN (saldo caja).</t>
        </r>
      </text>
    </comment>
    <comment ref="W90" authorId="4" shapeId="0" xr:uid="{00000000-0006-0000-0400-000032000000}">
      <text>
        <r>
          <rPr>
            <b/>
            <sz val="9"/>
            <color rgb="FF000000"/>
            <rFont val="Tahoma"/>
            <family val="2"/>
          </rPr>
          <t>EuniceBB:</t>
        </r>
        <r>
          <rPr>
            <sz val="9"/>
            <color rgb="FF000000"/>
            <rFont val="Tahoma"/>
            <family val="2"/>
          </rPr>
          <t xml:space="preserve">
Cambio de ítem atendiendo Oficio N° UTMACH-FIC-SD-2020-0065-OF del 19/08/2020</t>
        </r>
      </text>
    </comment>
    <comment ref="AC135" authorId="1" shapeId="0" xr:uid="{00000000-0006-0000-0400-000033000000}">
      <text>
        <r>
          <rPr>
            <b/>
            <sz val="9"/>
            <color indexed="81"/>
            <rFont val="Tahoma"/>
            <family val="2"/>
          </rPr>
          <t>DPLAN:</t>
        </r>
        <r>
          <rPr>
            <sz val="9"/>
            <color indexed="81"/>
            <rFont val="Tahoma"/>
            <family val="2"/>
          </rPr>
          <t xml:space="preserve">
Reforma N° 9:
Se redujo $ 134,13, y en la partida un total de $ 905,39, según Oficio N° FIC-D-2020-256-OF del 21-09-2020</t>
        </r>
      </text>
    </comment>
    <comment ref="AC144" authorId="1" shapeId="0" xr:uid="{00000000-0006-0000-0400-000034000000}">
      <text>
        <r>
          <rPr>
            <b/>
            <sz val="9"/>
            <color indexed="81"/>
            <rFont val="Tahoma"/>
            <family val="2"/>
          </rPr>
          <t>DPLAN:</t>
        </r>
        <r>
          <rPr>
            <sz val="9"/>
            <color indexed="81"/>
            <rFont val="Tahoma"/>
            <family val="2"/>
          </rPr>
          <t xml:space="preserve">
Reforma N° 9:
Se redujo $ 134,13, y en la partida un total de $ 905,39, según Oficio N° FIC-D-2020-256-OF del 21-09-2020</t>
        </r>
      </text>
    </comment>
    <comment ref="AC153" authorId="1" shapeId="0" xr:uid="{00000000-0006-0000-0400-000035000000}">
      <text>
        <r>
          <rPr>
            <b/>
            <sz val="9"/>
            <color indexed="81"/>
            <rFont val="Tahoma"/>
            <family val="2"/>
          </rPr>
          <t>DPLAN:</t>
        </r>
        <r>
          <rPr>
            <sz val="9"/>
            <color indexed="81"/>
            <rFont val="Tahoma"/>
            <family val="2"/>
          </rPr>
          <t xml:space="preserve">
Reforma N° 9:
Se redujo $ 134,13, y en la partida un total de $ 905,39, según Oficio N° FIC-D-2020-256-OF del 21-09-2020</t>
        </r>
      </text>
    </comment>
    <comment ref="AC163" authorId="1" shapeId="0" xr:uid="{00000000-0006-0000-0400-000036000000}">
      <text>
        <r>
          <rPr>
            <b/>
            <sz val="9"/>
            <color indexed="81"/>
            <rFont val="Tahoma"/>
            <family val="2"/>
          </rPr>
          <t>DPLAN:</t>
        </r>
        <r>
          <rPr>
            <sz val="9"/>
            <color indexed="81"/>
            <rFont val="Tahoma"/>
            <family val="2"/>
          </rPr>
          <t xml:space="preserve">
Reforma N° 9:
Se redujo $ 134,13, y en la partida un total de $ 905,39, según Oficio N° FIC-D-2020-256-OF del 21-09-2020</t>
        </r>
      </text>
    </comment>
    <comment ref="X190" authorId="1" shapeId="0" xr:uid="{00000000-0006-0000-0400-000037000000}">
      <text>
        <r>
          <rPr>
            <b/>
            <sz val="9"/>
            <color indexed="81"/>
            <rFont val="Tahoma"/>
            <family val="2"/>
          </rPr>
          <t>DPLAN:</t>
        </r>
        <r>
          <rPr>
            <sz val="9"/>
            <color indexed="81"/>
            <rFont val="Tahoma"/>
            <family val="2"/>
          </rPr>
          <t xml:space="preserve">
Reforma N° 9:
Se incrementó $ 905,39, según Oficio N° FIC-D-2020-256-OF del 21-09-2020.</t>
        </r>
      </text>
    </comment>
    <comment ref="X191" authorId="1" shapeId="0" xr:uid="{00000000-0006-0000-0400-000038000000}">
      <text>
        <r>
          <rPr>
            <b/>
            <sz val="9"/>
            <color indexed="81"/>
            <rFont val="Tahoma"/>
            <family val="2"/>
          </rPr>
          <t>DPLAN:</t>
        </r>
        <r>
          <rPr>
            <sz val="9"/>
            <color indexed="81"/>
            <rFont val="Tahoma"/>
            <family val="2"/>
          </rPr>
          <t xml:space="preserve">
Reforma N° 9:
Se redujo $ 905,39, según Oficio N° FIC-D-2020-256-OF del 21-09-2020</t>
        </r>
      </text>
    </comment>
    <comment ref="X193" authorId="1" shapeId="0" xr:uid="{00000000-0006-0000-0400-000039000000}">
      <text>
        <r>
          <rPr>
            <b/>
            <sz val="9"/>
            <color indexed="81"/>
            <rFont val="Tahoma"/>
            <family val="2"/>
          </rPr>
          <t>DPLAN:</t>
        </r>
        <r>
          <rPr>
            <sz val="9"/>
            <color indexed="81"/>
            <rFont val="Tahoma"/>
            <family val="2"/>
          </rPr>
          <t xml:space="preserve">
Reforma N° 9:
Se redujo $ 2.593,67, según Oficio N° FIC-D-2020-256-OF del 21-09-2020</t>
        </r>
      </text>
    </comment>
    <comment ref="X194" authorId="1" shapeId="0" xr:uid="{00000000-0006-0000-0400-00003A000000}">
      <text>
        <r>
          <rPr>
            <b/>
            <sz val="9"/>
            <color indexed="81"/>
            <rFont val="Tahoma"/>
            <family val="2"/>
          </rPr>
          <t>DPLAN:</t>
        </r>
        <r>
          <rPr>
            <sz val="9"/>
            <color indexed="81"/>
            <rFont val="Tahoma"/>
            <family val="2"/>
          </rPr>
          <t xml:space="preserve">
Reforma N° 9:
Se incrementó $ 2.593,67, según Oficio N° FIC-D-2020-256-OF del 21-09-2020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Eunice</author>
    <author>DPLAN</author>
    <author>Eunicebb</author>
    <author>HP</author>
    <author>EuniceBB</author>
  </authors>
  <commentList>
    <comment ref="B8" authorId="0" shapeId="0" xr:uid="{00000000-0006-0000-0500-000001000000}">
      <text>
        <r>
          <rPr>
            <sz val="9"/>
            <color indexed="81"/>
            <rFont val="Tahoma"/>
            <family val="2"/>
          </rPr>
          <t xml:space="preserve">
Ingresar el N° del OEI del PEDI al que se alinea su Meta Operativa.</t>
        </r>
      </text>
    </comment>
    <comment ref="C8" authorId="0" shapeId="0" xr:uid="{00000000-0006-0000-0500-000002000000}">
      <text>
        <r>
          <rPr>
            <sz val="9"/>
            <color indexed="81"/>
            <rFont val="Tahoma"/>
            <family val="2"/>
          </rPr>
          <t xml:space="preserve">
Ingresar el Objetivo Estratégico Institucional al que se alinea su Meta Operativa. Escoja una opción de la lista desplegable.</t>
        </r>
      </text>
    </comment>
    <comment ref="D8" authorId="0" shapeId="0" xr:uid="{00000000-0006-0000-0500-000003000000}">
      <text>
        <r>
          <rPr>
            <sz val="9"/>
            <color indexed="81"/>
            <rFont val="Tahoma"/>
            <family val="2"/>
          </rPr>
          <t xml:space="preserve">
Ingresar le Lineamiento Estratégico con el que se alinea la Meta Operativa.</t>
        </r>
      </text>
    </comment>
    <comment ref="E8" authorId="1" shapeId="0" xr:uid="{00000000-0006-0000-0500-000004000000}">
      <text>
        <r>
          <rPr>
            <b/>
            <sz val="9"/>
            <color indexed="81"/>
            <rFont val="Tahoma"/>
            <family val="2"/>
          </rPr>
          <t xml:space="preserve">
</t>
        </r>
        <r>
          <rPr>
            <sz val="9"/>
            <color indexed="81"/>
            <rFont val="Tahoma"/>
            <family val="2"/>
          </rPr>
          <t>- En caso de contar con programas y/o proyectos de investigación, vinculación o de inversión, registrar el nombre y entre paréntesis señalar de qué tipo es el proyecto (Investigación, Vinculación, o Inversión)
- Si una misma meta tributa a varios proyectos, se deberá ingresar en esta celda la referencia a un anexo que contenga el detalle de los mismos.</t>
        </r>
      </text>
    </comment>
    <comment ref="F8" authorId="0" shapeId="0" xr:uid="{00000000-0006-0000-0500-000005000000}">
      <text>
        <r>
          <rPr>
            <sz val="9"/>
            <color indexed="81"/>
            <rFont val="Tahoma"/>
            <family val="2"/>
          </rPr>
          <t xml:space="preserve">
Ingresar la definición de la meta en verbo en  infinitivo, conforme a los productos y funciones establecidos en el Reglamento de Gestión Organizacional por Procesos de la UTMACH.</t>
        </r>
      </text>
    </comment>
    <comment ref="G8" authorId="2" shapeId="0" xr:uid="{00000000-0006-0000-0500-000006000000}">
      <text>
        <r>
          <rPr>
            <sz val="9"/>
            <color indexed="81"/>
            <rFont val="Tahoma"/>
            <family val="2"/>
          </rPr>
          <t xml:space="preserve">
Ingresar los productos establecidos en el Reglamento de Gestión Organizacional por Procesos de la UTMACH.</t>
        </r>
      </text>
    </comment>
    <comment ref="H8" authorId="0" shapeId="0" xr:uid="{00000000-0006-0000-0500-000007000000}">
      <text>
        <r>
          <rPr>
            <sz val="9"/>
            <color indexed="81"/>
            <rFont val="Tahoma"/>
            <family val="2"/>
          </rPr>
          <t xml:space="preserve">
Representa la forma en cómo se medirá el cumplimiento de la Meta Operativa programada.</t>
        </r>
      </text>
    </comment>
    <comment ref="I8" authorId="0" shapeId="0" xr:uid="{00000000-0006-0000-0500-000008000000}">
      <text>
        <r>
          <rPr>
            <sz val="9"/>
            <color indexed="81"/>
            <rFont val="Tahoma"/>
            <family val="2"/>
          </rPr>
          <t xml:space="preserve">
Es la meta a cumplirse representada cuantitativamente y va de acuerdo al indicador de resultado antes planteado.
Se DEBERÁ registrar metas cuantificables, expresadas únicamente en términos numéricos, no porcentuales.</t>
        </r>
      </text>
    </comment>
    <comment ref="K8" authorId="0" shapeId="0" xr:uid="{00000000-0006-0000-0500-000009000000}">
      <text>
        <r>
          <rPr>
            <sz val="9"/>
            <color indexed="81"/>
            <rFont val="Tahoma"/>
            <family val="2"/>
          </rPr>
          <t xml:space="preserve">
Es el Tiempo requerido para el cumplimiento de la meta expresado en semanas.</t>
        </r>
      </text>
    </comment>
    <comment ref="M8" authorId="0" shapeId="0" xr:uid="{00000000-0006-0000-0500-00000A000000}">
      <text>
        <r>
          <rPr>
            <sz val="9"/>
            <color indexed="81"/>
            <rFont val="Tahoma"/>
            <family val="2"/>
          </rPr>
          <t xml:space="preserve">
- Son las acciones esenciales con las que se propone alcanzar la meta propuesta, ordenadas secuencialmente y numeradas.
- Se debe Iniciar con verbo en infinitivo y demostrar que se cumpla el ciclo de la mejora continua (Planificar, Hacer, Verificar y Actuar)</t>
        </r>
      </text>
    </comment>
    <comment ref="N8" authorId="0" shapeId="0" xr:uid="{00000000-0006-0000-0500-00000B000000}">
      <text>
        <r>
          <rPr>
            <sz val="9"/>
            <color indexed="81"/>
            <rFont val="Tahoma"/>
            <family val="2"/>
          </rPr>
          <t xml:space="preserve">
- Constituyen los documentos físicos y/o digitales que expresan el cumplimiento de la meta.
- Se deberá registrar en esta columna, obligatoriamente, el medio de verificación definido para cada producto, como resultado de la validación del portafolio de productos y/o servicios llevado a cabo durante abril de 2019, entre la unidad o proceso y la Dirección de Talento Humano, así como en acompañamiento de la comisión designada para dicha tarea de validación.</t>
        </r>
      </text>
    </comment>
    <comment ref="O8" authorId="0" shapeId="0" xr:uid="{00000000-0006-0000-0500-00000C000000}">
      <text>
        <r>
          <rPr>
            <sz val="9"/>
            <color indexed="81"/>
            <rFont val="Tahoma"/>
            <family val="2"/>
          </rPr>
          <t xml:space="preserve">
Constituye las Fuentes de Financiamiento asignadas a cada Dependencia.</t>
        </r>
      </text>
    </comment>
    <comment ref="S8" authorId="0" shapeId="0" xr:uid="{00000000-0006-0000-0500-00000D000000}">
      <text>
        <r>
          <rPr>
            <sz val="9"/>
            <color indexed="81"/>
            <rFont val="Tahoma"/>
            <family val="2"/>
          </rPr>
          <t xml:space="preserve">
Es la suma horizontal de las Fuentes de Financiamiento 1, 2 y 3; no se considera el valor de Otras fuentes.</t>
        </r>
      </text>
    </comment>
    <comment ref="T8" authorId="0" shapeId="0" xr:uid="{00000000-0006-0000-0500-00000E000000}">
      <text>
        <r>
          <rPr>
            <sz val="9"/>
            <color indexed="81"/>
            <rFont val="Tahoma"/>
            <family val="2"/>
          </rPr>
          <t xml:space="preserve">
Son las personas que están a cargo de la ejecución de las Metas Operativas. Deben ir los nombres de las mismas a más del cargo.</t>
        </r>
      </text>
    </comment>
    <comment ref="AD8" authorId="0" shapeId="0" xr:uid="{00000000-0006-0000-0500-00000F000000}">
      <text>
        <r>
          <rPr>
            <sz val="9"/>
            <color indexed="81"/>
            <rFont val="Tahoma"/>
            <family val="2"/>
          </rPr>
          <t xml:space="preserve">
Marcar con una S en el cuatrimestre que va requerir el insumo para el cumplimiento de la meta.</t>
        </r>
      </text>
    </comment>
    <comment ref="AG8" authorId="0" shapeId="0" xr:uid="{00000000-0006-0000-0500-000010000000}">
      <text>
        <r>
          <rPr>
            <sz val="9"/>
            <color indexed="81"/>
            <rFont val="Tahoma"/>
            <family val="2"/>
          </rPr>
          <t xml:space="preserve">
Ingresar algún detalle adicional si es necesario.</t>
        </r>
      </text>
    </comment>
    <comment ref="I9" authorId="0" shapeId="0" xr:uid="{00000000-0006-0000-0500-000011000000}">
      <text>
        <r>
          <rPr>
            <sz val="9"/>
            <color indexed="81"/>
            <rFont val="Tahoma"/>
            <family val="2"/>
          </rPr>
          <t xml:space="preserve">
Establecer la Meta a cumplirse en el 1er semestre. Se debe utilizar valores absolutos, más no porcentajes.</t>
        </r>
      </text>
    </comment>
    <comment ref="J9" authorId="0" shapeId="0" xr:uid="{00000000-0006-0000-0500-000012000000}">
      <text>
        <r>
          <rPr>
            <sz val="9"/>
            <color indexed="81"/>
            <rFont val="Tahoma"/>
            <family val="2"/>
          </rPr>
          <t xml:space="preserve">
Establecer la Meta a cumplirse en el 2do semestre. Se debe utilizar valores absolutos, más no porcentajes.</t>
        </r>
      </text>
    </comment>
    <comment ref="K9" authorId="0" shapeId="0" xr:uid="{00000000-0006-0000-0500-000013000000}">
      <text>
        <r>
          <rPr>
            <sz val="9"/>
            <color indexed="81"/>
            <rFont val="Tahoma"/>
            <family val="2"/>
          </rPr>
          <t xml:space="preserve">
Establecer el tiempo en semanas a ocupar en el 1er semestre. 
Tiempo máximo es 24 semanas.</t>
        </r>
      </text>
    </comment>
    <comment ref="L9" authorId="0" shapeId="0" xr:uid="{00000000-0006-0000-0500-000014000000}">
      <text>
        <r>
          <rPr>
            <sz val="9"/>
            <color indexed="81"/>
            <rFont val="Tahoma"/>
            <family val="2"/>
          </rPr>
          <t xml:space="preserve">
Establecer el tiempo en semanas a ocupar en el 2do semestre.
Tiempo máximo es 24 semanas.</t>
        </r>
      </text>
    </comment>
    <comment ref="O9" authorId="0" shapeId="0" xr:uid="{00000000-0006-0000-0500-000015000000}">
      <text>
        <r>
          <rPr>
            <sz val="9"/>
            <color indexed="81"/>
            <rFont val="Tahoma"/>
            <family val="2"/>
          </rPr>
          <t xml:space="preserve">
Es la suma de todos los bienes o servicios que están en el PAC y que serán financiados con la Fuente 1</t>
        </r>
      </text>
    </comment>
    <comment ref="P9" authorId="0" shapeId="0" xr:uid="{00000000-0006-0000-0500-000016000000}">
      <text>
        <r>
          <rPr>
            <sz val="9"/>
            <color indexed="81"/>
            <rFont val="Tahoma"/>
            <family val="2"/>
          </rPr>
          <t xml:space="preserve">
Es la suma de todos los bienes o servicios que están en el PAC y que serán financiados con la Fuente 2</t>
        </r>
      </text>
    </comment>
    <comment ref="Q9" authorId="0" shapeId="0" xr:uid="{00000000-0006-0000-0500-000017000000}">
      <text>
        <r>
          <rPr>
            <sz val="9"/>
            <color indexed="81"/>
            <rFont val="Tahoma"/>
            <family val="2"/>
          </rPr>
          <t xml:space="preserve">
Es la suma de todos los bienes o servicios que están en el PAC y que serán financiados con la Fuente 3</t>
        </r>
      </text>
    </comment>
    <comment ref="R9" authorId="0" shapeId="0" xr:uid="{00000000-0006-0000-0500-000018000000}">
      <text>
        <r>
          <rPr>
            <sz val="9"/>
            <color indexed="81"/>
            <rFont val="Tahoma"/>
            <family val="2"/>
          </rPr>
          <t xml:space="preserve">
Es la suma de todos los bienes o servicios que corresponde a donaciones o asignaciones externas.</t>
        </r>
      </text>
    </comment>
    <comment ref="U9" authorId="0" shapeId="0" xr:uid="{00000000-0006-0000-0500-000019000000}">
      <text>
        <r>
          <rPr>
            <sz val="9"/>
            <color indexed="81"/>
            <rFont val="Tahoma"/>
            <family val="2"/>
          </rPr>
          <t xml:space="preserve">
Ingresar el código de la Partida a la que corresponde el producto.</t>
        </r>
      </text>
    </comment>
    <comment ref="V9" authorId="3" shapeId="0" xr:uid="{00000000-0006-0000-0500-00001A000000}">
      <text>
        <r>
          <rPr>
            <sz val="9"/>
            <color indexed="81"/>
            <rFont val="Tahoma"/>
            <family val="2"/>
          </rPr>
          <t xml:space="preserve">
En caso de que la necesidad  se refiera a un bien, se deberá registrar el código ID DEL BIEN,  basándose el CATÁLOGO DE BIENES Y EXISTENCIAS ACTUALIZADO, del SISTEMA DE BIENES Y EXISTENCIAS del Ministerio de Economía y Finanzas.</t>
        </r>
      </text>
    </comment>
    <comment ref="W9" authorId="0" shapeId="0" xr:uid="{00000000-0006-0000-0500-00001B000000}">
      <text>
        <r>
          <rPr>
            <sz val="9"/>
            <color indexed="81"/>
            <rFont val="Tahoma"/>
            <family val="2"/>
          </rPr>
          <t xml:space="preserve">
Es la descripción del objeto de contratación, agrupada según la partida a la que corresponde.</t>
        </r>
      </text>
    </comment>
    <comment ref="X9" authorId="0" shapeId="0" xr:uid="{00000000-0006-0000-0500-00001C000000}">
      <text>
        <r>
          <rPr>
            <sz val="9"/>
            <color indexed="81"/>
            <rFont val="Tahoma"/>
            <family val="2"/>
          </rPr>
          <t xml:space="preserve">
Es la cantidad de los insumos que se requieren para el cumplimiento de las metas.</t>
        </r>
      </text>
    </comment>
    <comment ref="Y9" authorId="0" shapeId="0" xr:uid="{00000000-0006-0000-0500-00001D000000}">
      <text>
        <r>
          <rPr>
            <sz val="9"/>
            <color indexed="81"/>
            <rFont val="Tahoma"/>
            <family val="2"/>
          </rPr>
          <t xml:space="preserve">
Ubicar si es Unidad, Metros, Litros, etc.</t>
        </r>
      </text>
    </comment>
    <comment ref="Z9" authorId="0" shapeId="0" xr:uid="{00000000-0006-0000-0500-00001E000000}">
      <text>
        <r>
          <rPr>
            <sz val="9"/>
            <color indexed="81"/>
            <rFont val="Tahoma"/>
            <family val="2"/>
          </rPr>
          <t xml:space="preserve">
Es el valor unitario del producto detallado.</t>
        </r>
      </text>
    </comment>
    <comment ref="AA9" authorId="0" shapeId="0" xr:uid="{00000000-0006-0000-0500-00001F000000}">
      <text>
        <r>
          <rPr>
            <sz val="9"/>
            <color indexed="81"/>
            <rFont val="Tahoma"/>
            <family val="2"/>
          </rPr>
          <t xml:space="preserve">
En esta columna se debe ingresar el subtotal, que resulta de multiplicar la cantidad anual por el costo unitario, sin incluir el IVA.</t>
        </r>
      </text>
    </comment>
    <comment ref="AB9" authorId="3" shapeId="0" xr:uid="{00000000-0006-0000-0500-000020000000}">
      <text>
        <r>
          <rPr>
            <sz val="9"/>
            <color indexed="81"/>
            <rFont val="Tahoma"/>
            <family val="2"/>
          </rPr>
          <t xml:space="preserve">
En esta columna se debe ingresar el subtotal, que resulta de multiplicar la cantidad anual por el costo unitario, incluido el IVA.</t>
        </r>
      </text>
    </comment>
    <comment ref="AC9" authorId="0" shapeId="0" xr:uid="{00000000-0006-0000-0500-000021000000}">
      <text>
        <r>
          <rPr>
            <sz val="9"/>
            <color indexed="81"/>
            <rFont val="Tahoma"/>
            <family val="2"/>
          </rPr>
          <t xml:space="preserve">
Corresponde a la suma total de la Partida Presupuestaria, incluido el IVA.</t>
        </r>
      </text>
    </comment>
    <comment ref="W76" authorId="4" shapeId="0" xr:uid="{00000000-0006-0000-0500-000022000000}">
      <text>
        <r>
          <rPr>
            <b/>
            <sz val="9"/>
            <color indexed="81"/>
            <rFont val="Tahoma"/>
            <family val="2"/>
          </rPr>
          <t>EuniceBB:</t>
        </r>
        <r>
          <rPr>
            <sz val="9"/>
            <color indexed="81"/>
            <rFont val="Tahoma"/>
            <family val="2"/>
          </rPr>
          <t xml:space="preserve">
Se cambió el ítem, según solicitud mediante Oficio N° UTMACH-DNA-2020-0102–OF del 14/08/2020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Eunice</author>
    <author>DPLAN</author>
    <author>Eunicebb</author>
    <author>HP</author>
  </authors>
  <commentList>
    <comment ref="B8" authorId="0" shapeId="0" xr:uid="{00000000-0006-0000-0600-000001000000}">
      <text>
        <r>
          <rPr>
            <sz val="9"/>
            <color indexed="81"/>
            <rFont val="Tahoma"/>
            <family val="2"/>
          </rPr>
          <t xml:space="preserve">
Ingresar el N° del OEI del PEDI al que se alinea su Meta Operativa.</t>
        </r>
      </text>
    </comment>
    <comment ref="C8" authorId="0" shapeId="0" xr:uid="{00000000-0006-0000-0600-000002000000}">
      <text>
        <r>
          <rPr>
            <sz val="9"/>
            <color indexed="81"/>
            <rFont val="Tahoma"/>
            <family val="2"/>
          </rPr>
          <t xml:space="preserve">
Ingresar el Objetivo Estratégico Institucional al que se alinea su Meta Operativa. Escoja una opción de la lista desplegable.</t>
        </r>
      </text>
    </comment>
    <comment ref="D8" authorId="0" shapeId="0" xr:uid="{00000000-0006-0000-0600-000003000000}">
      <text>
        <r>
          <rPr>
            <sz val="9"/>
            <color indexed="81"/>
            <rFont val="Tahoma"/>
            <family val="2"/>
          </rPr>
          <t xml:space="preserve">
Ingresar le Lineamiento Estratégico con el que se alinea la Meta Operativa.</t>
        </r>
      </text>
    </comment>
    <comment ref="E8" authorId="1" shapeId="0" xr:uid="{00000000-0006-0000-0600-000004000000}">
      <text>
        <r>
          <rPr>
            <b/>
            <sz val="9"/>
            <color indexed="81"/>
            <rFont val="Tahoma"/>
            <family val="2"/>
          </rPr>
          <t xml:space="preserve">
</t>
        </r>
        <r>
          <rPr>
            <sz val="9"/>
            <color indexed="81"/>
            <rFont val="Tahoma"/>
            <family val="2"/>
          </rPr>
          <t>- En caso de contar con programas y/o proyectos de investigación, vinculación o de inversión, registrar el nombre y entre paréntesis señalar de qué tipo es el proyecto (Investigación, Vinculación, o Inversión)
- Si una misma meta tributa a varios proyectos, se deberá ingresar en esta celda la referencia a un anexo que contenga el detalle de los mismos.</t>
        </r>
      </text>
    </comment>
    <comment ref="F8" authorId="0" shapeId="0" xr:uid="{00000000-0006-0000-0600-000005000000}">
      <text>
        <r>
          <rPr>
            <sz val="9"/>
            <color indexed="81"/>
            <rFont val="Tahoma"/>
            <family val="2"/>
          </rPr>
          <t xml:space="preserve">
Ingresar la definición de la meta en verbo en  infinitivo, conforme a los productos y funciones establecidos en el Reglamento de Gestión Organizacional por Procesos de la UTMACH.</t>
        </r>
      </text>
    </comment>
    <comment ref="G8" authorId="2" shapeId="0" xr:uid="{00000000-0006-0000-0600-000006000000}">
      <text>
        <r>
          <rPr>
            <sz val="9"/>
            <color indexed="81"/>
            <rFont val="Tahoma"/>
            <family val="2"/>
          </rPr>
          <t xml:space="preserve">
Ingresar los productos establecidos en el Reglamento de Gestión Organizacional por Procesos de la UTMACH.</t>
        </r>
      </text>
    </comment>
    <comment ref="H8" authorId="0" shapeId="0" xr:uid="{00000000-0006-0000-0600-000007000000}">
      <text>
        <r>
          <rPr>
            <sz val="9"/>
            <color indexed="81"/>
            <rFont val="Tahoma"/>
            <family val="2"/>
          </rPr>
          <t xml:space="preserve">
Representa la forma en cómo se medirá el cumplimiento de la Meta Operativa programada.</t>
        </r>
      </text>
    </comment>
    <comment ref="I8" authorId="0" shapeId="0" xr:uid="{00000000-0006-0000-0600-000008000000}">
      <text>
        <r>
          <rPr>
            <sz val="9"/>
            <color indexed="81"/>
            <rFont val="Tahoma"/>
            <family val="2"/>
          </rPr>
          <t xml:space="preserve">
Es la meta a cumplirse representada cuantitativamente y va de acuerdo al indicador de resultado antes planteado.
Se DEBERÁ registrar metas cuantificables, expresadas únicamente en términos numéricos, no porcentuales.</t>
        </r>
      </text>
    </comment>
    <comment ref="K8" authorId="0" shapeId="0" xr:uid="{00000000-0006-0000-0600-000009000000}">
      <text>
        <r>
          <rPr>
            <sz val="9"/>
            <color indexed="81"/>
            <rFont val="Tahoma"/>
            <family val="2"/>
          </rPr>
          <t xml:space="preserve">
Es el Tiempo requerido para el cumplimiento de la meta expresado en semanas.</t>
        </r>
      </text>
    </comment>
    <comment ref="M8" authorId="0" shapeId="0" xr:uid="{00000000-0006-0000-0600-00000A000000}">
      <text>
        <r>
          <rPr>
            <sz val="9"/>
            <color indexed="81"/>
            <rFont val="Tahoma"/>
            <family val="2"/>
          </rPr>
          <t xml:space="preserve">
- Son las acciones esenciales con las que se propone alcanzar la meta propuesta, ordenadas secuencialmente y numeradas.
- Se debe Iniciar con verbo en infinitivo y demostrar que se cumpla el ciclo de la mejora continua (Planificar, Hacer, Verificar y Actuar)</t>
        </r>
      </text>
    </comment>
    <comment ref="N8" authorId="0" shapeId="0" xr:uid="{00000000-0006-0000-0600-00000B000000}">
      <text>
        <r>
          <rPr>
            <sz val="9"/>
            <color indexed="81"/>
            <rFont val="Tahoma"/>
            <family val="2"/>
          </rPr>
          <t xml:space="preserve">
- Constituyen los documentos físicos y/o digitales que expresan el cumplimiento de la meta.
- Se deberá registrar en esta columna, obligatoriamente, el medio de verificación definido para cada producto, como resultado de la validación del portafolio de productos y/o servicios llevado a cabo durante abril de 2019, entre la unidad o proceso y la Dirección de Talento Humano, así como en acompañamiento de la comisión designada para dicha tarea de validación.</t>
        </r>
      </text>
    </comment>
    <comment ref="O8" authorId="0" shapeId="0" xr:uid="{00000000-0006-0000-0600-00000C000000}">
      <text>
        <r>
          <rPr>
            <sz val="9"/>
            <color indexed="81"/>
            <rFont val="Tahoma"/>
            <family val="2"/>
          </rPr>
          <t xml:space="preserve">
Constituye las Fuentes de Financiamiento asignadas a cada Dependencia.</t>
        </r>
      </text>
    </comment>
    <comment ref="S8" authorId="0" shapeId="0" xr:uid="{00000000-0006-0000-0600-00000D000000}">
      <text>
        <r>
          <rPr>
            <sz val="9"/>
            <color indexed="81"/>
            <rFont val="Tahoma"/>
            <family val="2"/>
          </rPr>
          <t xml:space="preserve">
Es la suma horizontal de las Fuentes de Financiamiento 1, 2 y 3; no se considera el valor de Otras fuentes.</t>
        </r>
      </text>
    </comment>
    <comment ref="T8" authorId="0" shapeId="0" xr:uid="{00000000-0006-0000-0600-00000E000000}">
      <text>
        <r>
          <rPr>
            <sz val="9"/>
            <color indexed="81"/>
            <rFont val="Tahoma"/>
            <family val="2"/>
          </rPr>
          <t xml:space="preserve">
Son las personas que están a cargo de la ejecución de las Metas Operativas. Deben ir los nombres de las mismas a más del cargo.</t>
        </r>
      </text>
    </comment>
    <comment ref="AD8" authorId="0" shapeId="0" xr:uid="{00000000-0006-0000-0600-00000F000000}">
      <text>
        <r>
          <rPr>
            <sz val="9"/>
            <color indexed="81"/>
            <rFont val="Tahoma"/>
            <family val="2"/>
          </rPr>
          <t xml:space="preserve">
Marcar con una S en el cuatrimestre que va requerir el insumo para el cumplimiento de la meta.</t>
        </r>
      </text>
    </comment>
    <comment ref="AG8" authorId="0" shapeId="0" xr:uid="{00000000-0006-0000-0600-000010000000}">
      <text>
        <r>
          <rPr>
            <sz val="9"/>
            <color indexed="81"/>
            <rFont val="Tahoma"/>
            <family val="2"/>
          </rPr>
          <t xml:space="preserve">
Ingresar algún detalle adicional si es necesario.</t>
        </r>
      </text>
    </comment>
    <comment ref="I9" authorId="0" shapeId="0" xr:uid="{00000000-0006-0000-0600-000011000000}">
      <text>
        <r>
          <rPr>
            <sz val="9"/>
            <color indexed="81"/>
            <rFont val="Tahoma"/>
            <family val="2"/>
          </rPr>
          <t xml:space="preserve">
Establecer la Meta a cumplirse en el 1er semestre. Se debe utilizar valores absolutos, más no porcentajes.</t>
        </r>
      </text>
    </comment>
    <comment ref="J9" authorId="0" shapeId="0" xr:uid="{00000000-0006-0000-0600-000012000000}">
      <text>
        <r>
          <rPr>
            <sz val="9"/>
            <color indexed="81"/>
            <rFont val="Tahoma"/>
            <family val="2"/>
          </rPr>
          <t xml:space="preserve">
Establecer la Meta a cumplirse en el 2do semestre. Se debe utilizar valores absolutos, más no porcentajes.</t>
        </r>
      </text>
    </comment>
    <comment ref="K9" authorId="0" shapeId="0" xr:uid="{00000000-0006-0000-0600-000013000000}">
      <text>
        <r>
          <rPr>
            <sz val="9"/>
            <color indexed="81"/>
            <rFont val="Tahoma"/>
            <family val="2"/>
          </rPr>
          <t xml:space="preserve">
Establecer el tiempo en semanas a ocupar en el 1er semestre. 
Tiempo máximo es 24 semanas.</t>
        </r>
      </text>
    </comment>
    <comment ref="L9" authorId="0" shapeId="0" xr:uid="{00000000-0006-0000-0600-000014000000}">
      <text>
        <r>
          <rPr>
            <sz val="9"/>
            <color indexed="81"/>
            <rFont val="Tahoma"/>
            <family val="2"/>
          </rPr>
          <t xml:space="preserve">
Establecer el tiempo en semanas a ocupar en el 2do semestre.
Tiempo máximo es 24 semanas.</t>
        </r>
      </text>
    </comment>
    <comment ref="O9" authorId="0" shapeId="0" xr:uid="{00000000-0006-0000-0600-000015000000}">
      <text>
        <r>
          <rPr>
            <sz val="9"/>
            <color indexed="81"/>
            <rFont val="Tahoma"/>
            <family val="2"/>
          </rPr>
          <t xml:space="preserve">
Es la suma de todos los bienes o servicios que están en el PAC y que serán financiados con la Fuente 1</t>
        </r>
      </text>
    </comment>
    <comment ref="P9" authorId="0" shapeId="0" xr:uid="{00000000-0006-0000-0600-000016000000}">
      <text>
        <r>
          <rPr>
            <sz val="9"/>
            <color indexed="81"/>
            <rFont val="Tahoma"/>
            <family val="2"/>
          </rPr>
          <t xml:space="preserve">
Es la suma de todos los bienes o servicios que están en el PAC y que serán financiados con la Fuente 2</t>
        </r>
      </text>
    </comment>
    <comment ref="Q9" authorId="0" shapeId="0" xr:uid="{00000000-0006-0000-0600-000017000000}">
      <text>
        <r>
          <rPr>
            <sz val="9"/>
            <color indexed="81"/>
            <rFont val="Tahoma"/>
            <family val="2"/>
          </rPr>
          <t xml:space="preserve">
Es la suma de todos los bienes o servicios que están en el PAC y que serán financiados con la Fuente 3</t>
        </r>
      </text>
    </comment>
    <comment ref="R9" authorId="0" shapeId="0" xr:uid="{00000000-0006-0000-0600-000018000000}">
      <text>
        <r>
          <rPr>
            <sz val="9"/>
            <color indexed="81"/>
            <rFont val="Tahoma"/>
            <family val="2"/>
          </rPr>
          <t xml:space="preserve">
Es la suma de todos los bienes o servicios que corresponde a donaciones o asignaciones externas.</t>
        </r>
      </text>
    </comment>
    <comment ref="U9" authorId="0" shapeId="0" xr:uid="{00000000-0006-0000-0600-000019000000}">
      <text>
        <r>
          <rPr>
            <sz val="9"/>
            <color indexed="81"/>
            <rFont val="Tahoma"/>
            <family val="2"/>
          </rPr>
          <t xml:space="preserve">
Ingresar el código de la Partida a la que corresponde el producto.</t>
        </r>
      </text>
    </comment>
    <comment ref="V9" authorId="3" shapeId="0" xr:uid="{00000000-0006-0000-0600-00001A000000}">
      <text>
        <r>
          <rPr>
            <sz val="9"/>
            <color indexed="81"/>
            <rFont val="Tahoma"/>
            <family val="2"/>
          </rPr>
          <t xml:space="preserve">
En caso de que la necesidad  se refiera a un bien, se deberá registrar el código ID DEL BIEN,  basándose el CATÁLOGO DE BIENES Y EXISTENCIAS ACTUALIZADO, del SISTEMA DE BIENES Y EXISTENCIAS del Ministerio de Economía y Finanzas.</t>
        </r>
      </text>
    </comment>
    <comment ref="W9" authorId="0" shapeId="0" xr:uid="{00000000-0006-0000-0600-00001B000000}">
      <text>
        <r>
          <rPr>
            <sz val="9"/>
            <color indexed="81"/>
            <rFont val="Tahoma"/>
            <family val="2"/>
          </rPr>
          <t xml:space="preserve">
Es la descripción del objeto de contratación, agrupada según la partida a la que corresponde.</t>
        </r>
      </text>
    </comment>
    <comment ref="X9" authorId="0" shapeId="0" xr:uid="{00000000-0006-0000-0600-00001C000000}">
      <text>
        <r>
          <rPr>
            <sz val="9"/>
            <color indexed="81"/>
            <rFont val="Tahoma"/>
            <family val="2"/>
          </rPr>
          <t xml:space="preserve">
Es la cantidad de los insumos que se requieren para el cumplimiento de las metas.</t>
        </r>
      </text>
    </comment>
    <comment ref="Y9" authorId="0" shapeId="0" xr:uid="{00000000-0006-0000-0600-00001D000000}">
      <text>
        <r>
          <rPr>
            <sz val="9"/>
            <color indexed="81"/>
            <rFont val="Tahoma"/>
            <family val="2"/>
          </rPr>
          <t xml:space="preserve">
Ubicar si es Unidad, Metros, Litros, etc.</t>
        </r>
      </text>
    </comment>
    <comment ref="Z9" authorId="0" shapeId="0" xr:uid="{00000000-0006-0000-0600-00001E000000}">
      <text>
        <r>
          <rPr>
            <sz val="9"/>
            <color indexed="81"/>
            <rFont val="Tahoma"/>
            <family val="2"/>
          </rPr>
          <t xml:space="preserve">
Es el valor unitario del producto detallado.</t>
        </r>
      </text>
    </comment>
    <comment ref="AA9" authorId="0" shapeId="0" xr:uid="{00000000-0006-0000-0600-00001F000000}">
      <text>
        <r>
          <rPr>
            <sz val="9"/>
            <color indexed="81"/>
            <rFont val="Tahoma"/>
            <family val="2"/>
          </rPr>
          <t xml:space="preserve">
En esta columna se debe ingresar el subtotal, que resulta de multiplicar la cantidad anual por el costo unitario, sin incluir el IVA.</t>
        </r>
      </text>
    </comment>
    <comment ref="AB9" authorId="3" shapeId="0" xr:uid="{00000000-0006-0000-0600-000020000000}">
      <text>
        <r>
          <rPr>
            <sz val="9"/>
            <color indexed="81"/>
            <rFont val="Tahoma"/>
            <family val="2"/>
          </rPr>
          <t xml:space="preserve">
En esta columna se debe ingresar el subtotal, que resulta de multiplicar la cantidad anual por el costo unitario, incluido el IVA.</t>
        </r>
      </text>
    </comment>
    <comment ref="AC9" authorId="0" shapeId="0" xr:uid="{00000000-0006-0000-0600-000021000000}">
      <text>
        <r>
          <rPr>
            <sz val="9"/>
            <color indexed="81"/>
            <rFont val="Tahoma"/>
            <family val="2"/>
          </rPr>
          <t xml:space="preserve">
Corresponde a la suma total de la Partida Presupuestaria, incluido el IVA.</t>
        </r>
      </text>
    </comment>
    <comment ref="AB31" authorId="1" shapeId="0" xr:uid="{00000000-0006-0000-0600-000022000000}">
      <text>
        <r>
          <rPr>
            <b/>
            <sz val="9"/>
            <color indexed="81"/>
            <rFont val="Tahoma"/>
            <family val="2"/>
          </rPr>
          <t>DPLAN:</t>
        </r>
        <r>
          <rPr>
            <sz val="9"/>
            <color indexed="81"/>
            <rFont val="Tahoma"/>
            <family val="2"/>
          </rPr>
          <t xml:space="preserve">
Reforma N° 9:
Se cambió ítem de la partida Materiales de Oficina a la partida Materiales de Aseo por un valor de $ 336,00, según Oficio N° CEPOS-2020-357-OF del 22-09-2020.</t>
        </r>
      </text>
    </comment>
  </commentList>
</comments>
</file>

<file path=xl/sharedStrings.xml><?xml version="1.0" encoding="utf-8"?>
<sst xmlns="http://schemas.openxmlformats.org/spreadsheetml/2006/main" count="9722" uniqueCount="2133">
  <si>
    <t>UNIVERSIDAD TÉCNICA DE MACHALA</t>
  </si>
  <si>
    <t>Calidad, Pertinencia y Calidez</t>
  </si>
  <si>
    <t>FACULTAD DE CIENCIAS AGROPECUARIAS</t>
  </si>
  <si>
    <t>PLAN OPERATIVO ANUAL (POA)</t>
  </si>
  <si>
    <t>PROGRAMACIÓN DE METAS OPERATIVAS</t>
  </si>
  <si>
    <t>PROGRAMACIÓN DE NECESIDADES DE RECURSOS</t>
  </si>
  <si>
    <t>DEPENDENCIA</t>
  </si>
  <si>
    <t>N° OEI</t>
  </si>
  <si>
    <t>OEI</t>
  </si>
  <si>
    <t>LINEAMIENTO ESTRATÉGICO</t>
  </si>
  <si>
    <t>PROGRAMA/ PROYECTO</t>
  </si>
  <si>
    <t>METAS OPERATIVAS</t>
  </si>
  <si>
    <t>PRODUCTO (RESULTADO ESPERADO)</t>
  </si>
  <si>
    <t>INDICADOR DE RESULTADOS</t>
  </si>
  <si>
    <t>META CUANTIFICABLE PROGRAMADA</t>
  </si>
  <si>
    <t>TIEMPO EN SEMANAS</t>
  </si>
  <si>
    <t xml:space="preserve">ACTIVIDADES </t>
  </si>
  <si>
    <t>MEDIOS DE VERIFICACIÓN</t>
  </si>
  <si>
    <t>FINANCIAMIENTO DEL PRESUPUESTO ESTIMATIVO</t>
  </si>
  <si>
    <t>TOTAL PRESUPUESTO ESTIMATIVO</t>
  </si>
  <si>
    <t>RESPONSABLES</t>
  </si>
  <si>
    <t>INFORMACIÓN DETALLADA DEL OBJETO DE CONTRATACIÓN</t>
  </si>
  <si>
    <t>PRESUPUESTO ESTIMATIVO</t>
  </si>
  <si>
    <t>CRONOGRAMA DE REQUISICIONES</t>
  </si>
  <si>
    <t>OBSERVACIONES</t>
  </si>
  <si>
    <t>1 SEMESTRE
(En-Jn)</t>
  </si>
  <si>
    <t>2 SEMESTRE
(Jl-Dic)</t>
  </si>
  <si>
    <t>RECURSOS FISCALES
(Fuente 1)</t>
  </si>
  <si>
    <t>RECURSOS PROPIOS
(Fuente 2)</t>
  </si>
  <si>
    <r>
      <rPr>
        <b/>
        <sz val="10"/>
        <color indexed="8"/>
        <rFont val="Cambria"/>
        <family val="1"/>
      </rPr>
      <t>RECURSOS DE PREASIGNACIONES</t>
    </r>
    <r>
      <rPr>
        <b/>
        <sz val="11"/>
        <color indexed="8"/>
        <rFont val="Cambria"/>
        <family val="1"/>
      </rPr>
      <t xml:space="preserve">
(Fuente 3)</t>
    </r>
  </si>
  <si>
    <t>OTROS
(Donaciones o asignaciones externas)</t>
  </si>
  <si>
    <t>CÓDIGO PARTIDA</t>
  </si>
  <si>
    <t>ID DEL BIEN (si aplica)</t>
  </si>
  <si>
    <t>NOMBRE DE LA PARTIDA / DETALLE DEL OBJETO DE CONTRATACIÓN</t>
  </si>
  <si>
    <t>CANTIDAD ANUAL</t>
  </si>
  <si>
    <r>
      <t xml:space="preserve">UNIDAD </t>
    </r>
    <r>
      <rPr>
        <b/>
        <sz val="10"/>
        <color indexed="8"/>
        <rFont val="Cambria"/>
        <family val="1"/>
      </rPr>
      <t>(metros, litros etc.)</t>
    </r>
  </si>
  <si>
    <t>COSTO UNITARIO (Dólares)</t>
  </si>
  <si>
    <t>SUBTOTAL (SIN IVA)</t>
  </si>
  <si>
    <t>SUBTOTAL (INCLUIDO EL IVA)</t>
  </si>
  <si>
    <t>TOTAL POR PARTIDA</t>
  </si>
  <si>
    <t>CUATRIMESTRE 1</t>
  </si>
  <si>
    <t>CUATRIMESTRE 2</t>
  </si>
  <si>
    <t>CUATRIMESTRE 3</t>
  </si>
  <si>
    <t>DECANATO</t>
  </si>
  <si>
    <t>OEI 10</t>
  </si>
  <si>
    <t>“Mejorar la gestión institucional”</t>
  </si>
  <si>
    <t>Reestructurar el marco jurídico interno y la estructura orgánica para armonizar la gobernabilidad universitaria con las exigencias del sistema universitario actual.</t>
  </si>
  <si>
    <t>NO APLICA</t>
  </si>
  <si>
    <r>
      <rPr>
        <b/>
        <sz val="9"/>
        <rFont val="Century Schoolbook"/>
        <family val="1"/>
      </rPr>
      <t>1.-</t>
    </r>
    <r>
      <rPr>
        <b/>
        <sz val="10"/>
        <rFont val="Arial Narrow"/>
        <family val="2"/>
      </rPr>
      <t xml:space="preserve"> </t>
    </r>
    <r>
      <rPr>
        <sz val="10"/>
        <rFont val="Arial Narrow"/>
        <family val="2"/>
      </rPr>
      <t>Emitir directrices para garantizar la ejecución de los procesos administrativos y académicos.</t>
    </r>
  </si>
  <si>
    <t>Directrices para garantizar la ejecución de los procesos administrativos y académicos emitidas.</t>
  </si>
  <si>
    <t>530101 0701 001</t>
  </si>
  <si>
    <t>Agua Potable</t>
  </si>
  <si>
    <t>S</t>
  </si>
  <si>
    <t>530104 0701 001</t>
  </si>
  <si>
    <t>Energía Eléctrica</t>
  </si>
  <si>
    <t>530105 0701 001</t>
  </si>
  <si>
    <t>Telecomunicaciones</t>
  </si>
  <si>
    <t>530301 0701 001</t>
  </si>
  <si>
    <t>Pasajes al Interior</t>
  </si>
  <si>
    <t>530303 0701 001</t>
  </si>
  <si>
    <t>Viáticos y Subsistencias en el Interior</t>
  </si>
  <si>
    <t>530304 0701 001</t>
  </si>
  <si>
    <t>Viáticos y Subsistencias en el Exterior</t>
  </si>
  <si>
    <t>CAJA CHICA</t>
  </si>
  <si>
    <t>530804 0701 001</t>
  </si>
  <si>
    <t>530807 0701 001</t>
  </si>
  <si>
    <t>Materiales de Impresión, Fotografía, Reproducción y Publicaciones</t>
  </si>
  <si>
    <t>530805 0701 001</t>
  </si>
  <si>
    <t>Materiales de Aseo</t>
  </si>
  <si>
    <t>Maquinarias y Equipos (Instalación, Mantenimiento y Reparación)</t>
  </si>
  <si>
    <t>530606 0701 002</t>
  </si>
  <si>
    <t>Honorarios por Contratos Civiles de Servicios</t>
  </si>
  <si>
    <t>530606 0701 003</t>
  </si>
  <si>
    <t>990101 0701 003</t>
  </si>
  <si>
    <t>Obligaciones de Ejercicios Anteriores por Egresos de Personal</t>
  </si>
  <si>
    <t>OEI 2</t>
  </si>
  <si>
    <t>“Acreditar las carreras y programas que oferta la Universidad Técnica de Machala y obtener la más alta categorización académica”</t>
  </si>
  <si>
    <t>Fortalecer la interacción de la docencia, investigación y vinculación para el logro de los objetivos operativos del modelo educativo.</t>
  </si>
  <si>
    <t>N° de Procesos administrativos y académicos supervisados y ejecutados</t>
  </si>
  <si>
    <t>UNIDAD</t>
  </si>
  <si>
    <t>PRO</t>
  </si>
  <si>
    <t>531404 0701 001</t>
  </si>
  <si>
    <t>Maquinarias y Equipos</t>
  </si>
  <si>
    <t>CAT</t>
  </si>
  <si>
    <t>Potenciar la presencia de la UTMACH en su contexto de influencia, a través de la ejecución de proyectos de vinculación con la sociedad que promuevan el desarrollo productivo de la provincia.</t>
  </si>
  <si>
    <r>
      <rPr>
        <b/>
        <sz val="9"/>
        <rFont val="Century Schoolbook"/>
        <family val="1"/>
      </rPr>
      <t>3.-</t>
    </r>
    <r>
      <rPr>
        <b/>
        <sz val="10"/>
        <rFont val="Arial Narrow"/>
        <family val="2"/>
      </rPr>
      <t xml:space="preserve"> </t>
    </r>
    <r>
      <rPr>
        <sz val="10"/>
        <rFont val="Arial Narrow"/>
        <family val="2"/>
      </rPr>
      <t>Emitir criterios técnicos para la sustentación de las decisiones adoptadas a nivel de facultad.</t>
    </r>
  </si>
  <si>
    <t>Criterios técnicos para la sustentación de las decisiones adoptadas a nivel de facultad emitidos.</t>
  </si>
  <si>
    <t>Simplificar los trámites administrativos requeridos en la gestión universitaria.</t>
  </si>
  <si>
    <t>Asistencia y permanencia de los servidores supervisadas.</t>
  </si>
  <si>
    <t>N° de Matriz de Control y Supervisión de los servidores presentada</t>
  </si>
  <si>
    <r>
      <rPr>
        <b/>
        <sz val="9"/>
        <rFont val="Century Schoolbook"/>
        <family val="1"/>
      </rPr>
      <t>5.-</t>
    </r>
    <r>
      <rPr>
        <b/>
        <sz val="10"/>
        <rFont val="Arial Narrow"/>
        <family val="2"/>
      </rPr>
      <t xml:space="preserve"> </t>
    </r>
    <r>
      <rPr>
        <sz val="10"/>
        <rFont val="Arial Narrow"/>
        <family val="2"/>
      </rPr>
      <t>Supervisar la ejecución de las convocatorias a los consejos de facultad.</t>
    </r>
  </si>
  <si>
    <t>Ejecución de las convocatorias a los consejos de facultad supervisada.</t>
  </si>
  <si>
    <t>* Ing. Sara Castillo Herrera,
  Decana FCA</t>
  </si>
  <si>
    <t>OEI 9</t>
  </si>
  <si>
    <t>“Posicionar a la Universidad Técnica de Machala como actor clave del desarrollo integral de Machala, El Oro, la Zona 7 y el Ecuador, a través de la relación docencia/vínculos con la sociedad así como investigación/vínculos con la sociedad”</t>
  </si>
  <si>
    <t>Potenciar las condiciones de trabajo docente y de investigación para desarrollar sus capacidades dinámicas.</t>
  </si>
  <si>
    <t>Planificación Operativa Anual y Evaluación de la Planificación Operativa Anual entregadas oportunamente.</t>
  </si>
  <si>
    <t>PAQUETE</t>
  </si>
  <si>
    <r>
      <t xml:space="preserve">FUNDA DE BASURA SEMINDUSTRIAL VERDE </t>
    </r>
    <r>
      <rPr>
        <sz val="10"/>
        <color theme="1"/>
        <rFont val="Century Schoolbook"/>
        <family val="1"/>
      </rPr>
      <t>30</t>
    </r>
    <r>
      <rPr>
        <sz val="10"/>
        <color theme="1"/>
        <rFont val="Arial Narrow"/>
        <family val="2"/>
      </rPr>
      <t>"X</t>
    </r>
    <r>
      <rPr>
        <sz val="10"/>
        <color theme="1"/>
        <rFont val="Century Schoolbook"/>
        <family val="1"/>
      </rPr>
      <t>36</t>
    </r>
    <r>
      <rPr>
        <sz val="10"/>
        <color theme="1"/>
        <rFont val="Arial Narrow"/>
        <family val="2"/>
      </rPr>
      <t xml:space="preserve"> PAQ. X </t>
    </r>
    <r>
      <rPr>
        <sz val="10"/>
        <color theme="1"/>
        <rFont val="Century Schoolbook"/>
        <family val="1"/>
      </rPr>
      <t>10</t>
    </r>
    <r>
      <rPr>
        <sz val="10"/>
        <color theme="1"/>
        <rFont val="Arial Narrow"/>
        <family val="2"/>
      </rPr>
      <t xml:space="preserve"> UNIDADES</t>
    </r>
  </si>
  <si>
    <t>CERA LIQUIDA PARA PISOS ANTIDESLIZANTE CANECA</t>
  </si>
  <si>
    <r>
      <t xml:space="preserve">PAPEL HIGIENICO JUMBO DOBLE HOJA BLANCO </t>
    </r>
    <r>
      <rPr>
        <sz val="10"/>
        <color theme="1"/>
        <rFont val="Century Schoolbook"/>
        <family val="1"/>
      </rPr>
      <t>250</t>
    </r>
    <r>
      <rPr>
        <sz val="10"/>
        <color theme="1"/>
        <rFont val="Arial Narrow"/>
        <family val="2"/>
      </rPr>
      <t xml:space="preserve"> METROS</t>
    </r>
  </si>
  <si>
    <r>
      <t xml:space="preserve">CLORO LIQUIDO AL </t>
    </r>
    <r>
      <rPr>
        <sz val="10"/>
        <color theme="1"/>
        <rFont val="Century Schoolbook"/>
        <family val="1"/>
      </rPr>
      <t>5</t>
    </r>
    <r>
      <rPr>
        <sz val="10"/>
        <color theme="1"/>
        <rFont val="Arial Narrow"/>
        <family val="2"/>
      </rPr>
      <t xml:space="preserve"> POR CIENTO, CANECA</t>
    </r>
  </si>
  <si>
    <t>ESCOBA DE PLASTICO FIBRA SUAVE*</t>
  </si>
  <si>
    <t>CEPILLO PARA SANITARIO CON BASE PLÁSTICA</t>
  </si>
  <si>
    <r>
      <t xml:space="preserve">REPUESTO MOPA BARREDORA DE </t>
    </r>
    <r>
      <rPr>
        <sz val="10"/>
        <color theme="1"/>
        <rFont val="Century Schoolbook"/>
        <family val="1"/>
      </rPr>
      <t>90</t>
    </r>
    <r>
      <rPr>
        <sz val="10"/>
        <color theme="1"/>
        <rFont val="Arial Narrow"/>
        <family val="2"/>
      </rPr>
      <t xml:space="preserve"> CM</t>
    </r>
  </si>
  <si>
    <t>Materiales de Oficina</t>
  </si>
  <si>
    <t>TINTA PARA ALMOHADILLA Y SELLO COLOR ROJO</t>
  </si>
  <si>
    <t>Cera para dedos/crema de contar billetes (mediana)</t>
  </si>
  <si>
    <r>
      <t xml:space="preserve">CUCHILLA PARA ESTILETE (REPUESTO) GRANDE </t>
    </r>
    <r>
      <rPr>
        <sz val="10"/>
        <color theme="1"/>
        <rFont val="Century Schoolbook"/>
        <family val="1"/>
      </rPr>
      <t>10</t>
    </r>
    <r>
      <rPr>
        <sz val="10"/>
        <color theme="1"/>
        <rFont val="Arial Narrow"/>
        <family val="2"/>
      </rPr>
      <t>U</t>
    </r>
  </si>
  <si>
    <t>CAJAS</t>
  </si>
  <si>
    <r>
      <t xml:space="preserve">TIJERAS GRANDES DE </t>
    </r>
    <r>
      <rPr>
        <sz val="10"/>
        <color theme="1"/>
        <rFont val="Century Schoolbook"/>
        <family val="1"/>
      </rPr>
      <t>8</t>
    </r>
    <r>
      <rPr>
        <sz val="10"/>
        <color theme="1"/>
        <rFont val="Arial Narrow"/>
        <family val="2"/>
      </rPr>
      <t>"</t>
    </r>
  </si>
  <si>
    <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5000</t>
    </r>
    <r>
      <rPr>
        <sz val="10"/>
        <color theme="1"/>
        <rFont val="Arial Narrow"/>
        <family val="2"/>
      </rPr>
      <t xml:space="preserve"> U</t>
    </r>
  </si>
  <si>
    <t>SEÑALADORES TIPO BANDERITAS</t>
  </si>
  <si>
    <r>
      <t xml:space="preserve">CLIPS STANDAR </t>
    </r>
    <r>
      <rPr>
        <sz val="10"/>
        <color theme="1"/>
        <rFont val="Century Schoolbook"/>
        <family val="1"/>
      </rPr>
      <t>25</t>
    </r>
    <r>
      <rPr>
        <sz val="10"/>
        <color theme="1"/>
        <rFont val="Arial Narrow"/>
        <family val="2"/>
      </rPr>
      <t xml:space="preserve"> MM METALICOS</t>
    </r>
  </si>
  <si>
    <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</si>
  <si>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t>SACAGRAPAS</t>
  </si>
  <si>
    <r>
      <t xml:space="preserve">GOMA LIQUIDA </t>
    </r>
    <r>
      <rPr>
        <sz val="10"/>
        <color theme="1"/>
        <rFont val="Century Schoolbook"/>
        <family val="1"/>
      </rPr>
      <t>250</t>
    </r>
    <r>
      <rPr>
        <sz val="10"/>
        <color theme="1"/>
        <rFont val="Arial Narrow"/>
        <family val="2"/>
      </rPr>
      <t xml:space="preserve"> GR</t>
    </r>
  </si>
  <si>
    <t>PERFORADORA DE ESCRITORIO MEDIANA</t>
  </si>
  <si>
    <t>ESFEROGRAFICO NEGRO PUNTA MEDIA</t>
  </si>
  <si>
    <t>ESFEROGRAFICO AZUL PUNTA MEDIA</t>
  </si>
  <si>
    <t>PILAS TRIPLE AAA ALCALINA</t>
  </si>
  <si>
    <t>530812 0701 001</t>
  </si>
  <si>
    <t>Materiales Didácticos</t>
  </si>
  <si>
    <t>BORRADOR DE PIZARRÓN (PLÁSTICO)</t>
  </si>
  <si>
    <t>MARCADOR TIZA LIQUIDA PUNTA GRUESA ROJO</t>
  </si>
  <si>
    <t>MARCADOR TIZA LIQUIDA PUNTA GRUESA AZUL</t>
  </si>
  <si>
    <t>MARCADOR TIZA LIQUIDA PUNTA GRUESA NEGRO</t>
  </si>
  <si>
    <t>TINTA PARA IMPRESORA EPSON NEGRO</t>
  </si>
  <si>
    <t>Herramientas y Equipos Menores</t>
  </si>
  <si>
    <t>Mobiliarios</t>
  </si>
  <si>
    <t>170300320002</t>
  </si>
  <si>
    <r>
      <t xml:space="preserve">ESTANTERIA METALICA DE </t>
    </r>
    <r>
      <rPr>
        <sz val="10"/>
        <color theme="1"/>
        <rFont val="Century Schoolbook"/>
        <family val="1"/>
      </rPr>
      <t>5</t>
    </r>
    <r>
      <rPr>
        <sz val="10"/>
        <color theme="1"/>
        <rFont val="Arial Narrow"/>
        <family val="2"/>
      </rPr>
      <t xml:space="preserve"> PANELES</t>
    </r>
  </si>
  <si>
    <t>Equipos, Sistemas y Paquetes Informáticos</t>
  </si>
  <si>
    <t>530402 0701 001</t>
  </si>
  <si>
    <t>OEI 8</t>
  </si>
  <si>
    <t>“Desarrollar la investigación científica y generar conocimiento y tecnología”</t>
  </si>
  <si>
    <t>Archivo de gestión organizado.</t>
  </si>
  <si>
    <t>TOTAL POA:</t>
  </si>
  <si>
    <t xml:space="preserve">USD $ </t>
  </si>
  <si>
    <t>TOTAL PRESUPUESTO ESTIMATIVO:</t>
  </si>
  <si>
    <t>SUBDECANATO</t>
  </si>
  <si>
    <t>Afianzar el proceso de rediseño y contextualización curricular.</t>
  </si>
  <si>
    <r>
      <rPr>
        <b/>
        <sz val="9"/>
        <rFont val="Century Schoolbook"/>
        <family val="1"/>
      </rPr>
      <t>1.-</t>
    </r>
    <r>
      <rPr>
        <sz val="10"/>
        <rFont val="Arial Narrow"/>
        <family val="2"/>
      </rPr>
      <t xml:space="preserve"> Emitir o actualizar los Procedimientos Académicos internos estandarizados.</t>
    </r>
  </si>
  <si>
    <t>Procedimientos Académicos internos estandarizados, emitidos o actualizados.</t>
  </si>
  <si>
    <r>
      <rPr>
        <b/>
        <sz val="9"/>
        <rFont val="Century Schoolbook"/>
        <family val="1"/>
      </rPr>
      <t>2.-</t>
    </r>
    <r>
      <rPr>
        <sz val="10"/>
        <rFont val="Arial Narrow"/>
        <family val="2"/>
      </rPr>
      <t xml:space="preserve"> Supervisar la ejecución de los procesos académicos.</t>
    </r>
  </si>
  <si>
    <t>Ejecución de los procesos académicos supervisados.</t>
  </si>
  <si>
    <t>N° de procesos académicos supervisados</t>
  </si>
  <si>
    <r>
      <rPr>
        <b/>
        <sz val="9"/>
        <rFont val="Century Schoolbook"/>
        <family val="1"/>
      </rPr>
      <t>1.-</t>
    </r>
    <r>
      <rPr>
        <sz val="10"/>
        <rFont val="Arial Narrow"/>
        <family val="2"/>
      </rPr>
      <t xml:space="preserve"> Solicitar y receptar informes de fin de semestre de los Coordinadores de Carrera de las actividades de: Evaluación y acreditación de la Calidad, Vinculación, Seguimiento al sílabo, Seguimiento a graduados, Prácticas Preprofesionales.
</t>
    </r>
    <r>
      <rPr>
        <b/>
        <sz val="9"/>
        <rFont val="Century Schoolbook"/>
        <family val="1"/>
      </rPr>
      <t>2.-</t>
    </r>
    <r>
      <rPr>
        <sz val="10"/>
        <rFont val="Arial Narrow"/>
        <family val="2"/>
      </rPr>
      <t xml:space="preserve"> Conocer estos informes en Comisión Académica para su aprobación en Consejo Directivo.</t>
    </r>
  </si>
  <si>
    <t>Resaltadores varios colores</t>
  </si>
  <si>
    <r>
      <rPr>
        <b/>
        <sz val="9"/>
        <rFont val="Century Schoolbook"/>
        <family val="1"/>
      </rPr>
      <t>3.-</t>
    </r>
    <r>
      <rPr>
        <sz val="10"/>
        <rFont val="Arial Narrow"/>
        <family val="2"/>
      </rPr>
      <t xml:space="preserve"> Supervisar el logro de resultados o avances de procesos de Investigación y de vinculación con la sociedad.</t>
    </r>
  </si>
  <si>
    <t>Logro de resultados o avances de procesos de Investigación y de vinculación con la sociedad supervisados.</t>
  </si>
  <si>
    <r>
      <rPr>
        <b/>
        <sz val="9"/>
        <rFont val="Century Schoolbook"/>
        <family val="1"/>
      </rPr>
      <t>1.-</t>
    </r>
    <r>
      <rPr>
        <sz val="10"/>
        <rFont val="Arial Narrow"/>
        <family val="2"/>
      </rPr>
      <t xml:space="preserve"> Receptar informes de los colectivos de:
Vinculación e Investigación.
</t>
    </r>
    <r>
      <rPr>
        <b/>
        <sz val="9"/>
        <rFont val="Century Schoolbook"/>
        <family val="1"/>
      </rPr>
      <t>2.-</t>
    </r>
    <r>
      <rPr>
        <sz val="10"/>
        <rFont val="Arial Narrow"/>
        <family val="2"/>
      </rPr>
      <t xml:space="preserve"> Conocer en comisión académica los informes de los colectivos de: Vinculación e Investigación.</t>
    </r>
  </si>
  <si>
    <t>Sacagrapas</t>
  </si>
  <si>
    <t>Desarrollar un sistema de acompañamiento para la gestión eficaz del modelo educativo.</t>
  </si>
  <si>
    <r>
      <rPr>
        <b/>
        <sz val="9"/>
        <rFont val="Century Schoolbook"/>
        <family val="1"/>
      </rPr>
      <t>4.-</t>
    </r>
    <r>
      <rPr>
        <sz val="10"/>
        <rFont val="Arial Narrow"/>
        <family val="2"/>
      </rPr>
      <t xml:space="preserve"> Emitir documentos de planificación académica y curricular.</t>
    </r>
  </si>
  <si>
    <t>Documentos de planificación académica y curricular emitidos.</t>
  </si>
  <si>
    <t>N° de Reporte de Documentos de planificación académica y curricular entregados</t>
  </si>
  <si>
    <r>
      <rPr>
        <b/>
        <sz val="9"/>
        <rFont val="Century Schoolbook"/>
        <family val="1"/>
      </rPr>
      <t>5.-</t>
    </r>
    <r>
      <rPr>
        <sz val="10"/>
        <rFont val="Arial Narrow"/>
        <family val="2"/>
      </rPr>
      <t xml:space="preserve"> Supervisar la presentación de propuestas de procesos de Investigación y Vinculación con la sociedad ante las instancias encargadas de emitir las directrices a nivel institucional.</t>
    </r>
  </si>
  <si>
    <t>Presentación de propuestas de procesos de Investigación y Vinculación con la sociedad ante las instancias encargadas de emitir las directrices a nivel institucional supervisadas.</t>
  </si>
  <si>
    <t>N° de propuestas de procesos de Investigación y Vinculación con la sociedad supervisados</t>
  </si>
  <si>
    <r>
      <rPr>
        <b/>
        <sz val="9"/>
        <rFont val="Century Schoolbook"/>
        <family val="1"/>
      </rPr>
      <t>1.-</t>
    </r>
    <r>
      <rPr>
        <sz val="10"/>
        <rFont val="Arial Narrow"/>
        <family val="2"/>
      </rPr>
      <t xml:space="preserve"> Receptar propuestas de los colectivos de:
Vinculación e Investigación.
</t>
    </r>
    <r>
      <rPr>
        <b/>
        <sz val="9"/>
        <rFont val="Century Schoolbook"/>
        <family val="1"/>
      </rPr>
      <t>2.-</t>
    </r>
    <r>
      <rPr>
        <sz val="10"/>
        <rFont val="Arial Narrow"/>
        <family val="2"/>
      </rPr>
      <t xml:space="preserve"> Conocer en comisión académica las propuestas de los colectivos de: Vinculación e Investigación.</t>
    </r>
  </si>
  <si>
    <r>
      <rPr>
        <b/>
        <sz val="9"/>
        <rFont val="Century Schoolbook"/>
        <family val="1"/>
      </rPr>
      <t>1.-</t>
    </r>
    <r>
      <rPr>
        <sz val="10"/>
        <rFont val="Arial Narrow"/>
        <family val="2"/>
      </rPr>
      <t xml:space="preserve"> Reporte de supervisión a la presentación de propuestas de procesos de Investigación y Vinculación con la sociedad.</t>
    </r>
  </si>
  <si>
    <t>OEI 6</t>
  </si>
  <si>
    <t>“Ejecutar de manera periódica la evaluación integral de los profesores”</t>
  </si>
  <si>
    <r>
      <rPr>
        <b/>
        <sz val="9"/>
        <rFont val="Century Schoolbook"/>
        <family val="1"/>
      </rPr>
      <t>6.-</t>
    </r>
    <r>
      <rPr>
        <sz val="10"/>
        <rFont val="Arial Narrow"/>
        <family val="2"/>
      </rPr>
      <t xml:space="preserve"> Ejecutar el proceso de evaluación integral del desempeño docente de acuerdo a las directrices emitidas a nivel institucional.</t>
    </r>
  </si>
  <si>
    <t>Proceso de evaluación integral del desempeño docente de acuerdo a las directrices emitidas a nivel institucional ejecutadas.</t>
  </si>
  <si>
    <t>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</si>
  <si>
    <t>Actividades académicas que se realizan en los diferentes laboratorios, aulas y unidades académicas experimentales de las Facultades supervisadas.</t>
  </si>
  <si>
    <t>530829 0701 001</t>
  </si>
  <si>
    <t>Insumos, Materiales, Suministros y Bienes para Investigación</t>
  </si>
  <si>
    <r>
      <t xml:space="preserve">Hepa-Vent </t>
    </r>
    <r>
      <rPr>
        <sz val="10"/>
        <rFont val="Century Schoolbook"/>
        <family val="1"/>
      </rPr>
      <t>0,3</t>
    </r>
    <r>
      <rPr>
        <sz val="10"/>
        <rFont val="Arial Narrow"/>
        <family val="2"/>
      </rPr>
      <t xml:space="preserve"> micras (</t>
    </r>
    <r>
      <rPr>
        <sz val="10"/>
        <rFont val="Century Schoolbook"/>
        <family val="1"/>
      </rPr>
      <t>4</t>
    </r>
    <r>
      <rPr>
        <sz val="10"/>
        <rFont val="Arial Narrow"/>
        <family val="2"/>
      </rPr>
      <t xml:space="preserve"> unidades por caja)</t>
    </r>
  </si>
  <si>
    <r>
      <t xml:space="preserve">L-Lysine Monohydrochloride </t>
    </r>
    <r>
      <rPr>
        <sz val="10"/>
        <rFont val="Century Schoolbook"/>
        <family val="1"/>
      </rPr>
      <t>25</t>
    </r>
    <r>
      <rPr>
        <sz val="10"/>
        <rFont val="Arial Narrow"/>
        <family val="2"/>
      </rPr>
      <t>g</t>
    </r>
  </si>
  <si>
    <r>
      <t xml:space="preserve">L-Leucine </t>
    </r>
    <r>
      <rPr>
        <sz val="10"/>
        <rFont val="Century Schoolbook"/>
        <family val="1"/>
      </rPr>
      <t>25</t>
    </r>
    <r>
      <rPr>
        <sz val="10"/>
        <rFont val="Arial Narrow"/>
        <family val="2"/>
      </rPr>
      <t>g</t>
    </r>
  </si>
  <si>
    <r>
      <t xml:space="preserve">L-Tryptophan </t>
    </r>
    <r>
      <rPr>
        <sz val="10"/>
        <rFont val="Century Schoolbook"/>
        <family val="1"/>
      </rPr>
      <t>25</t>
    </r>
    <r>
      <rPr>
        <sz val="10"/>
        <rFont val="Arial Narrow"/>
        <family val="2"/>
      </rPr>
      <t>g</t>
    </r>
  </si>
  <si>
    <r>
      <t xml:space="preserve">Thidiazuron </t>
    </r>
    <r>
      <rPr>
        <sz val="10"/>
        <rFont val="Century Schoolbook"/>
        <family val="1"/>
      </rPr>
      <t>25</t>
    </r>
    <r>
      <rPr>
        <sz val="10"/>
        <rFont val="Arial Narrow"/>
        <family val="2"/>
      </rPr>
      <t>mg</t>
    </r>
  </si>
  <si>
    <r>
      <t xml:space="preserve">L-Cystine Dihydrochloride </t>
    </r>
    <r>
      <rPr>
        <sz val="10"/>
        <rFont val="Century Schoolbook"/>
        <family val="1"/>
      </rPr>
      <t>100</t>
    </r>
    <r>
      <rPr>
        <sz val="10"/>
        <rFont val="Arial Narrow"/>
        <family val="2"/>
      </rPr>
      <t>g</t>
    </r>
  </si>
  <si>
    <r>
      <t xml:space="preserve">Metanol absoluto </t>
    </r>
    <r>
      <rPr>
        <sz val="10"/>
        <rFont val="Century Schoolbook"/>
        <family val="1"/>
      </rPr>
      <t>10</t>
    </r>
    <r>
      <rPr>
        <sz val="10"/>
        <rFont val="Arial Narrow"/>
        <family val="2"/>
      </rPr>
      <t xml:space="preserve"> lt</t>
    </r>
  </si>
  <si>
    <r>
      <t xml:space="preserve">Etanol absoluto </t>
    </r>
    <r>
      <rPr>
        <sz val="10"/>
        <rFont val="Century Schoolbook"/>
        <family val="1"/>
      </rPr>
      <t>10</t>
    </r>
    <r>
      <rPr>
        <sz val="10"/>
        <rFont val="Arial Narrow"/>
        <family val="2"/>
      </rPr>
      <t xml:space="preserve"> lt</t>
    </r>
  </si>
  <si>
    <r>
      <t xml:space="preserve">PDA </t>
    </r>
    <r>
      <rPr>
        <sz val="10"/>
        <rFont val="Century Schoolbook"/>
        <family val="1"/>
      </rPr>
      <t>500</t>
    </r>
    <r>
      <rPr>
        <sz val="10"/>
        <rFont val="Arial Narrow"/>
        <family val="2"/>
      </rPr>
      <t xml:space="preserve"> g</t>
    </r>
  </si>
  <si>
    <r>
      <t xml:space="preserve">AGAR para cultivo de células plantas </t>
    </r>
    <r>
      <rPr>
        <sz val="10"/>
        <rFont val="Century Schoolbook"/>
        <family val="1"/>
      </rPr>
      <t>500</t>
    </r>
    <r>
      <rPr>
        <sz val="10"/>
        <rFont val="Arial Narrow"/>
        <family val="2"/>
      </rPr>
      <t xml:space="preserve"> g</t>
    </r>
  </si>
  <si>
    <r>
      <t xml:space="preserve">Acido Jasmonico </t>
    </r>
    <r>
      <rPr>
        <sz val="10"/>
        <rFont val="Century Schoolbook"/>
        <family val="1"/>
      </rPr>
      <t>250</t>
    </r>
    <r>
      <rPr>
        <sz val="10"/>
        <rFont val="Arial Narrow"/>
        <family val="2"/>
      </rPr>
      <t xml:space="preserve"> g</t>
    </r>
  </si>
  <si>
    <r>
      <rPr>
        <sz val="10"/>
        <rFont val="Century Schoolbook"/>
        <family val="1"/>
      </rPr>
      <t>1,1</t>
    </r>
    <r>
      <rPr>
        <sz val="10"/>
        <rFont val="Arial Narrow"/>
        <family val="2"/>
      </rPr>
      <t xml:space="preserve"> Diphenyl-</t>
    </r>
    <r>
      <rPr>
        <sz val="10"/>
        <rFont val="Century Schoolbook"/>
        <family val="1"/>
      </rPr>
      <t>2</t>
    </r>
    <r>
      <rPr>
        <sz val="10"/>
        <rFont val="Arial Narrow"/>
        <family val="2"/>
      </rPr>
      <t xml:space="preserve">-picrylhydrazyl </t>
    </r>
    <r>
      <rPr>
        <sz val="10"/>
        <rFont val="Century Schoolbook"/>
        <family val="1"/>
      </rPr>
      <t>1</t>
    </r>
    <r>
      <rPr>
        <sz val="10"/>
        <rFont val="Arial Narrow"/>
        <family val="2"/>
      </rPr>
      <t>g</t>
    </r>
  </si>
  <si>
    <r>
      <t xml:space="preserve">Cloruro de Potasio </t>
    </r>
    <r>
      <rPr>
        <sz val="10"/>
        <rFont val="Century Schoolbook"/>
        <family val="1"/>
      </rPr>
      <t>500</t>
    </r>
    <r>
      <rPr>
        <sz val="10"/>
        <rFont val="Arial Narrow"/>
        <family val="2"/>
      </rPr>
      <t xml:space="preserve"> g</t>
    </r>
  </si>
  <si>
    <r>
      <t xml:space="preserve">Polyvinylpyrrolidone </t>
    </r>
    <r>
      <rPr>
        <sz val="10"/>
        <rFont val="Century Schoolbook"/>
        <family val="1"/>
      </rPr>
      <t>100</t>
    </r>
    <r>
      <rPr>
        <sz val="10"/>
        <rFont val="Arial Narrow"/>
        <family val="2"/>
      </rPr>
      <t xml:space="preserve"> g</t>
    </r>
  </si>
  <si>
    <r>
      <rPr>
        <sz val="10"/>
        <rFont val="Century Schoolbook"/>
        <family val="1"/>
      </rPr>
      <t>4</t>
    </r>
    <r>
      <rPr>
        <sz val="10"/>
        <rFont val="Arial Narrow"/>
        <family val="2"/>
      </rPr>
      <t xml:space="preserve">-Metopcinatol </t>
    </r>
    <r>
      <rPr>
        <sz val="10"/>
        <rFont val="Century Schoolbook"/>
        <family val="1"/>
      </rPr>
      <t>100</t>
    </r>
    <r>
      <rPr>
        <sz val="10"/>
        <rFont val="Arial Narrow"/>
        <family val="2"/>
      </rPr>
      <t xml:space="preserve"> g</t>
    </r>
  </si>
  <si>
    <t>Dialysis tubing cellulose membrane</t>
  </si>
  <si>
    <t>Partes y Repuestos</t>
  </si>
  <si>
    <t>CAJA</t>
  </si>
  <si>
    <t>METRO</t>
  </si>
  <si>
    <t>Laboratorio de Microbiología.</t>
  </si>
  <si>
    <r>
      <rPr>
        <b/>
        <sz val="9"/>
        <rFont val="Century Schoolbook"/>
        <family val="1"/>
      </rPr>
      <t>8.-</t>
    </r>
    <r>
      <rPr>
        <sz val="10"/>
        <rFont val="Arial Narrow"/>
        <family val="2"/>
      </rPr>
      <t xml:space="preserve"> Presentar la Planificación Operativa Anual y Evaluación de la Planificación Operativa Anual.</t>
    </r>
  </si>
  <si>
    <t>N° de Plan Operativo Anual y Evaluación del POA entregados</t>
  </si>
  <si>
    <r>
      <rPr>
        <b/>
        <sz val="9"/>
        <rFont val="Century Schoolbook"/>
        <family val="1"/>
      </rPr>
      <t>1.-</t>
    </r>
    <r>
      <rPr>
        <sz val="10"/>
        <rFont val="Arial Narrow"/>
        <family val="2"/>
      </rPr>
      <t xml:space="preserve"> Elaborar el POA del Subdecanato y consolidar el POA de los laboratorios para remitirlo a la Dirección de Planificación.
</t>
    </r>
    <r>
      <rPr>
        <b/>
        <sz val="9"/>
        <rFont val="Century Schoolbook"/>
        <family val="1"/>
      </rPr>
      <t>2.-</t>
    </r>
    <r>
      <rPr>
        <sz val="10"/>
        <rFont val="Arial Narrow"/>
        <family val="2"/>
      </rPr>
      <t xml:space="preserve"> Solicitar al Decanato la aprobación y actualización del POA.
</t>
    </r>
    <r>
      <rPr>
        <b/>
        <sz val="9"/>
        <rFont val="Century Schoolbook"/>
        <family val="1"/>
      </rPr>
      <t>3.-</t>
    </r>
    <r>
      <rPr>
        <sz val="10"/>
        <rFont val="Arial Narrow"/>
        <family val="2"/>
      </rPr>
      <t xml:space="preserve"> Subir en forma digital los medios de verificación para la Evaluación del POA.
</t>
    </r>
    <r>
      <rPr>
        <b/>
        <sz val="9"/>
        <rFont val="Century Schoolbook"/>
        <family val="1"/>
      </rPr>
      <t>4.-</t>
    </r>
    <r>
      <rPr>
        <sz val="10"/>
        <rFont val="Arial Narrow"/>
        <family val="2"/>
      </rPr>
      <t xml:space="preserve"> Presentar a la Dirección de Planificación la Evaluación del POA semestralmente.</t>
    </r>
  </si>
  <si>
    <r>
      <rPr>
        <b/>
        <sz val="9"/>
        <rFont val="Century Schoolbook"/>
        <family val="1"/>
      </rPr>
      <t>1.-</t>
    </r>
    <r>
      <rPr>
        <sz val="10"/>
        <rFont val="Arial Narrow"/>
        <family val="2"/>
      </rPr>
      <t xml:space="preserve"> Inventario Documental.</t>
    </r>
  </si>
  <si>
    <t>SECRETARÍA Y ARCHIVO</t>
  </si>
  <si>
    <t>Convocatorias y actas de Consejo Directivo emitidas y notificadas.</t>
  </si>
  <si>
    <t>* Abg. María Preciado,
  Secretaria Abogada</t>
  </si>
  <si>
    <r>
      <rPr>
        <b/>
        <sz val="9"/>
        <rFont val="Century Schoolbook"/>
        <family val="1"/>
      </rPr>
      <t>2.-</t>
    </r>
    <r>
      <rPr>
        <sz val="10"/>
        <rFont val="Arial Narrow"/>
        <family val="2"/>
      </rPr>
      <t xml:space="preserve"> Elaborar y notificar las resoluciones de Consejo Directivo.</t>
    </r>
  </si>
  <si>
    <t>Resoluciones de Consejo Directivo elaboradas y notificadas.</t>
  </si>
  <si>
    <t>N° de Resoluciones elaboradas y notificadas</t>
  </si>
  <si>
    <r>
      <rPr>
        <b/>
        <sz val="9"/>
        <rFont val="Century Schoolbook"/>
        <family val="1"/>
      </rPr>
      <t>1.-</t>
    </r>
    <r>
      <rPr>
        <sz val="10"/>
        <rFont val="Arial Narrow"/>
        <family val="2"/>
      </rPr>
      <t xml:space="preserve"> Redactar y despachar oficios de resoluciones.
</t>
    </r>
    <r>
      <rPr>
        <b/>
        <sz val="9"/>
        <rFont val="Century Schoolbook"/>
        <family val="1"/>
      </rPr>
      <t>2.-</t>
    </r>
    <r>
      <rPr>
        <sz val="10"/>
        <rFont val="Arial Narrow"/>
        <family val="2"/>
      </rPr>
      <t xml:space="preserve"> Registrar y archivar las resoluciones.</t>
    </r>
  </si>
  <si>
    <t>Informes jurídicos de los procesos disciplinarios, académicos y/o administrativos de la Facultad emitidos.</t>
  </si>
  <si>
    <t>Simplificar los tramites administrativos requeridos en la gestión universitaria.</t>
  </si>
  <si>
    <r>
      <rPr>
        <b/>
        <sz val="9"/>
        <rFont val="Century Schoolbook"/>
        <family val="1"/>
      </rPr>
      <t>5.-</t>
    </r>
    <r>
      <rPr>
        <sz val="10"/>
        <rFont val="Arial Narrow"/>
        <family val="2"/>
      </rPr>
      <t xml:space="preserve"> Registrar y distribuir la correspondencia interna y externa de la Facultad.</t>
    </r>
  </si>
  <si>
    <t>Correspondencia interna y externa de la facultad registrada y distribuida.</t>
  </si>
  <si>
    <r>
      <rPr>
        <b/>
        <sz val="9"/>
        <rFont val="Century Schoolbook"/>
        <family val="1"/>
      </rPr>
      <t>1.-</t>
    </r>
    <r>
      <rPr>
        <sz val="10"/>
        <rFont val="Arial Narrow"/>
        <family val="2"/>
      </rPr>
      <t xml:space="preserve"> Recopilar toda la información que tiene relación con Consejo Directivo y otras dependencias de otra Facultad.
</t>
    </r>
    <r>
      <rPr>
        <b/>
        <sz val="9"/>
        <rFont val="Century Schoolbook"/>
        <family val="1"/>
      </rPr>
      <t>2.-</t>
    </r>
    <r>
      <rPr>
        <sz val="10"/>
        <rFont val="Arial Narrow"/>
        <family val="2"/>
      </rPr>
      <t xml:space="preserve"> Emitir documentación al archivo general de la Facultad.</t>
    </r>
  </si>
  <si>
    <r>
      <rPr>
        <b/>
        <sz val="9"/>
        <rFont val="Century Schoolbook"/>
        <family val="1"/>
      </rPr>
      <t>1.-</t>
    </r>
    <r>
      <rPr>
        <sz val="10"/>
        <rFont val="Arial Narrow"/>
        <family val="2"/>
      </rPr>
      <t xml:space="preserve"> Reporte de distribución de correspondencia.</t>
    </r>
  </si>
  <si>
    <t>La correspondencia interna solo corresponde a la documentación de Consejo Directivo, en razón de que las otras comunicaciones oficiales las realiza la asistente del Decanato.</t>
  </si>
  <si>
    <r>
      <rPr>
        <b/>
        <sz val="9"/>
        <rFont val="Century Schoolbook"/>
        <family val="1"/>
      </rPr>
      <t>6.-</t>
    </r>
    <r>
      <rPr>
        <sz val="10"/>
        <rFont val="Arial Narrow"/>
        <family val="2"/>
      </rPr>
      <t xml:space="preserve"> Presentar la Planificación Operativa Anual y Evaluación de la Planificación Operativa Anual.</t>
    </r>
  </si>
  <si>
    <t>N° de POA elaborado y seguimiento semestral a las metas planificadas</t>
  </si>
  <si>
    <t>Archivo intermedio organizado.</t>
  </si>
  <si>
    <t>N° de Archivo intermedio organizado</t>
  </si>
  <si>
    <r>
      <rPr>
        <b/>
        <sz val="9"/>
        <rFont val="Century Schoolbook"/>
        <family val="1"/>
      </rPr>
      <t>1.-</t>
    </r>
    <r>
      <rPr>
        <sz val="10"/>
        <rFont val="Arial Narrow"/>
        <family val="2"/>
      </rPr>
      <t xml:space="preserve"> Registrar las comunicaciones o solicitudes que dispone la primera Autoridad de la Facultad, sean motivo de análisis en Consejo Directivo.</t>
    </r>
  </si>
  <si>
    <t>En Archivo de la Facultad no se cuenta con un auxiliar que colabore con el Registro de Comunicaciones que ingresan o egresan, solo se cuenta con un auxiliar de servicios que empasta la documentación.</t>
  </si>
  <si>
    <t>ACUICULTURA</t>
  </si>
  <si>
    <r>
      <rPr>
        <b/>
        <sz val="9"/>
        <rFont val="Century Schoolbook"/>
        <family val="1"/>
      </rPr>
      <t>1.-</t>
    </r>
    <r>
      <rPr>
        <sz val="10"/>
        <rFont val="Arial Narrow"/>
        <family val="2"/>
      </rPr>
      <t xml:space="preserve"> Ejecutar los procesos académicos.</t>
    </r>
  </si>
  <si>
    <t>Ejecución de los procesos académicos elaborados.</t>
  </si>
  <si>
    <t>No Aplica</t>
  </si>
  <si>
    <t>Ejecutar los procesos académicos</t>
  </si>
  <si>
    <t>Numero de procesos elaborados por semestre</t>
  </si>
  <si>
    <t xml:space="preserve">        2.- Receptar, analizar y elaborar correos electronicos, informes, circulares, reportes, memorandos y otros documentos que emanen de los procesos que se lleva a cabo en la coordinacion de carrera.                                                                       3.- Elaborar Distributivo academico de la carrera                                                                               4.- Elaborar Horarios de clase de la carrera.                                                                               5.- Organizar, convocar a reuniones y receptar informes, de los diferentes colectivos de la carrera                                                                                                                                                                                                                                                                            6.- Coordinar con Sr. Subdecano  el Plan de Perfeccionamiento Academico Docente                        7.- Gestionar el sistema de tutorias académicas y de titulación de la carrera                                                                 8.- Gestionar el cumplimiento, por parte de los docentes, de la entrega de actas de calificaciones parciales y/o finales de las asignaturas de la carrera.                                                                </t>
  </si>
  <si>
    <t xml:space="preserve">1.- Correos electronicos, informes, oficios                                         2.- Horarios de clase
3.- Distributivo Académico de la carrera                                           4.- Informes de Homologación                                                     5.- Actas de reuniones e Informes de los diferentes colectivos de la carrera                                  6.- Plan individual de perfeccionamiento docente                                                           7.- Tutorias Académicas                                          8.- Actas de calificaciones de  docentes                   9.- Certificados de asistencias, justificación de inasistencia </t>
  </si>
  <si>
    <t>AGRONOMÍA</t>
  </si>
  <si>
    <t>* Edwin Jaramillo Aguilar,
  Coordinador de Carrera
* Patricia Cueva,
  Analista Académico</t>
  </si>
  <si>
    <t>Cada uno de los siete numerales presentados son procesos académicos.</t>
  </si>
  <si>
    <t>ECONOMÍA AGROPECUARIA</t>
  </si>
  <si>
    <t>Carrera en estado NO VIGENTE, solo para registros de títulos y en proceso de cierre progresivo.</t>
  </si>
  <si>
    <t>MEDICINA VETERINARIA</t>
  </si>
  <si>
    <t>* Dra. Lorena Zapata,
  Coordinador de Carrera
* Patricia Cueva,
  Analista Académico</t>
  </si>
  <si>
    <t>UNIDAD DE MATRICULACIÓN, MOVILIDAD Y GRADUACIÓN</t>
  </si>
  <si>
    <t>"Mejorar la gestión institucional"</t>
  </si>
  <si>
    <t>Procesos de Matriculación coordinados y ejecutados.</t>
  </si>
  <si>
    <r>
      <rPr>
        <b/>
        <sz val="9"/>
        <rFont val="Century Schoolbook"/>
        <family val="1"/>
      </rPr>
      <t>1.-</t>
    </r>
    <r>
      <rPr>
        <sz val="10"/>
        <rFont val="Arial Narrow"/>
        <family val="2"/>
      </rPr>
      <t xml:space="preserve"> Receptar matricula.
</t>
    </r>
    <r>
      <rPr>
        <b/>
        <sz val="9"/>
        <rFont val="Century Schoolbook"/>
        <family val="1"/>
      </rPr>
      <t>2.-</t>
    </r>
    <r>
      <rPr>
        <sz val="10"/>
        <rFont val="Arial Narrow"/>
        <family val="2"/>
      </rPr>
      <t xml:space="preserve"> Validar Matricula.
</t>
    </r>
    <r>
      <rPr>
        <b/>
        <sz val="9"/>
        <rFont val="Century Schoolbook"/>
        <family val="1"/>
      </rPr>
      <t>3.-</t>
    </r>
    <r>
      <rPr>
        <sz val="10"/>
        <rFont val="Arial Narrow"/>
        <family val="2"/>
      </rPr>
      <t xml:space="preserve"> Emitir Certificados de Matricula.</t>
    </r>
  </si>
  <si>
    <r>
      <rPr>
        <b/>
        <sz val="9"/>
        <rFont val="Century Schoolbook"/>
        <family val="1"/>
      </rPr>
      <t>2.-</t>
    </r>
    <r>
      <rPr>
        <sz val="10"/>
        <rFont val="Arial Narrow"/>
        <family val="2"/>
      </rPr>
      <t xml:space="preserve"> Coordinar y Ejecutar los Procesos de Movilidad.</t>
    </r>
  </si>
  <si>
    <t>Procesos de Movilidad coordinados y ejecutados.</t>
  </si>
  <si>
    <r>
      <rPr>
        <b/>
        <sz val="9"/>
        <rFont val="Century Schoolbook"/>
        <family val="1"/>
      </rPr>
      <t>1.-</t>
    </r>
    <r>
      <rPr>
        <sz val="10"/>
        <rFont val="Arial Narrow"/>
        <family val="2"/>
      </rPr>
      <t xml:space="preserve"> Atender a estudiantes provenientes de otras IES y de la misma IES.</t>
    </r>
  </si>
  <si>
    <t>Fortalecer las capacidades de la comunidad para facilitar el emprendimiento.</t>
  </si>
  <si>
    <r>
      <rPr>
        <b/>
        <sz val="9"/>
        <rFont val="Century Schoolbook"/>
        <family val="1"/>
      </rPr>
      <t>3.-</t>
    </r>
    <r>
      <rPr>
        <sz val="10"/>
        <rFont val="Arial Narrow"/>
        <family val="2"/>
      </rPr>
      <t xml:space="preserve"> Coordinar y Ejecutar los Procesos de Graduación.</t>
    </r>
  </si>
  <si>
    <t>Procesos de Graduación coordinados y ejecutados.</t>
  </si>
  <si>
    <r>
      <rPr>
        <b/>
        <sz val="9"/>
        <rFont val="Century Schoolbook"/>
        <family val="1"/>
      </rPr>
      <t>1.-</t>
    </r>
    <r>
      <rPr>
        <sz val="10"/>
        <rFont val="Arial Narrow"/>
        <family val="2"/>
      </rPr>
      <t xml:space="preserve"> Atender a estudiantes y egresados de acuerdo al proceso que escoja para titularse: modalidad complexivo o trabajo de titulación.</t>
    </r>
  </si>
  <si>
    <t>Informes técnicos para procesos internos y externos emitidos.</t>
  </si>
  <si>
    <r>
      <rPr>
        <b/>
        <sz val="9"/>
        <rFont val="Century Schoolbook"/>
        <family val="1"/>
      </rPr>
      <t>1.-</t>
    </r>
    <r>
      <rPr>
        <sz val="10"/>
        <rFont val="Arial Narrow"/>
        <family val="2"/>
      </rPr>
      <t xml:space="preserve"> Atender las actividades planificadas en el UMMOG.</t>
    </r>
  </si>
  <si>
    <r>
      <rPr>
        <b/>
        <sz val="9"/>
        <rFont val="Century Schoolbook"/>
        <family val="1"/>
      </rPr>
      <t>7.-</t>
    </r>
    <r>
      <rPr>
        <sz val="10"/>
        <rFont val="Arial Narrow"/>
        <family val="2"/>
      </rPr>
      <t xml:space="preserve"> Organizar el Archivo Intermedio.</t>
    </r>
  </si>
  <si>
    <t>TOTAL POA FCA 2020:</t>
  </si>
  <si>
    <t>TOTAL PRESUPUESTO ESTIMATIVO FCA 2020:</t>
  </si>
  <si>
    <t>RESUMEN PRESUPUESTO ESTIMADO DE LA FCA 2020</t>
  </si>
  <si>
    <t>PARTIDA</t>
  </si>
  <si>
    <t>CONCEPTO</t>
  </si>
  <si>
    <t>VALOR</t>
  </si>
  <si>
    <t>Ing. Verónica Ayala León, Mgs.</t>
  </si>
  <si>
    <t>DIRECTORA DE PLANIFICACIÓN</t>
  </si>
  <si>
    <t>TOTAL:</t>
  </si>
  <si>
    <t>RESUMEN POR FUENTE DE FINANCIAMIENTO:</t>
  </si>
  <si>
    <r>
      <t xml:space="preserve">FUENTE </t>
    </r>
    <r>
      <rPr>
        <sz val="11"/>
        <color theme="1"/>
        <rFont val="Century Schoolbook"/>
        <family val="1"/>
      </rPr>
      <t>1</t>
    </r>
  </si>
  <si>
    <r>
      <t xml:space="preserve">FUENTE </t>
    </r>
    <r>
      <rPr>
        <sz val="11"/>
        <color theme="1"/>
        <rFont val="Century Schoolbook"/>
        <family val="1"/>
      </rPr>
      <t>2</t>
    </r>
  </si>
  <si>
    <r>
      <t xml:space="preserve">FUENTE </t>
    </r>
    <r>
      <rPr>
        <sz val="11"/>
        <color theme="1"/>
        <rFont val="Century Schoolbook"/>
        <family val="1"/>
      </rPr>
      <t>3</t>
    </r>
  </si>
  <si>
    <t>RESUMEN POR GRUPO DE GASTO:</t>
  </si>
  <si>
    <r>
      <rPr>
        <sz val="11"/>
        <color theme="1"/>
        <rFont val="Century Schoolbook"/>
        <family val="1"/>
      </rPr>
      <t>53</t>
    </r>
    <r>
      <rPr>
        <sz val="11"/>
        <color theme="1"/>
        <rFont val="Arial Narrow"/>
        <family val="2"/>
      </rPr>
      <t xml:space="preserve"> Bienes y Servicios de Consumo</t>
    </r>
  </si>
  <si>
    <r>
      <rPr>
        <sz val="11"/>
        <color theme="1"/>
        <rFont val="Century Schoolbook"/>
        <family val="1"/>
      </rPr>
      <t>84</t>
    </r>
    <r>
      <rPr>
        <sz val="11"/>
        <color theme="1"/>
        <rFont val="Arial Narrow"/>
        <family val="2"/>
      </rPr>
      <t xml:space="preserve"> Bienes de Larga Duración</t>
    </r>
  </si>
  <si>
    <r>
      <rPr>
        <sz val="11"/>
        <color theme="1"/>
        <rFont val="Century Schoolbook"/>
        <family val="1"/>
      </rPr>
      <t>99</t>
    </r>
    <r>
      <rPr>
        <sz val="11"/>
        <color theme="1"/>
        <rFont val="Arial Narrow"/>
        <family val="2"/>
      </rPr>
      <t xml:space="preserve"> Otros Pasivos</t>
    </r>
  </si>
  <si>
    <t>FACULTAD DE CIENCIAS EMPRESARIALES</t>
  </si>
  <si>
    <t>unidad</t>
  </si>
  <si>
    <t>Fortalecer el liderazgo en todos los niveles de decisión para incrementar el compromiso de la comunidad universitaria en el logro de los objetivos institucionales.</t>
  </si>
  <si>
    <t>Perforadora grande de escritorio</t>
  </si>
  <si>
    <t>Unidad</t>
  </si>
  <si>
    <t>Mantener un enfoque en las necesidades educativas de los estudiantes.</t>
  </si>
  <si>
    <t xml:space="preserve">
El Ing. Fernando Sánchez se abstiene de confirmar partidas presupuestarias, no obstante la Facultad necesita de la adquisición de estos bienes.
</t>
  </si>
  <si>
    <t>Alcohol g</t>
  </si>
  <si>
    <t>Galón</t>
  </si>
  <si>
    <t xml:space="preserve">Ambiental concentrado liquido </t>
  </si>
  <si>
    <t>Caneca</t>
  </si>
  <si>
    <t>Antisarro</t>
  </si>
  <si>
    <t>Cepillo para inodoro</t>
  </si>
  <si>
    <t>Cera liquida para pisos</t>
  </si>
  <si>
    <t>Franela cortada de un metro</t>
  </si>
  <si>
    <t>Paquete</t>
  </si>
  <si>
    <t>Escobillones</t>
  </si>
  <si>
    <t>Recogedor de basura</t>
  </si>
  <si>
    <t>Toma corriente de dos servicios empotrado</t>
  </si>
  <si>
    <t>Interruptores de dos servicios empotrados</t>
  </si>
  <si>
    <t>Edificios, Locales, Residencias y Cableado Estructurado (Instalación, Mantenimiento y Reparación)</t>
  </si>
  <si>
    <t>530704 0701 001</t>
  </si>
  <si>
    <t>Actualizar los procesos organizacionales para garantizar el comportamiento sistémico y el ajuste contextual de la institución.</t>
  </si>
  <si>
    <t>ESTILETE GRANDE</t>
  </si>
  <si>
    <t>GRAPADORA NORMAL METALICA GRANDE</t>
  </si>
  <si>
    <t>Optimizar el desempeño institucional mediante la aplicación del principio de mejora continua.</t>
  </si>
  <si>
    <t>Impulsar la producción científica - académica derivada de la investigación formativa, para asegurar la participación masiva de la comunidad estudiantil en la generación de conocimiento.</t>
  </si>
  <si>
    <t>ANTISARRO CANECA</t>
  </si>
  <si>
    <t>CARPETAS PLASTICAS UN LADO TRANSPARENTE</t>
  </si>
  <si>
    <t>OEI 7</t>
  </si>
  <si>
    <t>“Crear un entorno de aprendizaje favorable que incluya la movilidad estudiantil”</t>
  </si>
  <si>
    <t>Mantenimiento y Reparación de Equipos y Sistemas Informáticos</t>
  </si>
  <si>
    <t>Cera para dedos/crema pequeña</t>
  </si>
  <si>
    <t>Perforadora de escritorio grande</t>
  </si>
  <si>
    <t>Señaladores tipo banderitas</t>
  </si>
  <si>
    <t>Pares de Pilas AAA Alcalina</t>
  </si>
  <si>
    <t>ADMINISTRACIÓN DE EMPRESAS</t>
  </si>
  <si>
    <t>Procesos académicos ejecutados.</t>
  </si>
  <si>
    <t>Documentos de planificación académica y curricular propuesto.</t>
  </si>
  <si>
    <t xml:space="preserve">Grapadora normal metálica grande </t>
  </si>
  <si>
    <t xml:space="preserve">Perforadora Grande Escritorio </t>
  </si>
  <si>
    <t>Marcador tiza líquida punta gruesa negro</t>
  </si>
  <si>
    <t>Marcador tiza líquida punta gruesa azul</t>
  </si>
  <si>
    <t xml:space="preserve">Lapiceros </t>
  </si>
  <si>
    <t>COMERCIO EXTERIOR</t>
  </si>
  <si>
    <t>CONTABILIDAD Y AUDITORÍA</t>
  </si>
  <si>
    <t>Lapiceros azul</t>
  </si>
  <si>
    <t>Caja de grapas</t>
  </si>
  <si>
    <t>Gomas</t>
  </si>
  <si>
    <t>ECONOMÍA</t>
  </si>
  <si>
    <t>MERCADOTECNIA</t>
  </si>
  <si>
    <t xml:space="preserve">Pilas AA alcalina </t>
  </si>
  <si>
    <t>Marcador Tiza Liquida Azul</t>
  </si>
  <si>
    <t>Marcador Tiza Liquida negro</t>
  </si>
  <si>
    <t>TURISMO</t>
  </si>
  <si>
    <t>Resmas</t>
  </si>
  <si>
    <t>Estilete grande</t>
  </si>
  <si>
    <t>Folder colgante con vincha</t>
  </si>
  <si>
    <t>Cajas</t>
  </si>
  <si>
    <t>TOTAL POA FCE 2020:</t>
  </si>
  <si>
    <t>TOTAL PRESUPUESTO ESTIMATIVO FCE 2020:</t>
  </si>
  <si>
    <t>RESUMEN PRESUPUESTO ESTIMADO DE LA FCE 2020</t>
  </si>
  <si>
    <t>TOTAL</t>
  </si>
  <si>
    <t>Honorarios por Servicios Profesionales</t>
  </si>
  <si>
    <t>Ejecución de los procesos administrativos y académicos supervisados.</t>
  </si>
  <si>
    <t>Insumos, Materiales y Suministros para la Construcción, Electricidad, Plomería, Carpintería, Señalización Vial, Navegación y Contra Incendios</t>
  </si>
  <si>
    <t>Promover la participación y el empoderamiento de la comunidad universitaria en la toma de decisiones institucionales.</t>
  </si>
  <si>
    <t>Optimizar la interacción social de la universidad con los proveedores, empleados y otras partes interesadas.</t>
  </si>
  <si>
    <t>Rollo</t>
  </si>
  <si>
    <t>“Mejorar la gestión institucional"</t>
  </si>
  <si>
    <t>Resma</t>
  </si>
  <si>
    <t>Caja</t>
  </si>
  <si>
    <t>Tinta Correctora Tipo Esfero</t>
  </si>
  <si>
    <t>Posicionar a la Universidad Técnica de Machala como actor clave del desarrollo integral de Machala, El Oro, la Zona 7 y el Ecuador, a través de la relación docencia/vínculos con la sociedad así como investigación/vínculos con la sociedad”</t>
  </si>
  <si>
    <t xml:space="preserve">Unidad </t>
  </si>
  <si>
    <t>Esferográfico azul punta fina</t>
  </si>
  <si>
    <t>Borrador de pizarrón (plástico)</t>
  </si>
  <si>
    <t>Participar activamente en la resolución de problemas de la región mediante el desarrollo de propuestas científicas, tecnológicas y de vinculación social pertinentes y factibles.</t>
  </si>
  <si>
    <t>Impulsar un sistema tecnológico de comunicación interna que mejore la respuesta efectiva en la gestión administrativa.</t>
  </si>
  <si>
    <t>Almohadilla para tinta</t>
  </si>
  <si>
    <t>FACULTAD DE CIENCIAS SOCIALES</t>
  </si>
  <si>
    <t>N° de directrices emitidas</t>
  </si>
  <si>
    <t>* Ing. Rosemary Samaniego,
  Decana
* Miembros del Consejo Directivo
* Coordinadores de Carrera
* Lic. Martha Calle,
 Analista del Decanato</t>
  </si>
  <si>
    <r>
      <rPr>
        <b/>
        <sz val="9"/>
        <rFont val="Century Schoolbook"/>
        <family val="1"/>
      </rPr>
      <t>2.-</t>
    </r>
    <r>
      <rPr>
        <b/>
        <sz val="10"/>
        <rFont val="Arial Narrow"/>
        <family val="2"/>
      </rPr>
      <t xml:space="preserve"> </t>
    </r>
    <r>
      <rPr>
        <sz val="10"/>
        <rFont val="Arial Narrow"/>
        <family val="2"/>
      </rPr>
      <t>Supervisar la ejecución de los procesos administrativos y académicos.</t>
    </r>
  </si>
  <si>
    <t>N° de procesos administrativos y académicos supervisados</t>
  </si>
  <si>
    <t>* Ing. Rosemary Samaniego,
  Decana
* Lic. Martha Calle,
  Analista del Decanato
* Lic. Danny Guadalupe,
  Administrador de bienes FCS</t>
  </si>
  <si>
    <t xml:space="preserve">Fundas </t>
  </si>
  <si>
    <t>Metros</t>
  </si>
  <si>
    <r>
      <t>Resma de papel bond A</t>
    </r>
    <r>
      <rPr>
        <sz val="10"/>
        <rFont val="Century Schoolbook"/>
        <family val="1"/>
      </rPr>
      <t>4 75</t>
    </r>
    <r>
      <rPr>
        <sz val="10"/>
        <rFont val="Arial Narrow"/>
        <family val="2"/>
      </rPr>
      <t xml:space="preserve"> gr</t>
    </r>
  </si>
  <si>
    <t>N° de criterios técnicos emitidos</t>
  </si>
  <si>
    <t>* Ing. Rosemary Samaniego,
  Decana
* Miembros del Consejo Directivo
* Coordinadores de Carrera
* Abg. Servio Ordoñez,
  Secretario Abogado FCS</t>
  </si>
  <si>
    <t>Pasajes al interior</t>
  </si>
  <si>
    <t>Obligaciones gastos de personal</t>
  </si>
  <si>
    <r>
      <rPr>
        <b/>
        <sz val="9"/>
        <rFont val="Century Schoolbook"/>
        <family val="1"/>
      </rPr>
      <t>4.-</t>
    </r>
    <r>
      <rPr>
        <sz val="10"/>
        <rFont val="Arial Narrow"/>
        <family val="2"/>
      </rPr>
      <t xml:space="preserve"> Supervisar la asistencia y permanencia de los servidores.</t>
    </r>
  </si>
  <si>
    <t>N° de controles y supervisiones realizadas</t>
  </si>
  <si>
    <t>* Ing. Rosemary Samaniego,
  Decana
* Lic. Martha Calle,
  Analista del Decanato
* Abg. Servio Ordoñez,
  Secretario-Abogado</t>
  </si>
  <si>
    <t>Mobiliario</t>
  </si>
  <si>
    <t>N° de convocatorias supervisados</t>
  </si>
  <si>
    <r>
      <t xml:space="preserve">Lápiz HB con goma caja de </t>
    </r>
    <r>
      <rPr>
        <sz val="10"/>
        <rFont val="Century Schoolbook"/>
        <family val="1"/>
      </rPr>
      <t>12</t>
    </r>
    <r>
      <rPr>
        <sz val="10"/>
        <rFont val="Arial Narrow"/>
        <family val="2"/>
      </rPr>
      <t xml:space="preserve"> unidades</t>
    </r>
  </si>
  <si>
    <r>
      <t xml:space="preserve">Archivador tamaño oficio lomo </t>
    </r>
    <r>
      <rPr>
        <sz val="10"/>
        <rFont val="Century Schoolbook"/>
        <family val="1"/>
      </rPr>
      <t>8</t>
    </r>
    <r>
      <rPr>
        <sz val="10"/>
        <rFont val="Arial Narrow"/>
        <family val="2"/>
      </rPr>
      <t xml:space="preserve"> cms</t>
    </r>
  </si>
  <si>
    <r>
      <t xml:space="preserve">Goma en barra </t>
    </r>
    <r>
      <rPr>
        <sz val="10"/>
        <rFont val="Century Schoolbook"/>
        <family val="1"/>
      </rPr>
      <t>21</t>
    </r>
    <r>
      <rPr>
        <sz val="10"/>
        <rFont val="Arial Narrow"/>
        <family val="2"/>
      </rPr>
      <t xml:space="preserve"> gr</t>
    </r>
  </si>
  <si>
    <r>
      <t>Separadores plásticos A</t>
    </r>
    <r>
      <rPr>
        <sz val="10"/>
        <rFont val="Century Schoolbook"/>
        <family val="1"/>
      </rPr>
      <t>4</t>
    </r>
    <r>
      <rPr>
        <sz val="10"/>
        <rFont val="Arial Narrow"/>
        <family val="2"/>
      </rPr>
      <t xml:space="preserve"> funda </t>
    </r>
    <r>
      <rPr>
        <sz val="10"/>
        <rFont val="Century Schoolbook"/>
        <family val="1"/>
      </rPr>
      <t>12</t>
    </r>
    <r>
      <rPr>
        <sz val="10"/>
        <rFont val="Arial Narrow"/>
        <family val="2"/>
      </rPr>
      <t xml:space="preserve"> meses</t>
    </r>
  </si>
  <si>
    <r>
      <t xml:space="preserve">Flash memory </t>
    </r>
    <r>
      <rPr>
        <sz val="10"/>
        <rFont val="Century Schoolbook"/>
        <family val="1"/>
      </rPr>
      <t>16</t>
    </r>
    <r>
      <rPr>
        <sz val="10"/>
        <rFont val="Arial Narrow"/>
        <family val="2"/>
      </rPr>
      <t>GB</t>
    </r>
  </si>
  <si>
    <r>
      <t xml:space="preserve">Grapas </t>
    </r>
    <r>
      <rPr>
        <sz val="10"/>
        <rFont val="Century Schoolbook"/>
        <family val="1"/>
      </rPr>
      <t>26/6</t>
    </r>
    <r>
      <rPr>
        <sz val="10"/>
        <rFont val="Arial Narrow"/>
        <family val="2"/>
      </rPr>
      <t xml:space="preserve"> caja de </t>
    </r>
    <r>
      <rPr>
        <sz val="10"/>
        <rFont val="Century Schoolbook"/>
        <family val="1"/>
      </rPr>
      <t>5000</t>
    </r>
    <r>
      <rPr>
        <sz val="10"/>
        <rFont val="Arial Narrow"/>
        <family val="2"/>
      </rPr>
      <t xml:space="preserve"> u</t>
    </r>
  </si>
  <si>
    <r>
      <t xml:space="preserve">Clips standar </t>
    </r>
    <r>
      <rPr>
        <sz val="10"/>
        <rFont val="Century Schoolbook"/>
        <family val="1"/>
      </rPr>
      <t>32</t>
    </r>
    <r>
      <rPr>
        <sz val="10"/>
        <rFont val="Arial Narrow"/>
        <family val="2"/>
      </rPr>
      <t xml:space="preserve"> mm metálicos</t>
    </r>
  </si>
  <si>
    <r>
      <rPr>
        <b/>
        <sz val="9"/>
        <rFont val="Century Schoolbook"/>
        <family val="1"/>
      </rPr>
      <t>6.-</t>
    </r>
    <r>
      <rPr>
        <b/>
        <sz val="10"/>
        <rFont val="Arial Narrow"/>
        <family val="2"/>
      </rPr>
      <t xml:space="preserve"> </t>
    </r>
    <r>
      <rPr>
        <sz val="10"/>
        <rFont val="Arial Narrow"/>
        <family val="2"/>
      </rPr>
      <t>Presentar la Planificación Operativa Anual y Evaluación de la Planificación Operativa Anual.</t>
    </r>
  </si>
  <si>
    <r>
      <rPr>
        <b/>
        <sz val="9"/>
        <rFont val="Century Schoolbook"/>
        <family val="1"/>
      </rPr>
      <t>1.-</t>
    </r>
    <r>
      <rPr>
        <sz val="10"/>
        <rFont val="Arial Narrow"/>
        <family val="2"/>
      </rPr>
      <t xml:space="preserve"> Plan Operativo Anual y Evaluación del POA.</t>
    </r>
  </si>
  <si>
    <t>Insumos, Materiales y Suministros para Construcción, Electricidad, Plomería, Carpintería, Señalización Vial, Navegación, Contra Incendios y Placas</t>
  </si>
  <si>
    <r>
      <t xml:space="preserve">Focos de led de </t>
    </r>
    <r>
      <rPr>
        <sz val="10"/>
        <rFont val="Century Schoolbook"/>
        <family val="1"/>
      </rPr>
      <t>30</t>
    </r>
    <r>
      <rPr>
        <sz val="10"/>
        <rFont val="Arial Narrow"/>
        <family val="2"/>
      </rPr>
      <t>wast</t>
    </r>
  </si>
  <si>
    <t>Funda</t>
  </si>
  <si>
    <r>
      <rPr>
        <b/>
        <sz val="9"/>
        <rFont val="Century Schoolbook"/>
        <family val="1"/>
      </rPr>
      <t>7.-</t>
    </r>
    <r>
      <rPr>
        <sz val="10"/>
        <rFont val="Arial Narrow"/>
        <family val="2"/>
      </rPr>
      <t xml:space="preserve"> Supervisar las actividades académicas que se realizan en los diferentes laboratorios, aulas, salas tics y unidades académicas experimentales de la Facultad.</t>
    </r>
  </si>
  <si>
    <t>Actividades académicas que se realizan en los diferentes laboratorios, aulas y unidades académicas experimentales de la Facultad supervisadas.</t>
  </si>
  <si>
    <r>
      <t xml:space="preserve">N° de practicas por semestres de acuerdo a las necesidades del docente en los Laboratorio de la FCS. (Anexo N° </t>
    </r>
    <r>
      <rPr>
        <sz val="10"/>
        <rFont val="Century Schoolbook"/>
        <family val="1"/>
      </rPr>
      <t>1</t>
    </r>
    <r>
      <rPr>
        <sz val="10"/>
        <rFont val="Arial Narrow"/>
        <family val="2"/>
      </rPr>
      <t>)
(</t>
    </r>
    <r>
      <rPr>
        <sz val="10"/>
        <rFont val="Century Schoolbook"/>
        <family val="1"/>
      </rPr>
      <t>40</t>
    </r>
    <r>
      <rPr>
        <sz val="10"/>
        <rFont val="Arial Narrow"/>
        <family val="2"/>
      </rPr>
      <t>) prácticas en el 1er Semestre y (</t>
    </r>
    <r>
      <rPr>
        <sz val="10"/>
        <rFont val="Century Schoolbook"/>
        <family val="1"/>
      </rPr>
      <t>36</t>
    </r>
    <r>
      <rPr>
        <sz val="10"/>
        <rFont val="Arial Narrow"/>
        <family val="2"/>
      </rPr>
      <t xml:space="preserve">) prácticas en el </t>
    </r>
    <r>
      <rPr>
        <sz val="10"/>
        <rFont val="Century Schoolbook"/>
        <family val="1"/>
      </rPr>
      <t>2</t>
    </r>
    <r>
      <rPr>
        <sz val="10"/>
        <rFont val="Arial Narrow"/>
        <family val="2"/>
      </rPr>
      <t>do semestre)</t>
    </r>
  </si>
  <si>
    <t>NO LLEVAN ARCHIVO</t>
  </si>
  <si>
    <t>Desde el Decanato no se lleva archivo alguno, por cuanto todo trámite ingresa y egresa por Secretaria y Archivo de la Facultad, por consiguiente no hay datos ingresados en este producto.</t>
  </si>
  <si>
    <t>N° de procedimientos académicos estandarizados, emitidos o actualizados</t>
  </si>
  <si>
    <t>* Dr. Edguin Sarango Salazar,
  Subdecano
* Coordinador/a Académico/a
* Coordinadores de Carrera
* Soc. Rosario Aguilar,
  Analista del Subdecanato
* Lic. Liz Cedillo,
  Analista Académico
* Ing. Patricia Velastegui Balandra,
  Analista Académico</t>
  </si>
  <si>
    <t>* Dr. Edguin Sarango Salazar,
  Subdecano
* Coordinador/a Académico/a
* Coordinadores de Carrera
* Soc. Rosario Aguilar,
  Analista del Subdecanato
* Lic. Liz Cedillo,
  Analista Académico
* Ing. Patricia Velastegui,
  Analista Académico</t>
  </si>
  <si>
    <t>Marcador tiza liquida punta gruesa azul /negro y rojo</t>
  </si>
  <si>
    <r>
      <rPr>
        <b/>
        <sz val="9"/>
        <rFont val="Century Schoolbook"/>
        <family val="1"/>
      </rPr>
      <t>3.</t>
    </r>
    <r>
      <rPr>
        <sz val="9"/>
        <rFont val="Century Schoolbook"/>
        <family val="1"/>
      </rPr>
      <t>-</t>
    </r>
    <r>
      <rPr>
        <sz val="10"/>
        <rFont val="Arial Narrow"/>
        <family val="2"/>
      </rPr>
      <t xml:space="preserve"> Supervisar el logro de resultados o avances de procesos de Investigación y de vinculación con la sociedad.</t>
    </r>
  </si>
  <si>
    <t>N° de procesos de investigación y vinculación supervisados</t>
  </si>
  <si>
    <t>Marcador tiza liquida punta gruesa varios colores</t>
  </si>
  <si>
    <t xml:space="preserve">Cajas </t>
  </si>
  <si>
    <r>
      <rPr>
        <b/>
        <sz val="9"/>
        <rFont val="Century Schoolbook"/>
        <family val="1"/>
      </rPr>
      <t>4.</t>
    </r>
    <r>
      <rPr>
        <sz val="9"/>
        <rFont val="Century Schoolbook"/>
        <family val="1"/>
      </rPr>
      <t>-</t>
    </r>
    <r>
      <rPr>
        <sz val="10"/>
        <rFont val="Arial Narrow"/>
        <family val="2"/>
      </rPr>
      <t xml:space="preserve"> Emitir documentos de planificación académica y curricular.</t>
    </r>
  </si>
  <si>
    <t>N° de documentos planificación académica y curricular emitidos</t>
  </si>
  <si>
    <r>
      <rPr>
        <b/>
        <sz val="9"/>
        <rFont val="Century Schoolbook"/>
        <family val="1"/>
      </rPr>
      <t>1.-</t>
    </r>
    <r>
      <rPr>
        <sz val="10"/>
        <rFont val="Arial Narrow"/>
        <family val="2"/>
      </rPr>
      <t xml:space="preserve"> Reporte de Documentos de planificación académica y curricular entregados.</t>
    </r>
  </si>
  <si>
    <r>
      <t>Sobre manila F</t>
    </r>
    <r>
      <rPr>
        <sz val="10"/>
        <rFont val="Century Schoolbook"/>
        <family val="1"/>
      </rPr>
      <t>4</t>
    </r>
  </si>
  <si>
    <r>
      <t>Sobre manila F</t>
    </r>
    <r>
      <rPr>
        <sz val="10"/>
        <rFont val="Century Schoolbook"/>
        <family val="1"/>
      </rPr>
      <t>5</t>
    </r>
  </si>
  <si>
    <t>N° de propuestas de procesos de Investigación y Vinculación con la sociedad supervisadas</t>
  </si>
  <si>
    <r>
      <rPr>
        <b/>
        <sz val="9"/>
        <rFont val="Century Schoolbook"/>
        <family val="1"/>
      </rPr>
      <t>6.</t>
    </r>
    <r>
      <rPr>
        <sz val="9"/>
        <rFont val="Century Schoolbook"/>
        <family val="1"/>
      </rPr>
      <t>-</t>
    </r>
    <r>
      <rPr>
        <sz val="10"/>
        <rFont val="Arial Narrow"/>
        <family val="2"/>
      </rPr>
      <t xml:space="preserve"> Ejecutar el proceso de evaluación integral del desempeño docente de acuerdo a las directrices emitidas a nivel institucional.</t>
    </r>
  </si>
  <si>
    <t>N° de procesos de evaluación integral del desempeño docente ejecutados</t>
  </si>
  <si>
    <r>
      <rPr>
        <b/>
        <sz val="9"/>
        <rFont val="Century Schoolbook"/>
        <family val="1"/>
      </rPr>
      <t>1.-</t>
    </r>
    <r>
      <rPr>
        <sz val="10"/>
        <rFont val="Arial Narrow"/>
        <family val="2"/>
      </rPr>
      <t xml:space="preserve"> Informe de cumplimiento del proceso de evaluación integral del desempeño docente.</t>
    </r>
  </si>
  <si>
    <t>N° de planificaciones y evaluaciones del Plan Operativo Anual de la FCS entregadas</t>
  </si>
  <si>
    <r>
      <rPr>
        <b/>
        <sz val="9"/>
        <rFont val="Century Schoolbook"/>
        <family val="1"/>
      </rPr>
      <t>9.-</t>
    </r>
    <r>
      <rPr>
        <sz val="10"/>
        <rFont val="Arial Narrow"/>
        <family val="2"/>
      </rPr>
      <t xml:space="preserve"> Organizar el Archivo de gestión.</t>
    </r>
  </si>
  <si>
    <t>N° de carpetas registradas en el inventario documental</t>
  </si>
  <si>
    <t xml:space="preserve">SECRETARIA Y ARCHIVO </t>
  </si>
  <si>
    <r>
      <rPr>
        <b/>
        <sz val="9"/>
        <rFont val="Century Schoolbook"/>
        <family val="1"/>
      </rPr>
      <t>1.-</t>
    </r>
    <r>
      <rPr>
        <sz val="10"/>
        <rFont val="Arial Narrow"/>
        <family val="2"/>
      </rPr>
      <t xml:space="preserve"> Emitir y notificar convocatorias y actas de Consejo Directivo.</t>
    </r>
  </si>
  <si>
    <t>N° de convocatorias y actas de Consejo Directivo emitidas y notificadas</t>
  </si>
  <si>
    <r>
      <rPr>
        <b/>
        <sz val="9"/>
        <rFont val="Century Schoolbook"/>
        <family val="1"/>
      </rPr>
      <t>1.-</t>
    </r>
    <r>
      <rPr>
        <sz val="10"/>
        <rFont val="Arial Narrow"/>
        <family val="2"/>
      </rPr>
      <t xml:space="preserve"> Actuar en la secretaria del Consejo Directivo.
</t>
    </r>
    <r>
      <rPr>
        <b/>
        <sz val="9"/>
        <rFont val="Century Schoolbook"/>
        <family val="1"/>
      </rPr>
      <t>2.-</t>
    </r>
    <r>
      <rPr>
        <sz val="10"/>
        <rFont val="Arial Narrow"/>
        <family val="2"/>
      </rPr>
      <t xml:space="preserve"> Asesorar al Consejo Directivo en temas legales.
</t>
    </r>
    <r>
      <rPr>
        <b/>
        <sz val="9"/>
        <rFont val="Century Schoolbook"/>
        <family val="1"/>
      </rPr>
      <t>3.-</t>
    </r>
    <r>
      <rPr>
        <sz val="10"/>
        <rFont val="Arial Narrow"/>
        <family val="2"/>
      </rPr>
      <t xml:space="preserve"> Convocar, previa disposición de la Decana o Decano, a las sesiones ordinarias y extraordinarias del Consejo Directivo.
</t>
    </r>
    <r>
      <rPr>
        <b/>
        <sz val="9"/>
        <rFont val="Century Schoolbook"/>
        <family val="1"/>
      </rPr>
      <t>4.-</t>
    </r>
    <r>
      <rPr>
        <sz val="10"/>
        <rFont val="Arial Narrow"/>
        <family val="2"/>
      </rPr>
      <t xml:space="preserve"> Preparar y redactar las actas de las sesiones del Consejo Directivo y suscribirlas con la Decana o Decano una vez aprobadas.</t>
    </r>
  </si>
  <si>
    <r>
      <rPr>
        <b/>
        <sz val="9"/>
        <rFont val="Century Schoolbook"/>
        <family val="1"/>
      </rPr>
      <t>1.-</t>
    </r>
    <r>
      <rPr>
        <sz val="10"/>
        <rFont val="Arial Narrow"/>
        <family val="2"/>
      </rPr>
      <t xml:space="preserve"> Reporte de Emisión y notificación de convocatorias y actas de Consejo Directivo.</t>
    </r>
  </si>
  <si>
    <r>
      <rPr>
        <b/>
        <sz val="9"/>
        <rFont val="Century Schoolbook"/>
        <family val="1"/>
      </rPr>
      <t>2.-</t>
    </r>
    <r>
      <rPr>
        <sz val="10"/>
        <rFont val="Arial Narrow"/>
        <family val="2"/>
      </rPr>
      <t xml:space="preserve"> Elaborar y notificar resoluciones de Consejo Directivo.</t>
    </r>
  </si>
  <si>
    <t>N° de resoluciones elaboradas</t>
  </si>
  <si>
    <r>
      <rPr>
        <b/>
        <sz val="9"/>
        <rFont val="Century Schoolbook"/>
        <family val="1"/>
      </rPr>
      <t>1.-</t>
    </r>
    <r>
      <rPr>
        <sz val="10"/>
        <rFont val="Arial Narrow"/>
        <family val="2"/>
      </rPr>
      <t xml:space="preserve"> Preparar y redactar resoluciones de las sesiones del Consejo Directivo y suscribirlas con la Decana o Decano una vez aprobadas.
</t>
    </r>
    <r>
      <rPr>
        <b/>
        <sz val="9"/>
        <rFont val="Century Schoolbook"/>
        <family val="1"/>
      </rPr>
      <t>2.-</t>
    </r>
    <r>
      <rPr>
        <sz val="10"/>
        <rFont val="Arial Narrow"/>
        <family val="2"/>
      </rPr>
      <t xml:space="preserve"> Comunicar las resoluciones del Consejo Directivo a autoridades académicas, coordinadores de carrera, personal académico, estudiantes y entidades u organismos oficiales a los que se refieren las mismas.</t>
    </r>
  </si>
  <si>
    <r>
      <rPr>
        <b/>
        <sz val="9"/>
        <rFont val="Century Schoolbook"/>
        <family val="1"/>
      </rPr>
      <t>1.-</t>
    </r>
    <r>
      <rPr>
        <sz val="10"/>
        <rFont val="Arial Narrow"/>
        <family val="2"/>
      </rPr>
      <t xml:space="preserve"> Reporte de Elaboración y notificación de resoluciones de Consejo Directivo.</t>
    </r>
  </si>
  <si>
    <r>
      <rPr>
        <b/>
        <sz val="9"/>
        <rFont val="Century Schoolbook"/>
        <family val="1"/>
      </rPr>
      <t>3.-</t>
    </r>
    <r>
      <rPr>
        <sz val="10"/>
        <rFont val="Arial Narrow"/>
        <family val="2"/>
      </rPr>
      <t xml:space="preserve"> Emitir informes jurídicos de los procesos disciplinarios, académicos y/o administrativos de la Facultad.</t>
    </r>
  </si>
  <si>
    <t>N° de informes de procesos disciplinarios, académicos y/o administrativos emitidos</t>
  </si>
  <si>
    <r>
      <rPr>
        <b/>
        <sz val="9"/>
        <rFont val="Century Schoolbook"/>
        <family val="1"/>
      </rPr>
      <t>1.-</t>
    </r>
    <r>
      <rPr>
        <sz val="10"/>
        <rFont val="Arial Narrow"/>
        <family val="2"/>
      </rPr>
      <t xml:space="preserve"> Reporte de informes jurídicos de los procesos disciplinarios, académicos y/o administrativo Facultad emitidos.</t>
    </r>
  </si>
  <si>
    <t>* Abg. Servio Ordoñez Mendoza,
  Secretario-Abogado FCS</t>
  </si>
  <si>
    <r>
      <rPr>
        <b/>
        <sz val="9"/>
        <rFont val="Century Schoolbook"/>
        <family val="1"/>
      </rPr>
      <t>4.-</t>
    </r>
    <r>
      <rPr>
        <sz val="10"/>
        <rFont val="Arial Narrow"/>
        <family val="2"/>
      </rPr>
      <t xml:space="preserve"> Emitir y/o legalizar Certificaciones de la Facultad.</t>
    </r>
  </si>
  <si>
    <t>Certificaciones de la Facultad emitidas y/o legalizados.</t>
  </si>
  <si>
    <t>N° de certificaciones legalizadas</t>
  </si>
  <si>
    <r>
      <rPr>
        <b/>
        <sz val="9"/>
        <rFont val="Century Schoolbook"/>
        <family val="1"/>
      </rPr>
      <t>1.-</t>
    </r>
    <r>
      <rPr>
        <sz val="10"/>
        <rFont val="Arial Narrow"/>
        <family val="2"/>
      </rPr>
      <t xml:space="preserve"> Certificar la autenticidad de copias, compulsas o reproducciones de documentos oficiales de la Facultad.</t>
    </r>
  </si>
  <si>
    <t>* Abg. Servio Ordoñez Mendoza,
  Secretario-Abogado FCS
* Coordinaciones de carrera
* UMMOG
* Coordinación Académica
* Subdecanato</t>
  </si>
  <si>
    <r>
      <rPr>
        <b/>
        <sz val="9"/>
        <rFont val="Century Schoolbook"/>
        <family val="1"/>
      </rPr>
      <t>5.-</t>
    </r>
    <r>
      <rPr>
        <b/>
        <sz val="10"/>
        <rFont val="Arial Narrow"/>
        <family val="2"/>
      </rPr>
      <t xml:space="preserve"> </t>
    </r>
    <r>
      <rPr>
        <sz val="10"/>
        <rFont val="Arial Narrow"/>
        <family val="2"/>
      </rPr>
      <t>Registrar y distribuir la correspondencia interna y externa de la facultad.</t>
    </r>
  </si>
  <si>
    <t>N° de correspondencia interna y externa registrada y distribuida</t>
  </si>
  <si>
    <r>
      <rPr>
        <b/>
        <sz val="9"/>
        <rFont val="Century Schoolbook"/>
        <family val="1"/>
      </rPr>
      <t>1.-</t>
    </r>
    <r>
      <rPr>
        <sz val="10"/>
        <rFont val="Arial Narrow"/>
        <family val="2"/>
      </rPr>
      <t xml:space="preserve"> Receptar, ingresar y distribuir los documentos dirigidos a la Unidad Académica.
</t>
    </r>
    <r>
      <rPr>
        <b/>
        <sz val="9"/>
        <rFont val="Century Schoolbook"/>
        <family val="1"/>
      </rPr>
      <t>2.-</t>
    </r>
    <r>
      <rPr>
        <sz val="10"/>
        <rFont val="Arial Narrow"/>
        <family val="2"/>
      </rPr>
      <t xml:space="preserve"> Despachar la correspondencia a usuarios externos de la Unidad Académica.</t>
    </r>
  </si>
  <si>
    <t>N° de planificaciones y evaluaciones entregadas</t>
  </si>
  <si>
    <r>
      <rPr>
        <b/>
        <sz val="9"/>
        <rFont val="Century Schoolbook"/>
        <family val="1"/>
      </rPr>
      <t>7.-</t>
    </r>
    <r>
      <rPr>
        <b/>
        <sz val="10"/>
        <rFont val="Arial Narrow"/>
        <family val="2"/>
      </rPr>
      <t xml:space="preserve"> </t>
    </r>
    <r>
      <rPr>
        <sz val="10"/>
        <rFont val="Arial Narrow"/>
        <family val="2"/>
      </rPr>
      <t>Organizar el Archivo intermedio.</t>
    </r>
  </si>
  <si>
    <t xml:space="preserve">
Archivo intermedio organizado.
</t>
  </si>
  <si>
    <t>N° de documentos inventariados</t>
  </si>
  <si>
    <r>
      <rPr>
        <b/>
        <sz val="9"/>
        <rFont val="Century Schoolbook"/>
        <family val="1"/>
      </rPr>
      <t>1.-</t>
    </r>
    <r>
      <rPr>
        <b/>
        <sz val="10"/>
        <rFont val="Arial Narrow"/>
        <family val="2"/>
      </rPr>
      <t xml:space="preserve"> </t>
    </r>
    <r>
      <rPr>
        <sz val="10"/>
        <rFont val="Arial Narrow"/>
        <family val="2"/>
      </rPr>
      <t>Coordinar y ejecutar los procesos de matriculación en la FCS.</t>
    </r>
  </si>
  <si>
    <t>N° de procesos de matriculación ejecutados</t>
  </si>
  <si>
    <r>
      <t xml:space="preserve">Perforadora semindustrial </t>
    </r>
    <r>
      <rPr>
        <sz val="10"/>
        <rFont val="Century Schoolbook"/>
        <family val="1"/>
      </rPr>
      <t>100</t>
    </r>
    <r>
      <rPr>
        <sz val="10"/>
        <rFont val="Arial Narrow"/>
        <family val="2"/>
      </rPr>
      <t xml:space="preserve"> hojas</t>
    </r>
  </si>
  <si>
    <r>
      <rPr>
        <b/>
        <sz val="9"/>
        <rFont val="Century Schoolbook"/>
        <family val="1"/>
      </rPr>
      <t>2.-</t>
    </r>
    <r>
      <rPr>
        <b/>
        <sz val="10"/>
        <rFont val="Arial Narrow"/>
        <family val="2"/>
      </rPr>
      <t xml:space="preserve"> </t>
    </r>
    <r>
      <rPr>
        <sz val="10"/>
        <rFont val="Arial Narrow"/>
        <family val="2"/>
      </rPr>
      <t>Coordinar y ejecutar los procesos de movilidad estudiantil en la FCS.</t>
    </r>
  </si>
  <si>
    <t>N° de procesos de movilidad ejecutado</t>
  </si>
  <si>
    <t>* Dr. Julio Cisneros León,
  Jefe UMMOG FCS
 * Ing. Ciboney Granda Ordoñez,
  Analista de Estadística</t>
  </si>
  <si>
    <r>
      <rPr>
        <b/>
        <sz val="9"/>
        <rFont val="Century Schoolbook"/>
        <family val="1"/>
      </rPr>
      <t>3.-</t>
    </r>
    <r>
      <rPr>
        <b/>
        <sz val="10"/>
        <rFont val="Arial Narrow"/>
        <family val="2"/>
      </rPr>
      <t xml:space="preserve"> </t>
    </r>
    <r>
      <rPr>
        <sz val="10"/>
        <rFont val="Arial Narrow"/>
        <family val="2"/>
      </rPr>
      <t>Coordinar y ejecutar los procesos de graduación en la FCS.</t>
    </r>
  </si>
  <si>
    <t>N° de proceso de graduación ejecutados</t>
  </si>
  <si>
    <r>
      <rPr>
        <b/>
        <sz val="9"/>
        <rFont val="Century Schoolbook"/>
        <family val="1"/>
      </rPr>
      <t>1.-</t>
    </r>
    <r>
      <rPr>
        <sz val="10"/>
        <rFont val="Arial Narrow"/>
        <family val="2"/>
      </rPr>
      <t xml:space="preserve"> Reporte de estudiantes graduados.
</t>
    </r>
    <r>
      <rPr>
        <b/>
        <sz val="9"/>
        <rFont val="Century Schoolbook"/>
        <family val="1"/>
      </rPr>
      <t>2.-</t>
    </r>
    <r>
      <rPr>
        <sz val="10"/>
        <rFont val="Arial Narrow"/>
        <family val="2"/>
      </rPr>
      <t xml:space="preserve"> Hoja de matricula y reporte de alumnos legalmente matriculados para el proceso de titulación.
</t>
    </r>
    <r>
      <rPr>
        <b/>
        <sz val="9"/>
        <rFont val="Century Schoolbook"/>
        <family val="1"/>
      </rPr>
      <t>3.-</t>
    </r>
    <r>
      <rPr>
        <sz val="10"/>
        <rFont val="Arial Narrow"/>
        <family val="2"/>
      </rPr>
      <t xml:space="preserve"> Registro de asistencia de capacitaciones relacionados a los procesos de titulación.
</t>
    </r>
    <r>
      <rPr>
        <b/>
        <sz val="9"/>
        <rFont val="Century Schoolbook"/>
        <family val="1"/>
      </rPr>
      <t>4.-</t>
    </r>
    <r>
      <rPr>
        <sz val="10"/>
        <rFont val="Arial Narrow"/>
        <family val="2"/>
      </rPr>
      <t xml:space="preserve"> Listado de estudiantes para rendir el examen complexivo con las respetivas firmas de estudiantes, responsables y supervisores.
</t>
    </r>
    <r>
      <rPr>
        <b/>
        <sz val="9"/>
        <rFont val="Century Schoolbook"/>
        <family val="1"/>
      </rPr>
      <t>5.-</t>
    </r>
    <r>
      <rPr>
        <sz val="10"/>
        <rFont val="Arial Narrow"/>
        <family val="2"/>
      </rPr>
      <t xml:space="preserve"> Reportes generados del sistema informático de Titulación de tutores y comités evaluadores enviados al H. Consejo Directivo.
</t>
    </r>
    <r>
      <rPr>
        <b/>
        <sz val="9"/>
        <rFont val="Century Schoolbook"/>
        <family val="1"/>
      </rPr>
      <t>6.-</t>
    </r>
    <r>
      <rPr>
        <sz val="10"/>
        <rFont val="Arial Narrow"/>
        <family val="2"/>
      </rPr>
      <t xml:space="preserve"> Reporte generado del sistema informático donde consta la fecha, hora y lugar de sustentación.
</t>
    </r>
    <r>
      <rPr>
        <b/>
        <sz val="9"/>
        <rFont val="Century Schoolbook"/>
        <family val="1"/>
      </rPr>
      <t>7.-</t>
    </r>
    <r>
      <rPr>
        <sz val="10"/>
        <rFont val="Arial Narrow"/>
        <family val="2"/>
      </rPr>
      <t xml:space="preserve"> Actas de calificaciones de titulación firmadas.
</t>
    </r>
    <r>
      <rPr>
        <b/>
        <sz val="9"/>
        <rFont val="Century Schoolbook"/>
        <family val="1"/>
      </rPr>
      <t>8.-</t>
    </r>
    <r>
      <rPr>
        <sz val="10"/>
        <rFont val="Arial Narrow"/>
        <family val="2"/>
      </rPr>
      <t xml:space="preserve"> Actas consolidadas firmadas.
</t>
    </r>
    <r>
      <rPr>
        <b/>
        <sz val="9"/>
        <rFont val="Century Schoolbook"/>
        <family val="1"/>
      </rPr>
      <t>9.-</t>
    </r>
    <r>
      <rPr>
        <sz val="10"/>
        <rFont val="Arial Narrow"/>
        <family val="2"/>
      </rPr>
      <t xml:space="preserve"> Requisitos recibidos y archivados en el expediente del estudiante.
</t>
    </r>
    <r>
      <rPr>
        <b/>
        <sz val="9"/>
        <rFont val="Century Schoolbook"/>
        <family val="1"/>
      </rPr>
      <t>10.-</t>
    </r>
    <r>
      <rPr>
        <sz val="10"/>
        <rFont val="Arial Narrow"/>
        <family val="2"/>
      </rPr>
      <t xml:space="preserve"> Reporte generado en el SIUTMACH para revisión en Secretaría General.
</t>
    </r>
    <r>
      <rPr>
        <b/>
        <sz val="9"/>
        <rFont val="Century Schoolbook"/>
        <family val="1"/>
      </rPr>
      <t>11.-</t>
    </r>
    <r>
      <rPr>
        <sz val="10"/>
        <rFont val="Arial Narrow"/>
        <family val="2"/>
      </rPr>
      <t xml:space="preserve"> Oficios y correos enviados para el evento de graduación.
</t>
    </r>
    <r>
      <rPr>
        <b/>
        <sz val="9"/>
        <rFont val="Century Schoolbook"/>
        <family val="1"/>
      </rPr>
      <t>12.-</t>
    </r>
    <r>
      <rPr>
        <sz val="10"/>
        <rFont val="Arial Narrow"/>
        <family val="2"/>
      </rPr>
      <t xml:space="preserve"> Reporte de estudiantes graduados.
</t>
    </r>
    <r>
      <rPr>
        <b/>
        <sz val="9"/>
        <rFont val="Century Schoolbook"/>
        <family val="1"/>
      </rPr>
      <t>13.-</t>
    </r>
    <r>
      <rPr>
        <sz val="10"/>
        <rFont val="Arial Narrow"/>
        <family val="2"/>
      </rPr>
      <t xml:space="preserve"> Reporte de Certificados de no adeudar validados en el sistema informático de Titulación o Registro del libro.</t>
    </r>
  </si>
  <si>
    <r>
      <rPr>
        <b/>
        <sz val="9"/>
        <rFont val="Century Schoolbook"/>
        <family val="1"/>
      </rPr>
      <t>4.-</t>
    </r>
    <r>
      <rPr>
        <sz val="10"/>
        <rFont val="Arial Narrow"/>
        <family val="2"/>
      </rPr>
      <t xml:space="preserve"> Coordinar los procesos de registro y/o validación de calificaciones en la FCS.</t>
    </r>
  </si>
  <si>
    <t>Procesos de registro y/o validación de calificaciones coordinados.</t>
  </si>
  <si>
    <t>N° de procesos de registros y/o validación de calificaciones ejecutados</t>
  </si>
  <si>
    <t>Estilete mediano</t>
  </si>
  <si>
    <r>
      <t xml:space="preserve">Cuaderno espiral universitario líneas </t>
    </r>
    <r>
      <rPr>
        <sz val="10"/>
        <rFont val="Century Schoolbook"/>
        <family val="1"/>
      </rPr>
      <t>100</t>
    </r>
    <r>
      <rPr>
        <sz val="10"/>
        <rFont val="Arial Narrow"/>
        <family val="2"/>
      </rPr>
      <t xml:space="preserve"> hojas</t>
    </r>
  </si>
  <si>
    <t xml:space="preserve">Tinta correctora tipo esfero </t>
  </si>
  <si>
    <r>
      <t xml:space="preserve">Cinta de empaque </t>
    </r>
    <r>
      <rPr>
        <sz val="10"/>
        <rFont val="Century Schoolbook"/>
        <family val="1"/>
      </rPr>
      <t>48</t>
    </r>
    <r>
      <rPr>
        <sz val="10"/>
        <rFont val="Arial Narrow"/>
        <family val="2"/>
      </rPr>
      <t>x</t>
    </r>
    <r>
      <rPr>
        <sz val="10"/>
        <rFont val="Century Schoolbook"/>
        <family val="1"/>
      </rPr>
      <t>80</t>
    </r>
    <r>
      <rPr>
        <sz val="10"/>
        <rFont val="Arial Narrow"/>
        <family val="2"/>
      </rPr>
      <t xml:space="preserve"> ydas color transparente</t>
    </r>
  </si>
  <si>
    <r>
      <rPr>
        <b/>
        <sz val="9"/>
        <rFont val="Century Schoolbook"/>
        <family val="1"/>
      </rPr>
      <t>5.-</t>
    </r>
    <r>
      <rPr>
        <sz val="10"/>
        <rFont val="Arial Narrow"/>
        <family val="2"/>
      </rPr>
      <t xml:space="preserve"> Emitir informes técnicos para procesos internos y externos en la FCS.</t>
    </r>
  </si>
  <si>
    <t>Informes técnicos para procesos internos y externos emitidas.</t>
  </si>
  <si>
    <t>N° de Informes técnicos para procesos internos y externos emitidos</t>
  </si>
  <si>
    <r>
      <rPr>
        <b/>
        <sz val="9"/>
        <rFont val="Century Schoolbook"/>
        <family val="1"/>
      </rPr>
      <t>1.-</t>
    </r>
    <r>
      <rPr>
        <sz val="10"/>
        <rFont val="Arial Narrow"/>
        <family val="2"/>
      </rPr>
      <t xml:space="preserve"> Receptar y atender requerimientos de los organismos de control internos y externos.
</t>
    </r>
    <r>
      <rPr>
        <b/>
        <sz val="9"/>
        <rFont val="Century Schoolbook"/>
        <family val="1"/>
      </rPr>
      <t>2.-</t>
    </r>
    <r>
      <rPr>
        <sz val="10"/>
        <rFont val="Arial Narrow"/>
        <family val="2"/>
      </rPr>
      <t xml:space="preserve"> Revisar la información existente en el SIUTMACH y archivo físico.
</t>
    </r>
    <r>
      <rPr>
        <b/>
        <sz val="9"/>
        <rFont val="Century Schoolbook"/>
        <family val="1"/>
      </rPr>
      <t>3.-</t>
    </r>
    <r>
      <rPr>
        <sz val="10"/>
        <rFont val="Arial Narrow"/>
        <family val="2"/>
      </rPr>
      <t xml:space="preserve"> Elaborar informes, reportes solicitados de matrículas, movilidad y graduación.
</t>
    </r>
    <r>
      <rPr>
        <b/>
        <sz val="9"/>
        <rFont val="Century Schoolbook"/>
        <family val="1"/>
      </rPr>
      <t>4.-</t>
    </r>
    <r>
      <rPr>
        <sz val="10"/>
        <rFont val="Arial Narrow"/>
        <family val="2"/>
      </rPr>
      <t xml:space="preserve"> Elaborar informes, reportes solicitados de record académico.</t>
    </r>
  </si>
  <si>
    <r>
      <rPr>
        <b/>
        <sz val="9"/>
        <rFont val="Century Schoolbook"/>
        <family val="1"/>
      </rPr>
      <t>1.-</t>
    </r>
    <r>
      <rPr>
        <sz val="10"/>
        <rFont val="Arial Narrow"/>
        <family val="2"/>
      </rPr>
      <t xml:space="preserve"> Reporte de Informes técnicos presentados.</t>
    </r>
  </si>
  <si>
    <r>
      <t xml:space="preserve">Cinta adhesiva transparente </t>
    </r>
    <r>
      <rPr>
        <sz val="10"/>
        <rFont val="Century Schoolbook"/>
        <family val="1"/>
      </rPr>
      <t>18</t>
    </r>
    <r>
      <rPr>
        <sz val="10"/>
        <rFont val="Arial Narrow"/>
        <family val="2"/>
      </rPr>
      <t>x</t>
    </r>
    <r>
      <rPr>
        <sz val="10"/>
        <rFont val="Century Schoolbook"/>
        <family val="1"/>
      </rPr>
      <t>50</t>
    </r>
    <r>
      <rPr>
        <sz val="10"/>
        <rFont val="Arial Narrow"/>
        <family val="2"/>
      </rPr>
      <t xml:space="preserve"> ydas</t>
    </r>
  </si>
  <si>
    <r>
      <t xml:space="preserve">Ligas </t>
    </r>
    <r>
      <rPr>
        <sz val="10"/>
        <rFont val="Century Schoolbook"/>
        <family val="1"/>
      </rPr>
      <t>8</t>
    </r>
    <r>
      <rPr>
        <sz val="10"/>
        <rFont val="Arial Narrow"/>
        <family val="2"/>
      </rPr>
      <t xml:space="preserve">cm – Funda </t>
    </r>
    <r>
      <rPr>
        <sz val="10"/>
        <rFont val="Century Schoolbook"/>
        <family val="1"/>
      </rPr>
      <t>100</t>
    </r>
    <r>
      <rPr>
        <sz val="10"/>
        <rFont val="Arial Narrow"/>
        <family val="2"/>
      </rPr>
      <t xml:space="preserve"> gr.</t>
    </r>
  </si>
  <si>
    <r>
      <rPr>
        <b/>
        <sz val="9"/>
        <rFont val="Century Schoolbook"/>
        <family val="1"/>
      </rPr>
      <t>1.-</t>
    </r>
    <r>
      <rPr>
        <sz val="10"/>
        <rFont val="Arial Narrow"/>
        <family val="2"/>
      </rPr>
      <t xml:space="preserve"> Elaborar Planificación Operativa Anual.
</t>
    </r>
    <r>
      <rPr>
        <b/>
        <sz val="9"/>
        <rFont val="Century Schoolbook"/>
        <family val="1"/>
      </rPr>
      <t>2.-</t>
    </r>
    <r>
      <rPr>
        <sz val="10"/>
        <rFont val="Arial Narrow"/>
        <family val="2"/>
      </rPr>
      <t xml:space="preserve"> Autoevaluar Planificación Operativa Anual.</t>
    </r>
  </si>
  <si>
    <t xml:space="preserve">Resaltador color Amarillo </t>
  </si>
  <si>
    <r>
      <t xml:space="preserve">Goma liquida </t>
    </r>
    <r>
      <rPr>
        <sz val="10"/>
        <rFont val="Century Schoolbook"/>
        <family val="1"/>
      </rPr>
      <t>250</t>
    </r>
    <r>
      <rPr>
        <sz val="10"/>
        <rFont val="Arial Narrow"/>
        <family val="2"/>
      </rPr>
      <t>gr</t>
    </r>
  </si>
  <si>
    <r>
      <rPr>
        <b/>
        <sz val="9"/>
        <rFont val="Century Schoolbook"/>
        <family val="1"/>
      </rPr>
      <t>7.-</t>
    </r>
    <r>
      <rPr>
        <b/>
        <sz val="10"/>
        <rFont val="Arial Narrow"/>
        <family val="2"/>
      </rPr>
      <t xml:space="preserve"> </t>
    </r>
    <r>
      <rPr>
        <sz val="10"/>
        <rFont val="Arial Narrow"/>
        <family val="2"/>
      </rPr>
      <t>Organizar el archivo de gestión de la UMMOG-FCS.</t>
    </r>
  </si>
  <si>
    <t>N° de carpetas registradas en el inventario documental de la UMMOG-FCS</t>
  </si>
  <si>
    <r>
      <rPr>
        <b/>
        <sz val="9"/>
        <rFont val="Century Schoolbook"/>
        <family val="1"/>
      </rPr>
      <t>1.-</t>
    </r>
    <r>
      <rPr>
        <sz val="10"/>
        <rFont val="Arial Narrow"/>
        <family val="2"/>
      </rPr>
      <t xml:space="preserve"> Receptar oficios.
</t>
    </r>
    <r>
      <rPr>
        <b/>
        <sz val="9"/>
        <rFont val="Century Schoolbook"/>
        <family val="1"/>
      </rPr>
      <t>2.-</t>
    </r>
    <r>
      <rPr>
        <sz val="10"/>
        <rFont val="Arial Narrow"/>
        <family val="2"/>
      </rPr>
      <t xml:space="preserve"> Elaborar y despachar oficios.
</t>
    </r>
    <r>
      <rPr>
        <b/>
        <sz val="9"/>
        <rFont val="Century Schoolbook"/>
        <family val="1"/>
      </rPr>
      <t>3.-</t>
    </r>
    <r>
      <rPr>
        <sz val="10"/>
        <rFont val="Arial Narrow"/>
        <family val="2"/>
      </rPr>
      <t xml:space="preserve"> Registrar oficios enviados y recibidos en el SIUTMACH.
</t>
    </r>
    <r>
      <rPr>
        <b/>
        <sz val="9"/>
        <rFont val="Century Schoolbook"/>
        <family val="1"/>
      </rPr>
      <t>4.-</t>
    </r>
    <r>
      <rPr>
        <sz val="10"/>
        <rFont val="Arial Narrow"/>
        <family val="2"/>
      </rPr>
      <t xml:space="preserve"> Consolidar expediente de estudiantes.
</t>
    </r>
    <r>
      <rPr>
        <b/>
        <sz val="9"/>
        <rFont val="Century Schoolbook"/>
        <family val="1"/>
      </rPr>
      <t>5.-</t>
    </r>
    <r>
      <rPr>
        <sz val="10"/>
        <rFont val="Arial Narrow"/>
        <family val="2"/>
      </rPr>
      <t xml:space="preserve"> Archivar cronológicamente los oficios, resoluciones y expedientes de estudiantes y/o graduados.
</t>
    </r>
    <r>
      <rPr>
        <b/>
        <sz val="9"/>
        <rFont val="Century Schoolbook"/>
        <family val="1"/>
      </rPr>
      <t>6.-</t>
    </r>
    <r>
      <rPr>
        <sz val="10"/>
        <rFont val="Arial Narrow"/>
        <family val="2"/>
      </rPr>
      <t xml:space="preserve"> Archivar Expedientes de Actas de Calificaciones.</t>
    </r>
  </si>
  <si>
    <t>* Dr. Julio Cisneros León,
  Jefe UMMOG FCS
 * Lic. Jenny Vélez Balandra,
  Analista administrativo UMMOG
 * Lic. Andrea Mejía Ramírez,
  Analista de Estadística</t>
  </si>
  <si>
    <r>
      <t xml:space="preserve">Aprieta papeles tipo pinza </t>
    </r>
    <r>
      <rPr>
        <sz val="10"/>
        <rFont val="Century Schoolbook"/>
        <family val="1"/>
      </rPr>
      <t>51</t>
    </r>
    <r>
      <rPr>
        <sz val="10"/>
        <rFont val="Arial Narrow"/>
        <family val="2"/>
      </rPr>
      <t>mm</t>
    </r>
  </si>
  <si>
    <t>Tinta para almohadilla y sellos</t>
  </si>
  <si>
    <t xml:space="preserve">Marcador tiza liquida punta gruesa Negro, Azul, Rojo </t>
  </si>
  <si>
    <t>ARTES PLASTICAS</t>
  </si>
  <si>
    <r>
      <rPr>
        <b/>
        <sz val="9"/>
        <rFont val="Century Schoolbook"/>
        <family val="1"/>
      </rPr>
      <t>1.-</t>
    </r>
    <r>
      <rPr>
        <sz val="10"/>
        <rFont val="Arial Narrow"/>
        <family val="2"/>
      </rPr>
      <t xml:space="preserve"> Coordinar la ejecución de los procesos académicos.</t>
    </r>
  </si>
  <si>
    <t>Ejecución de los procesos académicos coordinados.</t>
  </si>
  <si>
    <t>N° de procesos académicos realizados</t>
  </si>
  <si>
    <r>
      <rPr>
        <b/>
        <sz val="9"/>
        <rFont val="Century Schoolbook"/>
        <family val="1"/>
      </rPr>
      <t>1.-</t>
    </r>
    <r>
      <rPr>
        <sz val="10"/>
        <rFont val="Arial Narrow"/>
        <family val="2"/>
      </rPr>
      <t xml:space="preserve"> Elaborar, de acuerdo a las directrices de las autoridades, los distributivos académicos y horarios y remitir al Subdecanato.
</t>
    </r>
    <r>
      <rPr>
        <b/>
        <sz val="9"/>
        <rFont val="Century Schoolbook"/>
        <family val="1"/>
      </rPr>
      <t>2.-</t>
    </r>
    <r>
      <rPr>
        <sz val="10"/>
        <rFont val="Arial Narrow"/>
        <family val="2"/>
      </rPr>
      <t xml:space="preserve"> Elaborar comunicaciones para trámites administrativos desde la Coordinación de Carrera.
</t>
    </r>
    <r>
      <rPr>
        <b/>
        <sz val="9"/>
        <rFont val="Century Schoolbook"/>
        <family val="1"/>
      </rPr>
      <t>3.-</t>
    </r>
    <r>
      <rPr>
        <sz val="10"/>
        <rFont val="Arial Narrow"/>
        <family val="2"/>
      </rPr>
      <t xml:space="preserve"> Elevar oportunamente informes de actividades en calidad de Coordinador de Carrera.
</t>
    </r>
    <r>
      <rPr>
        <b/>
        <sz val="9"/>
        <rFont val="Century Schoolbook"/>
        <family val="1"/>
      </rPr>
      <t>4.-</t>
    </r>
    <r>
      <rPr>
        <sz val="10"/>
        <rFont val="Arial Narrow"/>
        <family val="2"/>
      </rPr>
      <t xml:space="preserve"> Liderar los colectivos de apoyo académico de la carrera, gestionando con sus miembros los procesos con fines de evaluación.
</t>
    </r>
    <r>
      <rPr>
        <b/>
        <sz val="9"/>
        <rFont val="Century Schoolbook"/>
        <family val="1"/>
      </rPr>
      <t>5.-</t>
    </r>
    <r>
      <rPr>
        <sz val="10"/>
        <rFont val="Arial Narrow"/>
        <family val="2"/>
      </rPr>
      <t xml:space="preserve"> Justificar faltas a los estudiantes de conformada a los reportes recibidos.
</t>
    </r>
    <r>
      <rPr>
        <b/>
        <sz val="9"/>
        <rFont val="Century Schoolbook"/>
        <family val="1"/>
      </rPr>
      <t>6.-</t>
    </r>
    <r>
      <rPr>
        <sz val="10"/>
        <rFont val="Arial Narrow"/>
        <family val="2"/>
      </rPr>
      <t xml:space="preserve"> Coordinar con la UMMOG el desarrollo del proceso de titulación por periodo académico.
</t>
    </r>
    <r>
      <rPr>
        <b/>
        <sz val="9"/>
        <rFont val="Century Schoolbook"/>
        <family val="1"/>
      </rPr>
      <t>7.-</t>
    </r>
    <r>
      <rPr>
        <sz val="10"/>
        <rFont val="Arial Narrow"/>
        <family val="2"/>
      </rPr>
      <t xml:space="preserve"> Condensar información de cumplimiento de indicadores para la evaluación y acreditación de la carrera.
</t>
    </r>
    <r>
      <rPr>
        <b/>
        <sz val="9"/>
        <rFont val="Century Schoolbook"/>
        <family val="1"/>
      </rPr>
      <t>8.-</t>
    </r>
    <r>
      <rPr>
        <sz val="10"/>
        <rFont val="Arial Narrow"/>
        <family val="2"/>
      </rPr>
      <t xml:space="preserve"> Elaborar estudios académicos para estudiantes del plan de reingreso.</t>
    </r>
  </si>
  <si>
    <r>
      <rPr>
        <b/>
        <sz val="9"/>
        <rFont val="Century Schoolbook"/>
        <family val="1"/>
      </rPr>
      <t>1.-</t>
    </r>
    <r>
      <rPr>
        <sz val="10"/>
        <rFont val="Arial Narrow"/>
        <family val="2"/>
      </rPr>
      <t xml:space="preserve"> Reporte del estado actual de la coordinación a la ejecución de los procesos académicos.</t>
    </r>
  </si>
  <si>
    <t>* Lic. Lenin Romero Espinoza,
  Coordinador de la Carrera
* Docentes de colectivos de carrera</t>
  </si>
  <si>
    <t>N° de Proyectos de investigación y vinculación con la sociedad ejecutados</t>
  </si>
  <si>
    <r>
      <rPr>
        <b/>
        <sz val="9"/>
        <rFont val="Century Schoolbook"/>
        <family val="1"/>
      </rPr>
      <t>1.-</t>
    </r>
    <r>
      <rPr>
        <sz val="10"/>
        <rFont val="Arial Narrow"/>
        <family val="2"/>
      </rPr>
      <t xml:space="preserve"> Coordinar las prácticas de vinculación y pasantías preprofesionales con los colectivos académicos, en coordinación con el VINCOPP.
</t>
    </r>
    <r>
      <rPr>
        <b/>
        <sz val="9"/>
        <rFont val="Century Schoolbook"/>
        <family val="1"/>
      </rPr>
      <t>2.-</t>
    </r>
    <r>
      <rPr>
        <sz val="10"/>
        <rFont val="Arial Narrow"/>
        <family val="2"/>
      </rPr>
      <t xml:space="preserve"> Coordinar con el colectivo de investigación las actividades que realizan los docentes con horas de dedicación a dicha actividad.
</t>
    </r>
    <r>
      <rPr>
        <b/>
        <sz val="9"/>
        <rFont val="Century Schoolbook"/>
        <family val="1"/>
      </rPr>
      <t>3.-</t>
    </r>
    <r>
      <rPr>
        <sz val="10"/>
        <rFont val="Arial Narrow"/>
        <family val="2"/>
      </rPr>
      <t xml:space="preserve"> Elaborar de guías de los resultados de aprendizaje en las practicas de vinculación y preprofesionales.</t>
    </r>
  </si>
  <si>
    <r>
      <rPr>
        <b/>
        <sz val="9"/>
        <rFont val="Century Schoolbook"/>
        <family val="1"/>
      </rPr>
      <t>3.-</t>
    </r>
    <r>
      <rPr>
        <b/>
        <sz val="10"/>
        <rFont val="Arial Narrow"/>
        <family val="2"/>
      </rPr>
      <t xml:space="preserve"> </t>
    </r>
    <r>
      <rPr>
        <sz val="10"/>
        <rFont val="Arial Narrow"/>
        <family val="2"/>
      </rPr>
      <t>Presentar la Planificación Operativa Anual y Evaluación de la Planificación Operativa Anual.</t>
    </r>
  </si>
  <si>
    <r>
      <rPr>
        <b/>
        <sz val="9"/>
        <rFont val="Century Schoolbook"/>
        <family val="1"/>
      </rPr>
      <t>1.-</t>
    </r>
    <r>
      <rPr>
        <sz val="10"/>
        <rFont val="Arial Narrow"/>
        <family val="2"/>
      </rPr>
      <t xml:space="preserve"> Elaborar la Planificación Operativa Anual de la carrera.
</t>
    </r>
    <r>
      <rPr>
        <b/>
        <sz val="9"/>
        <rFont val="Century Schoolbook"/>
        <family val="1"/>
      </rPr>
      <t>2.-</t>
    </r>
    <r>
      <rPr>
        <sz val="10"/>
        <rFont val="Arial Narrow"/>
        <family val="2"/>
      </rPr>
      <t xml:space="preserve"> Realizar Evaluaciones de la Planificación Operativa Anual de la carrera.</t>
    </r>
  </si>
  <si>
    <t>COMUNICACIÓN</t>
  </si>
  <si>
    <t>* Lic. Lizette Lazo,
  Coordinadora de la Carrera
* Docentes de colectivos de carrera</t>
  </si>
  <si>
    <r>
      <rPr>
        <b/>
        <sz val="9"/>
        <rFont val="Century Schoolbook"/>
        <family val="1"/>
      </rPr>
      <t>1.-</t>
    </r>
    <r>
      <rPr>
        <sz val="10"/>
        <rFont val="Arial Narrow"/>
        <family val="2"/>
      </rPr>
      <t xml:space="preserve"> Desarrollar los Reportes de avances de proyecto vinculación / investigación.
</t>
    </r>
    <r>
      <rPr>
        <b/>
        <sz val="9"/>
        <rFont val="Century Schoolbook"/>
        <family val="1"/>
      </rPr>
      <t>2.-</t>
    </r>
    <r>
      <rPr>
        <sz val="10"/>
        <rFont val="Arial Narrow"/>
        <family val="2"/>
      </rPr>
      <t xml:space="preserve"> Registrar a estudiantes de vinculación.
</t>
    </r>
    <r>
      <rPr>
        <b/>
        <sz val="9"/>
        <rFont val="Century Schoolbook"/>
        <family val="1"/>
      </rPr>
      <t>3.-</t>
    </r>
    <r>
      <rPr>
        <sz val="10"/>
        <rFont val="Arial Narrow"/>
        <family val="2"/>
      </rPr>
      <t xml:space="preserve"> Realizar la Asignación de docentes (Distributivo).</t>
    </r>
  </si>
  <si>
    <r>
      <rPr>
        <b/>
        <sz val="9"/>
        <rFont val="Century Schoolbook"/>
        <family val="1"/>
      </rPr>
      <t>3.-</t>
    </r>
    <r>
      <rPr>
        <sz val="10"/>
        <rFont val="Arial Narrow"/>
        <family val="2"/>
      </rPr>
      <t xml:space="preserve"> Presentar la Planificación Operativa Anual y Evaluación de la Planificación Operativa Anual.</t>
    </r>
  </si>
  <si>
    <t>DERECHO</t>
  </si>
  <si>
    <t>NO APLIICA</t>
  </si>
  <si>
    <t>* Abg. William Gabriel Orellana Izurieta,
  Coordinador de Carrera
* Coordinador de Titulación</t>
  </si>
  <si>
    <t>* Abg. William Gabriel Orellana Izurieta,
  Coordinador de Carrera
* Docentes</t>
  </si>
  <si>
    <t>* Coordinador del Consultorio Jurídico Gratuito de la UTMACH</t>
  </si>
  <si>
    <t>EDUCACIÓN BÁSICA</t>
  </si>
  <si>
    <t>* Lic. Nasly Tinoco Cuenca,
  Coordinadora de Carrera
* Colectivo de Docentes</t>
  </si>
  <si>
    <r>
      <rPr>
        <b/>
        <sz val="9"/>
        <rFont val="Century Schoolbook"/>
        <family val="1"/>
      </rPr>
      <t>1.-</t>
    </r>
    <r>
      <rPr>
        <sz val="10"/>
        <rFont val="Arial Narrow"/>
        <family val="2"/>
      </rPr>
      <t xml:space="preserve"> Reporte del estado actual del resultado y avances de los procesos de Investigación y de vinculación con la sociedad.</t>
    </r>
  </si>
  <si>
    <t>* Lic. Nasly Tinoco Cuenca,
  Coordinadora de Carrera</t>
  </si>
  <si>
    <t>EDUCACIÓN INICIAL</t>
  </si>
  <si>
    <t>* Dra. Consuelo Reyes Cedeño,
  Coordinadora de la Carrera
* Docentes de colectivos de carrera</t>
  </si>
  <si>
    <t>GESTION AMBIENTAL</t>
  </si>
  <si>
    <r>
      <rPr>
        <b/>
        <sz val="9"/>
        <rFont val="Century Schoolbook"/>
        <family val="1"/>
      </rPr>
      <t>1.-</t>
    </r>
    <r>
      <rPr>
        <sz val="10"/>
        <rFont val="Arial Narrow"/>
        <family val="2"/>
      </rPr>
      <t xml:space="preserve"> Elaborar, de acuerdo a las directrices de las autoridades, los distributivos académicos y horarios y remitir al Subdecanato.
</t>
    </r>
    <r>
      <rPr>
        <b/>
        <sz val="9"/>
        <rFont val="Century Schoolbook"/>
        <family val="1"/>
      </rPr>
      <t>2.-</t>
    </r>
    <r>
      <rPr>
        <sz val="10"/>
        <rFont val="Arial Narrow"/>
        <family val="2"/>
      </rPr>
      <t xml:space="preserve"> Elaborar comunicaciones para trámites administrativos desde la Coordinación de Carrera.
</t>
    </r>
    <r>
      <rPr>
        <b/>
        <sz val="9"/>
        <rFont val="Century Schoolbook"/>
        <family val="1"/>
      </rPr>
      <t>3.-</t>
    </r>
    <r>
      <rPr>
        <sz val="10"/>
        <rFont val="Arial Narrow"/>
        <family val="2"/>
      </rPr>
      <t xml:space="preserve"> Elevar oportunamente informes solicitados por las autoridades.
</t>
    </r>
    <r>
      <rPr>
        <b/>
        <sz val="9"/>
        <rFont val="Century Schoolbook"/>
        <family val="1"/>
      </rPr>
      <t>4.-</t>
    </r>
    <r>
      <rPr>
        <sz val="10"/>
        <rFont val="Arial Narrow"/>
        <family val="2"/>
      </rPr>
      <t xml:space="preserve"> Liderar los colectivos de apoyo académico de la carrera, gestionando con sus miembros los procesos con fines de evaluación.
</t>
    </r>
    <r>
      <rPr>
        <b/>
        <sz val="9"/>
        <rFont val="Century Schoolbook"/>
        <family val="1"/>
      </rPr>
      <t>5.-</t>
    </r>
    <r>
      <rPr>
        <sz val="10"/>
        <rFont val="Arial Narrow"/>
        <family val="2"/>
      </rPr>
      <t xml:space="preserve"> Justificar faltas a los estudiantes de conformada a los reportes recibidos.
</t>
    </r>
    <r>
      <rPr>
        <b/>
        <sz val="9"/>
        <rFont val="Century Schoolbook"/>
        <family val="1"/>
      </rPr>
      <t>6.-</t>
    </r>
    <r>
      <rPr>
        <sz val="10"/>
        <rFont val="Arial Narrow"/>
        <family val="2"/>
      </rPr>
      <t xml:space="preserve"> Coordinar con la UMMOG el desarrollo del proceso de titulación por periodo académico.
</t>
    </r>
    <r>
      <rPr>
        <b/>
        <sz val="9"/>
        <rFont val="Century Schoolbook"/>
        <family val="1"/>
      </rPr>
      <t>7.-</t>
    </r>
    <r>
      <rPr>
        <sz val="10"/>
        <rFont val="Arial Narrow"/>
        <family val="2"/>
      </rPr>
      <t xml:space="preserve"> Coordinar las pasantías y prácticas preprofesionales con los colectivos académicos, en coordinación con el VINCOPP.
</t>
    </r>
    <r>
      <rPr>
        <b/>
        <sz val="9"/>
        <rFont val="Century Schoolbook"/>
        <family val="1"/>
      </rPr>
      <t>8.-</t>
    </r>
    <r>
      <rPr>
        <sz val="10"/>
        <rFont val="Arial Narrow"/>
        <family val="2"/>
      </rPr>
      <t xml:space="preserve"> Condensar información de cumplimiento de indicadores para la evaluación y acreditación de la carrera.</t>
    </r>
  </si>
  <si>
    <r>
      <rPr>
        <b/>
        <sz val="9"/>
        <rFont val="Century Schoolbook"/>
        <family val="1"/>
      </rPr>
      <t>1.-</t>
    </r>
    <r>
      <rPr>
        <sz val="10"/>
        <rFont val="Arial Narrow"/>
        <family val="2"/>
      </rPr>
      <t xml:space="preserve"> Reporte del estado actual de la coordinación a la ejecución de los procesos académicos.
</t>
    </r>
    <r>
      <rPr>
        <b/>
        <sz val="9"/>
        <rFont val="Century Schoolbook"/>
        <family val="1"/>
      </rPr>
      <t>2.-</t>
    </r>
    <r>
      <rPr>
        <sz val="10"/>
        <rFont val="Arial Narrow"/>
        <family val="2"/>
      </rPr>
      <t xml:space="preserve"> Distributivos elaborados.
</t>
    </r>
    <r>
      <rPr>
        <b/>
        <sz val="9"/>
        <rFont val="Century Schoolbook"/>
        <family val="1"/>
      </rPr>
      <t>3.-</t>
    </r>
    <r>
      <rPr>
        <sz val="10"/>
        <rFont val="Arial Narrow"/>
        <family val="2"/>
      </rPr>
      <t xml:space="preserve"> Horarios elaborados.
</t>
    </r>
    <r>
      <rPr>
        <b/>
        <sz val="9"/>
        <rFont val="Century Schoolbook"/>
        <family val="1"/>
      </rPr>
      <t>4.-</t>
    </r>
    <r>
      <rPr>
        <sz val="10"/>
        <rFont val="Arial Narrow"/>
        <family val="2"/>
      </rPr>
      <t xml:space="preserve"> Oficios enviados.
</t>
    </r>
    <r>
      <rPr>
        <b/>
        <sz val="9"/>
        <rFont val="Century Schoolbook"/>
        <family val="1"/>
      </rPr>
      <t>5.-</t>
    </r>
    <r>
      <rPr>
        <sz val="10"/>
        <rFont val="Arial Narrow"/>
        <family val="2"/>
      </rPr>
      <t xml:space="preserve"> Certificados para justificar inasistencias.
</t>
    </r>
    <r>
      <rPr>
        <b/>
        <sz val="9"/>
        <rFont val="Century Schoolbook"/>
        <family val="1"/>
      </rPr>
      <t>6.-</t>
    </r>
    <r>
      <rPr>
        <sz val="10"/>
        <rFont val="Arial Narrow"/>
        <family val="2"/>
      </rPr>
      <t xml:space="preserve"> Informes de titulación.
</t>
    </r>
    <r>
      <rPr>
        <b/>
        <sz val="9"/>
        <rFont val="Century Schoolbook"/>
        <family val="1"/>
      </rPr>
      <t>7.-</t>
    </r>
    <r>
      <rPr>
        <sz val="10"/>
        <rFont val="Arial Narrow"/>
        <family val="2"/>
      </rPr>
      <t xml:space="preserve"> Informes semestrales de prácticas preprofesionales.
</t>
    </r>
    <r>
      <rPr>
        <b/>
        <sz val="9"/>
        <rFont val="Century Schoolbook"/>
        <family val="1"/>
      </rPr>
      <t>8.-</t>
    </r>
    <r>
      <rPr>
        <sz val="10"/>
        <rFont val="Arial Narrow"/>
        <family val="2"/>
      </rPr>
      <t xml:space="preserve"> Programas de prácticas preprofesionales entregados para aprobación.
</t>
    </r>
    <r>
      <rPr>
        <b/>
        <sz val="9"/>
        <rFont val="Century Schoolbook"/>
        <family val="1"/>
      </rPr>
      <t>9.-</t>
    </r>
    <r>
      <rPr>
        <sz val="10"/>
        <rFont val="Arial Narrow"/>
        <family val="2"/>
      </rPr>
      <t xml:space="preserve"> Informes semestrales de avance de indicadores.</t>
    </r>
  </si>
  <si>
    <t>* Ing. Alex Luna Florin,
  Coordinador de la Carrera
* Docentes de colectivos de carrera</t>
  </si>
  <si>
    <r>
      <t xml:space="preserve">
</t>
    </r>
    <r>
      <rPr>
        <b/>
        <sz val="9"/>
        <rFont val="Century Schoolbook"/>
        <family val="1"/>
      </rPr>
      <t>1.-</t>
    </r>
    <r>
      <rPr>
        <sz val="10"/>
        <rFont val="Arial Narrow"/>
        <family val="2"/>
      </rPr>
      <t xml:space="preserve"> Plan Operativo Anual y Evaluación del POA.
</t>
    </r>
  </si>
  <si>
    <t>PEDAGOGÍA DE LA ACTIVIDAD FÍSICA Y DEPORTE</t>
  </si>
  <si>
    <t>* Lic. Héctor Rivas Cun,
  Coordinador de carrera
* Docentes colectivo de prácticas preprofesionales
* Docentes colectivo de gestión de calidad
* Docentes colectivo de titulación</t>
  </si>
  <si>
    <r>
      <rPr>
        <b/>
        <sz val="9"/>
        <rFont val="Century Schoolbook"/>
        <family val="1"/>
      </rPr>
      <t>2.</t>
    </r>
    <r>
      <rPr>
        <sz val="9"/>
        <rFont val="Century Schoolbook"/>
        <family val="1"/>
      </rPr>
      <t>-</t>
    </r>
    <r>
      <rPr>
        <sz val="10"/>
        <rFont val="Arial Narrow"/>
        <family val="2"/>
      </rPr>
      <t xml:space="preserve"> Elaborar las propuestas de procesos de Investigación y Vinculación con la sociedad.</t>
    </r>
  </si>
  <si>
    <r>
      <rPr>
        <b/>
        <sz val="9"/>
        <rFont val="Century Schoolbook"/>
        <family val="1"/>
      </rPr>
      <t>1.-</t>
    </r>
    <r>
      <rPr>
        <sz val="10"/>
        <rFont val="Arial Narrow"/>
        <family val="2"/>
      </rPr>
      <t xml:space="preserve"> Coordinar reuniones con los docentes involucrados para la elaboración del proyecto de vinculación.
</t>
    </r>
    <r>
      <rPr>
        <b/>
        <sz val="9"/>
        <rFont val="Century Schoolbook"/>
        <family val="1"/>
      </rPr>
      <t>2.-</t>
    </r>
    <r>
      <rPr>
        <sz val="10"/>
        <rFont val="Arial Narrow"/>
        <family val="2"/>
      </rPr>
      <t xml:space="preserve"> Asistir a reuniones con el personal del departamento de VINCOPP.
</t>
    </r>
    <r>
      <rPr>
        <b/>
        <sz val="9"/>
        <rFont val="Century Schoolbook"/>
        <family val="1"/>
      </rPr>
      <t>3.-</t>
    </r>
    <r>
      <rPr>
        <sz val="10"/>
        <rFont val="Arial Narrow"/>
        <family val="2"/>
      </rPr>
      <t xml:space="preserve"> Recolectar de datos en las instituciones donde se van a realizar los proyectos.</t>
    </r>
  </si>
  <si>
    <r>
      <rPr>
        <b/>
        <sz val="9"/>
        <rFont val="Century Schoolbook"/>
        <family val="1"/>
      </rPr>
      <t>1.-</t>
    </r>
    <r>
      <rPr>
        <sz val="10"/>
        <rFont val="Arial Narrow"/>
        <family val="2"/>
      </rPr>
      <t xml:space="preserve"> Acta de reuniones con el colectivo para avance del proyecto.
</t>
    </r>
    <r>
      <rPr>
        <b/>
        <sz val="9"/>
        <rFont val="Century Schoolbook"/>
        <family val="1"/>
      </rPr>
      <t>2.-</t>
    </r>
    <r>
      <rPr>
        <sz val="10"/>
        <rFont val="Arial Narrow"/>
        <family val="2"/>
      </rPr>
      <t xml:space="preserve"> Registros asistencia a reuniones con VINCOPP.
</t>
    </r>
    <r>
      <rPr>
        <b/>
        <sz val="9"/>
        <rFont val="Century Schoolbook"/>
        <family val="1"/>
      </rPr>
      <t>3.-</t>
    </r>
    <r>
      <rPr>
        <sz val="10"/>
        <rFont val="Arial Narrow"/>
        <family val="2"/>
      </rPr>
      <t xml:space="preserve"> Propuesta de Proyecto de Investigación y Vinculación con la sociedad.</t>
    </r>
  </si>
  <si>
    <t>* Lic. Héctor Rivas Cun,
  Coordinador de carrera
* Docentes colectivo de Vincopp</t>
  </si>
  <si>
    <t>* Lic. Héctor Rivas Cun,
  Coordinador de carrera</t>
  </si>
  <si>
    <t>PEDAGOGÍA DE LAS CIENCIAS EXPERIMENTALES</t>
  </si>
  <si>
    <t>* Ing. Jorge Valarezo Castro,
  Coordinador de la Carrera
* Docentes de colectivos de carrera</t>
  </si>
  <si>
    <t>N° de Proyectos de investigación y vinculación con la sociedad coordinados</t>
  </si>
  <si>
    <t>PEDAGOGÍA DE LOS IDIOMAS NACIONALES Y EXTRANJEROS</t>
  </si>
  <si>
    <t>* Lic. John Chamba Zambrano,
  Coordinador de carrera
* Docentes colectivo de prácticas preprofesionales
* Docentes colectivo de gestión de calidad
* Docentes colectivo de titulación
* Docentes de colectivos de carrera</t>
  </si>
  <si>
    <r>
      <rPr>
        <b/>
        <sz val="9"/>
        <rFont val="Century Schoolbook"/>
        <family val="1"/>
      </rPr>
      <t>2.-</t>
    </r>
    <r>
      <rPr>
        <b/>
        <sz val="10"/>
        <rFont val="Arial Narrow"/>
        <family val="2"/>
      </rPr>
      <t xml:space="preserve"> </t>
    </r>
    <r>
      <rPr>
        <sz val="10"/>
        <rFont val="Arial Narrow"/>
        <family val="2"/>
      </rPr>
      <t>Elaborar de propuestas de procesos de Investigación y Vinculación con la sociedad.</t>
    </r>
  </si>
  <si>
    <t>Propuestas de procesos de Investigación y Vinculación con la sociedad: Proyecto de vinculación.</t>
  </si>
  <si>
    <r>
      <rPr>
        <b/>
        <sz val="9"/>
        <rFont val="Century Schoolbook"/>
        <family val="1"/>
      </rPr>
      <t>1.-</t>
    </r>
    <r>
      <rPr>
        <sz val="10"/>
        <rFont val="Arial Narrow"/>
        <family val="2"/>
      </rPr>
      <t xml:space="preserve"> Convocar a reuniones con los docentes involucrados para la elaboración del proyecto de vinculación.
</t>
    </r>
    <r>
      <rPr>
        <b/>
        <sz val="9"/>
        <rFont val="Century Schoolbook"/>
        <family val="1"/>
      </rPr>
      <t>2.-</t>
    </r>
    <r>
      <rPr>
        <sz val="10"/>
        <rFont val="Arial Narrow"/>
        <family val="2"/>
      </rPr>
      <t xml:space="preserve"> Asistir a reuniones con el personal del departamento de VINCOPP.
</t>
    </r>
    <r>
      <rPr>
        <b/>
        <sz val="9"/>
        <rFont val="Century Schoolbook"/>
        <family val="1"/>
      </rPr>
      <t>3.-</t>
    </r>
    <r>
      <rPr>
        <sz val="10"/>
        <rFont val="Arial Narrow"/>
        <family val="2"/>
      </rPr>
      <t xml:space="preserve"> Recolectar datos en las instituciones donde se van a realizar los proyectos.</t>
    </r>
  </si>
  <si>
    <r>
      <rPr>
        <b/>
        <sz val="9"/>
        <rFont val="Century Schoolbook"/>
        <family val="1"/>
      </rPr>
      <t>1.-</t>
    </r>
    <r>
      <rPr>
        <sz val="10"/>
        <rFont val="Arial Narrow"/>
        <family val="2"/>
      </rPr>
      <t xml:space="preserve"> Acta de reuniones con el colectivo para avance del proyecto.
</t>
    </r>
    <r>
      <rPr>
        <b/>
        <sz val="9"/>
        <rFont val="Century Schoolbook"/>
        <family val="1"/>
      </rPr>
      <t>2.-</t>
    </r>
    <r>
      <rPr>
        <sz val="10"/>
        <rFont val="Arial Narrow"/>
        <family val="2"/>
      </rPr>
      <t xml:space="preserve"> Actas y asistencia a reuniones con VINCOPP.
</t>
    </r>
    <r>
      <rPr>
        <b/>
        <sz val="9"/>
        <rFont val="Century Schoolbook"/>
        <family val="1"/>
      </rPr>
      <t>3.-</t>
    </r>
    <r>
      <rPr>
        <sz val="10"/>
        <rFont val="Arial Narrow"/>
        <family val="2"/>
      </rPr>
      <t xml:space="preserve"> Proyecto final presentado para aprobación.</t>
    </r>
  </si>
  <si>
    <t>* Lic. John Chamba Zambrano,
  Coordinador de carrera
* Docentes colectivo de Vincopp
* Docentes de colectivos de carrera</t>
  </si>
  <si>
    <t>* Lic. John Chamba Zambrano,
  Coordinador de la Carrera</t>
  </si>
  <si>
    <t>Diseñar carreras y programas de postgrado que respondan a los requerimientos del radio de influencia de la UTMACH.</t>
  </si>
  <si>
    <r>
      <rPr>
        <b/>
        <sz val="9"/>
        <rFont val="Century Schoolbook"/>
        <family val="1"/>
      </rPr>
      <t>4.-</t>
    </r>
    <r>
      <rPr>
        <sz val="10"/>
        <rFont val="Arial Narrow"/>
        <family val="2"/>
      </rPr>
      <t xml:space="preserve"> Presentar de documentos de planificación académica y curricular.</t>
    </r>
  </si>
  <si>
    <t>Documento de planificación académica y curricular: Programa de maestría.</t>
  </si>
  <si>
    <t>N° de Programa de maestría</t>
  </si>
  <si>
    <r>
      <rPr>
        <b/>
        <sz val="9"/>
        <rFont val="Century Schoolbook"/>
        <family val="1"/>
      </rPr>
      <t>1.-</t>
    </r>
    <r>
      <rPr>
        <sz val="10"/>
        <rFont val="Arial Narrow"/>
        <family val="2"/>
      </rPr>
      <t xml:space="preserve"> Convocar a reuniones con los docentes involucrados en la elaboración del programa de maestría.
</t>
    </r>
    <r>
      <rPr>
        <b/>
        <sz val="9"/>
        <rFont val="Century Schoolbook"/>
        <family val="1"/>
      </rPr>
      <t>2.-</t>
    </r>
    <r>
      <rPr>
        <sz val="10"/>
        <rFont val="Arial Narrow"/>
        <family val="2"/>
      </rPr>
      <t xml:space="preserve"> Asistir a reuniones con el centro de post grado.
</t>
    </r>
    <r>
      <rPr>
        <b/>
        <sz val="9"/>
        <rFont val="Century Schoolbook"/>
        <family val="1"/>
      </rPr>
      <t>3.-</t>
    </r>
    <r>
      <rPr>
        <sz val="10"/>
        <rFont val="Arial Narrow"/>
        <family val="2"/>
      </rPr>
      <t xml:space="preserve"> Presentar el programa de maestría para ser aprobado.</t>
    </r>
  </si>
  <si>
    <r>
      <rPr>
        <b/>
        <sz val="9"/>
        <rFont val="Century Schoolbook"/>
        <family val="1"/>
      </rPr>
      <t>1.-</t>
    </r>
    <r>
      <rPr>
        <sz val="10"/>
        <rFont val="Arial Narrow"/>
        <family val="2"/>
      </rPr>
      <t xml:space="preserve"> Programa de maestría aprobado con resolución.</t>
    </r>
  </si>
  <si>
    <t>* Lic. John Chamba Zambrano,
  Coordinador de la Carrera
* Docentes de colectivos de carrera</t>
  </si>
  <si>
    <t>PSICOPEDAGOGÍA</t>
  </si>
  <si>
    <r>
      <rPr>
        <b/>
        <sz val="9"/>
        <rFont val="Century Schoolbook"/>
        <family val="1"/>
      </rPr>
      <t>1.-</t>
    </r>
    <r>
      <rPr>
        <b/>
        <sz val="10"/>
        <rFont val="Arial Narrow"/>
        <family val="2"/>
      </rPr>
      <t xml:space="preserve"> </t>
    </r>
    <r>
      <rPr>
        <sz val="10"/>
        <rFont val="Arial Narrow"/>
        <family val="2"/>
      </rPr>
      <t>Coordinar la ejecución de los procesos académicos.</t>
    </r>
  </si>
  <si>
    <t>* Psic. Rosa Salamea Nieto,
  Coordinadora de la Carrera
* Docentes de los colectivos de carrera</t>
  </si>
  <si>
    <t>PSICOLOGÍA CLÍNICA</t>
  </si>
  <si>
    <r>
      <rPr>
        <b/>
        <sz val="9"/>
        <rFont val="Century Schoolbook"/>
        <family val="1"/>
      </rPr>
      <t>1.-</t>
    </r>
    <r>
      <rPr>
        <sz val="10"/>
        <rFont val="Arial Narrow"/>
        <family val="2"/>
      </rPr>
      <t xml:space="preserve"> Elaborar, de acuerdo a las directrices de las autoridades, los distributivos académicos y horarios y remitir al Subdecanato.
</t>
    </r>
    <r>
      <rPr>
        <b/>
        <sz val="9"/>
        <rFont val="Century Schoolbook"/>
        <family val="1"/>
      </rPr>
      <t>2.-</t>
    </r>
    <r>
      <rPr>
        <sz val="10"/>
        <rFont val="Arial Narrow"/>
        <family val="2"/>
      </rPr>
      <t xml:space="preserve"> Elaborar comunicaciones para trámites administrativos desde la Coordinación de Carrera.
</t>
    </r>
    <r>
      <rPr>
        <b/>
        <sz val="9"/>
        <rFont val="Century Schoolbook"/>
        <family val="1"/>
      </rPr>
      <t>3.-</t>
    </r>
    <r>
      <rPr>
        <sz val="10"/>
        <rFont val="Arial Narrow"/>
        <family val="2"/>
      </rPr>
      <t xml:space="preserve"> Elevar oportunamente informes solicitados por las autoridades.
</t>
    </r>
    <r>
      <rPr>
        <b/>
        <sz val="9"/>
        <rFont val="Century Schoolbook"/>
        <family val="1"/>
      </rPr>
      <t>4.-</t>
    </r>
    <r>
      <rPr>
        <sz val="10"/>
        <rFont val="Arial Narrow"/>
        <family val="2"/>
      </rPr>
      <t xml:space="preserve"> Liderar los colectivos de apoyo académico de la carrera, gestionando con sus miembros los procesos con fines de evaluación.
</t>
    </r>
    <r>
      <rPr>
        <b/>
        <sz val="9"/>
        <rFont val="Century Schoolbook"/>
        <family val="1"/>
      </rPr>
      <t>5.-</t>
    </r>
    <r>
      <rPr>
        <sz val="10"/>
        <rFont val="Arial Narrow"/>
        <family val="2"/>
      </rPr>
      <t xml:space="preserve"> Justificar faltas a los estudiantes de conformada a los reportes recibidos.
</t>
    </r>
    <r>
      <rPr>
        <b/>
        <sz val="9"/>
        <rFont val="Century Schoolbook"/>
        <family val="1"/>
      </rPr>
      <t>6.-</t>
    </r>
    <r>
      <rPr>
        <sz val="10"/>
        <rFont val="Arial Narrow"/>
        <family val="2"/>
      </rPr>
      <t xml:space="preserve"> Coordinar con la UMMOG el desarrollo del proceso de titulación por periodo académico.
</t>
    </r>
    <r>
      <rPr>
        <b/>
        <sz val="9"/>
        <rFont val="Century Schoolbook"/>
        <family val="1"/>
      </rPr>
      <t>7.-</t>
    </r>
    <r>
      <rPr>
        <sz val="10"/>
        <rFont val="Arial Narrow"/>
        <family val="2"/>
      </rPr>
      <t xml:space="preserve"> Coordinar las pasantías y prácticas preprofesionales con los colectivos académicos, en coordinación con el VINCOPP.
</t>
    </r>
    <r>
      <rPr>
        <b/>
        <sz val="9"/>
        <rFont val="Century Schoolbook"/>
        <family val="1"/>
      </rPr>
      <t>8.-</t>
    </r>
    <r>
      <rPr>
        <sz val="10"/>
        <rFont val="Arial Narrow"/>
        <family val="2"/>
      </rPr>
      <t xml:space="preserve"> Condensar información de cumplimiento de indicadores para la evaluación y acreditación de la carrera.
</t>
    </r>
    <r>
      <rPr>
        <b/>
        <sz val="9"/>
        <rFont val="Century Schoolbook"/>
        <family val="1"/>
      </rPr>
      <t>9.-</t>
    </r>
    <r>
      <rPr>
        <sz val="10"/>
        <rFont val="Arial Narrow"/>
        <family val="2"/>
      </rPr>
      <t xml:space="preserve"> Elaborar estudios académicos para estudiantes del plan de reingreso.</t>
    </r>
  </si>
  <si>
    <r>
      <rPr>
        <b/>
        <sz val="9"/>
        <rFont val="Century Schoolbook"/>
        <family val="1"/>
      </rPr>
      <t>1.-</t>
    </r>
    <r>
      <rPr>
        <sz val="10"/>
        <rFont val="Arial Narrow"/>
        <family val="2"/>
      </rPr>
      <t xml:space="preserve"> Coordinar las prácticas de vinculación y pasantías preprofesionales con los colectivos académicos, en coordinación con el VINCOPP.
</t>
    </r>
    <r>
      <rPr>
        <b/>
        <sz val="9"/>
        <rFont val="Century Schoolbook"/>
        <family val="1"/>
      </rPr>
      <t>2.-</t>
    </r>
    <r>
      <rPr>
        <sz val="10"/>
        <rFont val="Arial Narrow"/>
        <family val="2"/>
      </rPr>
      <t xml:space="preserve"> Coordinar con el colectivo de investigación las actividades que realizan los docentes con horas de dedicación a dicha actividad.</t>
    </r>
  </si>
  <si>
    <t>SOCIOLOGÍA</t>
  </si>
  <si>
    <r>
      <rPr>
        <b/>
        <sz val="9"/>
        <rFont val="Century Schoolbook"/>
        <family val="1"/>
      </rPr>
      <t>1.-</t>
    </r>
    <r>
      <rPr>
        <sz val="10"/>
        <rFont val="Arial Narrow"/>
        <family val="2"/>
      </rPr>
      <t xml:space="preserve"> Elaborar, de acuerdo a las directrices de las autoridades, los distributivos académicos y horarios y remitir al Subdecanato.
</t>
    </r>
    <r>
      <rPr>
        <b/>
        <sz val="9"/>
        <rFont val="Century Schoolbook"/>
        <family val="1"/>
      </rPr>
      <t>2.-</t>
    </r>
    <r>
      <rPr>
        <sz val="10"/>
        <rFont val="Arial Narrow"/>
        <family val="2"/>
      </rPr>
      <t xml:space="preserve"> Elaborar comunicaciones para trámites administrativos desde la Coordinación de Carrera.
</t>
    </r>
    <r>
      <rPr>
        <b/>
        <sz val="9"/>
        <rFont val="Century Schoolbook"/>
        <family val="1"/>
      </rPr>
      <t>3.-</t>
    </r>
    <r>
      <rPr>
        <sz val="10"/>
        <rFont val="Arial Narrow"/>
        <family val="2"/>
      </rPr>
      <t xml:space="preserve"> Elevar oportunamente informes de actividades en calidad de coordinador.
</t>
    </r>
    <r>
      <rPr>
        <b/>
        <sz val="9"/>
        <rFont val="Century Schoolbook"/>
        <family val="1"/>
      </rPr>
      <t>4.-</t>
    </r>
    <r>
      <rPr>
        <sz val="10"/>
        <rFont val="Arial Narrow"/>
        <family val="2"/>
      </rPr>
      <t xml:space="preserve"> Liderar los colectivos de apoyo académico de la carrera, gestionando con sus miembros los procesos con fines de evaluación.
</t>
    </r>
    <r>
      <rPr>
        <b/>
        <sz val="9"/>
        <rFont val="Century Schoolbook"/>
        <family val="1"/>
      </rPr>
      <t>5.-</t>
    </r>
    <r>
      <rPr>
        <sz val="10"/>
        <rFont val="Arial Narrow"/>
        <family val="2"/>
      </rPr>
      <t xml:space="preserve"> Justificar faltas a los estudiantes de conformada a los reportes recibidos.
</t>
    </r>
    <r>
      <rPr>
        <b/>
        <sz val="9"/>
        <rFont val="Century Schoolbook"/>
        <family val="1"/>
      </rPr>
      <t>6.-</t>
    </r>
    <r>
      <rPr>
        <sz val="10"/>
        <rFont val="Arial Narrow"/>
        <family val="2"/>
      </rPr>
      <t xml:space="preserve"> Coordinar con la UMMOG el desarrollo del proceso de titulación por periodo académico.
</t>
    </r>
    <r>
      <rPr>
        <b/>
        <sz val="9"/>
        <rFont val="Century Schoolbook"/>
        <family val="1"/>
      </rPr>
      <t>7.-</t>
    </r>
    <r>
      <rPr>
        <sz val="10"/>
        <rFont val="Arial Narrow"/>
        <family val="2"/>
      </rPr>
      <t xml:space="preserve"> Condensar información de cumplimiento de indicadores para la evaluación y acreditación de la carrera.
</t>
    </r>
    <r>
      <rPr>
        <b/>
        <sz val="9"/>
        <rFont val="Century Schoolbook"/>
        <family val="1"/>
      </rPr>
      <t>8.-</t>
    </r>
    <r>
      <rPr>
        <sz val="10"/>
        <rFont val="Arial Narrow"/>
        <family val="2"/>
      </rPr>
      <t xml:space="preserve"> Elaborar estudios académicos para estudiantes del plan de reingreso.</t>
    </r>
  </si>
  <si>
    <t>* Soc. Francisco Sánchez Flores,
  Coordinador de la Carrera
* Docentes de colectivos de carrera</t>
  </si>
  <si>
    <r>
      <rPr>
        <b/>
        <sz val="9"/>
        <rFont val="Century Schoolbook"/>
        <family val="1"/>
      </rPr>
      <t>3.-</t>
    </r>
    <r>
      <rPr>
        <b/>
        <sz val="10"/>
        <rFont val="Arial Narrow"/>
        <family val="2"/>
      </rPr>
      <t xml:space="preserve"> </t>
    </r>
    <r>
      <rPr>
        <sz val="10"/>
        <rFont val="Arial Narrow"/>
        <family val="2"/>
      </rPr>
      <t>Emitir documentos de planificación académica y curricular, desde la carrera de sociología.</t>
    </r>
  </si>
  <si>
    <t>N° de documentos emitidos</t>
  </si>
  <si>
    <r>
      <rPr>
        <b/>
        <sz val="9"/>
        <rFont val="Century Schoolbook"/>
        <family val="1"/>
      </rPr>
      <t>1.-</t>
    </r>
    <r>
      <rPr>
        <sz val="10"/>
        <rFont val="Arial Narrow"/>
        <family val="2"/>
      </rPr>
      <t xml:space="preserve"> Reporte de Documentos de planificación académica y curricular emitidos.</t>
    </r>
  </si>
  <si>
    <r>
      <rPr>
        <b/>
        <sz val="9"/>
        <rFont val="Century Schoolbook"/>
        <family val="1"/>
      </rPr>
      <t>4.-</t>
    </r>
    <r>
      <rPr>
        <b/>
        <sz val="10"/>
        <rFont val="Arial Narrow"/>
        <family val="2"/>
      </rPr>
      <t xml:space="preserve"> </t>
    </r>
    <r>
      <rPr>
        <sz val="10"/>
        <rFont val="Arial Narrow"/>
        <family val="2"/>
      </rPr>
      <t>Presentar la Planificación Operativa Anual y Evaluación de la Planificación Operativa Anual.</t>
    </r>
  </si>
  <si>
    <t>TRABAJO SOCIAL</t>
  </si>
  <si>
    <t>* Lcdo. Miguel Ángel Ramón Pineda,
  Coordinador de la Carrera
* Docentes de colectivos de carrera</t>
  </si>
  <si>
    <t>TOTAL POA FCS 2020:</t>
  </si>
  <si>
    <t>TOTAL PRESUPUESTO ESTIMATIVO FCS 2020:</t>
  </si>
  <si>
    <t>RESUMEN PRESUPUESTO ESTIMADO DE LA FCS 2020</t>
  </si>
  <si>
    <r>
      <t xml:space="preserve">FUENTE </t>
    </r>
    <r>
      <rPr>
        <sz val="11"/>
        <rFont val="Century Schoolbook"/>
        <family val="1"/>
      </rPr>
      <t>1</t>
    </r>
  </si>
  <si>
    <r>
      <t xml:space="preserve">FUENTE </t>
    </r>
    <r>
      <rPr>
        <sz val="11"/>
        <rFont val="Century Schoolbook"/>
        <family val="1"/>
      </rPr>
      <t>2</t>
    </r>
  </si>
  <si>
    <r>
      <t xml:space="preserve">FUENTE </t>
    </r>
    <r>
      <rPr>
        <sz val="11"/>
        <rFont val="Century Schoolbook"/>
        <family val="1"/>
      </rPr>
      <t>3</t>
    </r>
  </si>
  <si>
    <r>
      <rPr>
        <sz val="11"/>
        <rFont val="Century Schoolbook"/>
        <family val="1"/>
      </rPr>
      <t>53</t>
    </r>
    <r>
      <rPr>
        <sz val="11"/>
        <rFont val="Arial Narrow"/>
        <family val="2"/>
      </rPr>
      <t xml:space="preserve"> Bienes y Servicios de Consumo</t>
    </r>
  </si>
  <si>
    <r>
      <rPr>
        <sz val="11"/>
        <rFont val="Century Schoolbook"/>
        <family val="1"/>
      </rPr>
      <t>84</t>
    </r>
    <r>
      <rPr>
        <sz val="11"/>
        <rFont val="Arial Narrow"/>
        <family val="2"/>
      </rPr>
      <t xml:space="preserve"> Bienes de Larga Duración</t>
    </r>
  </si>
  <si>
    <r>
      <rPr>
        <sz val="11"/>
        <rFont val="Century Schoolbook"/>
        <family val="1"/>
      </rPr>
      <t>99</t>
    </r>
    <r>
      <rPr>
        <sz val="11"/>
        <rFont val="Arial Narrow"/>
        <family val="2"/>
      </rPr>
      <t xml:space="preserve"> Otros Pasivos</t>
    </r>
  </si>
  <si>
    <t>Grapadora</t>
  </si>
  <si>
    <t>164 82 00 000 001</t>
  </si>
  <si>
    <t>FORMACIÓN Y GESTIÓN ACADÉMICA</t>
  </si>
  <si>
    <t>Membrecías</t>
  </si>
  <si>
    <t>DIRECCIÓN DE NIVELACIÓN Y ADMISIÓN</t>
  </si>
  <si>
    <t xml:space="preserve">Procesos de matricula de los estudiantes admitidos por el ente rector de la política pública de la educación superior gestionado. </t>
  </si>
  <si>
    <t>* Ing. MANUEL LÓPEZ FEIJÓO,
  Director de Nivelación y Admisión de la UTMACH
* Ing. DIANA  MUÑOZ,
  Analista Administrativa
* Ing. JAIRO JIMENEZ CONTRERAS,
  Analista Informático</t>
  </si>
  <si>
    <t xml:space="preserve">MATERIALES DE OFICINA </t>
  </si>
  <si>
    <t xml:space="preserve">UNIDADES </t>
  </si>
  <si>
    <t>ESFEROGRAFICO NEGRO PUNTA FINA*</t>
  </si>
  <si>
    <t>OEI 5</t>
  </si>
  <si>
    <t>“Capacitar a los profesores en el ejercicio de la docencia, la investigación formativa y la generación de textos y libros”</t>
  </si>
  <si>
    <r>
      <rPr>
        <b/>
        <sz val="9"/>
        <rFont val="Century Schoolbook"/>
        <family val="1"/>
      </rPr>
      <t>2.-</t>
    </r>
    <r>
      <rPr>
        <sz val="10"/>
        <rFont val="Arial Narrow"/>
        <family val="2"/>
      </rPr>
      <t xml:space="preserve"> Supervisar la ejecución del proceso de admisión y/o nivelación.</t>
    </r>
  </si>
  <si>
    <t>Ejecución del proceso de Admisión y/o nivelación supervisado.</t>
  </si>
  <si>
    <t>N° de estudiantes que aprueban el curso de nivelación de carrera</t>
  </si>
  <si>
    <t xml:space="preserve">MATERIALES DE ASEO </t>
  </si>
  <si>
    <t xml:space="preserve">CANECA </t>
  </si>
  <si>
    <t>ESCOBA DE PLASTICO FIBRA SUAVE</t>
  </si>
  <si>
    <t>UNIDADES</t>
  </si>
  <si>
    <r>
      <t xml:space="preserve">LIQUIDO (SPRAY) LIMPIA MUEBLES FRASCO </t>
    </r>
    <r>
      <rPr>
        <sz val="10"/>
        <color theme="1"/>
        <rFont val="Century Schoolbook"/>
        <family val="1"/>
      </rPr>
      <t>1000</t>
    </r>
    <r>
      <rPr>
        <sz val="10"/>
        <color theme="1"/>
        <rFont val="Arial Narrow"/>
        <family val="2"/>
      </rPr>
      <t xml:space="preserve"> CC</t>
    </r>
  </si>
  <si>
    <t>AMBIENTAL CONCENTRADO LIQUIDO CANECA*</t>
  </si>
  <si>
    <r>
      <t xml:space="preserve">AMBIENTAL VARIAS FRAGANCIAS EN AEROSOL </t>
    </r>
    <r>
      <rPr>
        <sz val="10"/>
        <color theme="1"/>
        <rFont val="Century Schoolbook"/>
        <family val="1"/>
      </rPr>
      <t>400</t>
    </r>
    <r>
      <rPr>
        <sz val="10"/>
        <color theme="1"/>
        <rFont val="Arial Narrow"/>
        <family val="2"/>
      </rPr>
      <t xml:space="preserve"> CC</t>
    </r>
  </si>
  <si>
    <r>
      <t xml:space="preserve">FRANELA CORTADA </t>
    </r>
    <r>
      <rPr>
        <sz val="10"/>
        <color theme="1"/>
        <rFont val="Century Schoolbook"/>
        <family val="1"/>
      </rPr>
      <t>1</t>
    </r>
    <r>
      <rPr>
        <sz val="10"/>
        <color theme="1"/>
        <rFont val="Arial Narrow"/>
        <family val="2"/>
      </rPr>
      <t xml:space="preserve"> METRO</t>
    </r>
  </si>
  <si>
    <r>
      <t xml:space="preserve">INSECTICIDA AEROSOL </t>
    </r>
    <r>
      <rPr>
        <sz val="10"/>
        <color theme="1"/>
        <rFont val="Century Schoolbook"/>
        <family val="1"/>
      </rPr>
      <t>400</t>
    </r>
    <r>
      <rPr>
        <sz val="10"/>
        <color theme="1"/>
        <rFont val="Arial Narrow"/>
        <family val="2"/>
      </rPr>
      <t xml:space="preserve"> CC</t>
    </r>
  </si>
  <si>
    <r>
      <t xml:space="preserve">FUNDA DE BASURA USO INDUSTRIAL NEGRA </t>
    </r>
    <r>
      <rPr>
        <sz val="10"/>
        <color theme="1"/>
        <rFont val="Century Schoolbook"/>
        <family val="1"/>
      </rPr>
      <t>35</t>
    </r>
    <r>
      <rPr>
        <sz val="10"/>
        <color theme="1"/>
        <rFont val="Arial Narrow"/>
        <family val="2"/>
      </rPr>
      <t>"X</t>
    </r>
    <r>
      <rPr>
        <sz val="10"/>
        <color theme="1"/>
        <rFont val="Century Schoolbook"/>
        <family val="1"/>
      </rPr>
      <t>47</t>
    </r>
    <r>
      <rPr>
        <sz val="10"/>
        <color theme="1"/>
        <rFont val="Arial Narrow"/>
        <family val="2"/>
      </rPr>
      <t>"</t>
    </r>
  </si>
  <si>
    <r>
      <t xml:space="preserve">FUNDA DE BASURA NEGRA </t>
    </r>
    <r>
      <rPr>
        <sz val="10"/>
        <color theme="1"/>
        <rFont val="Century Schoolbook"/>
        <family val="1"/>
      </rPr>
      <t>39</t>
    </r>
    <r>
      <rPr>
        <sz val="10"/>
        <color theme="1"/>
        <rFont val="Arial Narrow"/>
        <family val="2"/>
      </rPr>
      <t>X</t>
    </r>
    <r>
      <rPr>
        <sz val="10"/>
        <color theme="1"/>
        <rFont val="Century Schoolbook"/>
        <family val="1"/>
      </rPr>
      <t>50</t>
    </r>
  </si>
  <si>
    <r>
      <t xml:space="preserve">FUNDA DE BASURA DOMESTICA NEGRA </t>
    </r>
    <r>
      <rPr>
        <sz val="10"/>
        <color theme="1"/>
        <rFont val="Century Schoolbook"/>
        <family val="1"/>
      </rPr>
      <t>23</t>
    </r>
    <r>
      <rPr>
        <sz val="10"/>
        <color theme="1"/>
        <rFont val="Arial Narrow"/>
        <family val="2"/>
      </rPr>
      <t>"X</t>
    </r>
    <r>
      <rPr>
        <sz val="10"/>
        <color theme="1"/>
        <rFont val="Century Schoolbook"/>
        <family val="1"/>
      </rPr>
      <t>28</t>
    </r>
    <r>
      <rPr>
        <sz val="10"/>
        <color theme="1"/>
        <rFont val="Arial Narrow"/>
        <family val="2"/>
      </rPr>
      <t>"</t>
    </r>
  </si>
  <si>
    <r>
      <t xml:space="preserve">JABÓN LÍQUIDO DE FUNDA PARA RECARGAR DISPENSADOR </t>
    </r>
    <r>
      <rPr>
        <sz val="10"/>
        <color theme="1"/>
        <rFont val="Century Schoolbook"/>
        <family val="1"/>
      </rPr>
      <t>800</t>
    </r>
    <r>
      <rPr>
        <sz val="10"/>
        <color theme="1"/>
        <rFont val="Arial Narrow"/>
        <family val="2"/>
      </rPr>
      <t xml:space="preserve"> ML</t>
    </r>
  </si>
  <si>
    <t xml:space="preserve">PAQUETE </t>
  </si>
  <si>
    <r>
      <t xml:space="preserve">PAÑO DE LIMPIEZA PARA SUPERFICIES </t>
    </r>
    <r>
      <rPr>
        <sz val="10"/>
        <color theme="1"/>
        <rFont val="Century Schoolbook"/>
        <family val="1"/>
      </rPr>
      <t>10</t>
    </r>
    <r>
      <rPr>
        <sz val="10"/>
        <color theme="1"/>
        <rFont val="Arial Narrow"/>
        <family val="2"/>
      </rPr>
      <t xml:space="preserve"> UNIDADES</t>
    </r>
  </si>
  <si>
    <t>RECOGEDOR DE BASURA</t>
  </si>
  <si>
    <r>
      <t xml:space="preserve">PAPEL TOALLA DE MANOS BLANCO EN Z </t>
    </r>
    <r>
      <rPr>
        <sz val="10"/>
        <color theme="1"/>
        <rFont val="Century Schoolbook"/>
        <family val="1"/>
      </rPr>
      <t>150</t>
    </r>
    <r>
      <rPr>
        <sz val="10"/>
        <color theme="1"/>
        <rFont val="Arial Narrow"/>
        <family val="2"/>
      </rPr>
      <t xml:space="preserve"> UNIDADES*</t>
    </r>
  </si>
  <si>
    <t>PAQUETES</t>
  </si>
  <si>
    <t>AGENDA EJECUTIVA*</t>
  </si>
  <si>
    <r>
      <t xml:space="preserve">LAPIZ HB CON GOMA CAJA </t>
    </r>
    <r>
      <rPr>
        <sz val="10"/>
        <color theme="1"/>
        <rFont val="Century Schoolbook"/>
        <family val="1"/>
      </rPr>
      <t>12</t>
    </r>
    <r>
      <rPr>
        <sz val="10"/>
        <color theme="1"/>
        <rFont val="Arial Narrow"/>
        <family val="2"/>
      </rPr>
      <t xml:space="preserve"> UNIDADES*</t>
    </r>
  </si>
  <si>
    <r>
      <t xml:space="preserve">LIGAS </t>
    </r>
    <r>
      <rPr>
        <sz val="10"/>
        <color theme="1"/>
        <rFont val="Century Schoolbook"/>
        <family val="1"/>
      </rPr>
      <t>8</t>
    </r>
    <r>
      <rPr>
        <sz val="10"/>
        <color theme="1"/>
        <rFont val="Arial Narrow"/>
        <family val="2"/>
      </rPr>
      <t xml:space="preserve"> CM FUNDA DE </t>
    </r>
    <r>
      <rPr>
        <sz val="10"/>
        <color theme="1"/>
        <rFont val="Century Schoolbook"/>
        <family val="1"/>
      </rPr>
      <t>1</t>
    </r>
    <r>
      <rPr>
        <sz val="10"/>
        <color theme="1"/>
        <rFont val="Arial Narrow"/>
        <family val="2"/>
      </rPr>
      <t xml:space="preserve"> KG</t>
    </r>
  </si>
  <si>
    <t xml:space="preserve">FUNDA </t>
  </si>
  <si>
    <t>PARES DE PILAS AA (ALCALINA)*</t>
  </si>
  <si>
    <t>PARES DE PILAS AAA (ALCALINA)</t>
  </si>
  <si>
    <r>
      <t>SEPARADORES PLÁSTICOS A</t>
    </r>
    <r>
      <rPr>
        <sz val="10"/>
        <color theme="1"/>
        <rFont val="Century Schoolbook"/>
        <family val="1"/>
      </rPr>
      <t>4</t>
    </r>
    <r>
      <rPr>
        <sz val="10"/>
        <color theme="1"/>
        <rFont val="Arial Narrow"/>
        <family val="2"/>
      </rPr>
      <t xml:space="preserve"> FUNDA </t>
    </r>
    <r>
      <rPr>
        <sz val="10"/>
        <color theme="1"/>
        <rFont val="Century Schoolbook"/>
        <family val="1"/>
      </rPr>
      <t>10</t>
    </r>
    <r>
      <rPr>
        <sz val="10"/>
        <color theme="1"/>
        <rFont val="Arial Narrow"/>
        <family val="2"/>
      </rPr>
      <t xml:space="preserve"> U*</t>
    </r>
  </si>
  <si>
    <r>
      <t xml:space="preserve">APRIETA PAPELES TIPO PINZA </t>
    </r>
    <r>
      <rPr>
        <sz val="10"/>
        <color theme="1"/>
        <rFont val="Century Schoolbook"/>
        <family val="1"/>
      </rPr>
      <t>51</t>
    </r>
    <r>
      <rPr>
        <sz val="10"/>
        <color theme="1"/>
        <rFont val="Arial Narrow"/>
        <family val="2"/>
      </rPr>
      <t xml:space="preserve"> MM</t>
    </r>
  </si>
  <si>
    <r>
      <t xml:space="preserve">APRIETA PAPELES TIPO PINZA </t>
    </r>
    <r>
      <rPr>
        <sz val="10"/>
        <color theme="1"/>
        <rFont val="Century Schoolbook"/>
        <family val="1"/>
      </rPr>
      <t>32</t>
    </r>
    <r>
      <rPr>
        <sz val="10"/>
        <color theme="1"/>
        <rFont val="Arial Narrow"/>
        <family val="2"/>
      </rPr>
      <t xml:space="preserve"> MM</t>
    </r>
  </si>
  <si>
    <r>
      <t xml:space="preserve">APRIETA PAPELES TIPO PINZA </t>
    </r>
    <r>
      <rPr>
        <sz val="10"/>
        <color theme="1"/>
        <rFont val="Century Schoolbook"/>
        <family val="1"/>
      </rPr>
      <t>19</t>
    </r>
    <r>
      <rPr>
        <sz val="10"/>
        <color theme="1"/>
        <rFont val="Arial Narrow"/>
        <family val="2"/>
      </rPr>
      <t xml:space="preserve"> MM</t>
    </r>
  </si>
  <si>
    <r>
      <t xml:space="preserve">APRIETA PAPELES TIPO PINZA </t>
    </r>
    <r>
      <rPr>
        <sz val="10"/>
        <color theme="1"/>
        <rFont val="Century Schoolbook"/>
        <family val="1"/>
      </rPr>
      <t>41</t>
    </r>
    <r>
      <rPr>
        <sz val="10"/>
        <color theme="1"/>
        <rFont val="Arial Narrow"/>
        <family val="2"/>
      </rPr>
      <t xml:space="preserve"> MM</t>
    </r>
  </si>
  <si>
    <r>
      <t xml:space="preserve">APRIETA PAPELES TIPO PINZA </t>
    </r>
    <r>
      <rPr>
        <sz val="10"/>
        <color theme="1"/>
        <rFont val="Century Schoolbook"/>
        <family val="1"/>
      </rPr>
      <t>25</t>
    </r>
    <r>
      <rPr>
        <sz val="10"/>
        <color theme="1"/>
        <rFont val="Arial Narrow"/>
        <family val="2"/>
      </rPr>
      <t xml:space="preserve"> MM</t>
    </r>
  </si>
  <si>
    <r>
      <t xml:space="preserve">CUADERNO ESPIRAL UNIVERSITARIO CUADROS </t>
    </r>
    <r>
      <rPr>
        <sz val="10"/>
        <color theme="1"/>
        <rFont val="Century Schoolbook"/>
        <family val="1"/>
      </rPr>
      <t>100</t>
    </r>
    <r>
      <rPr>
        <sz val="10"/>
        <color theme="1"/>
        <rFont val="Arial Narrow"/>
        <family val="2"/>
      </rPr>
      <t xml:space="preserve"> HOJAS</t>
    </r>
  </si>
  <si>
    <r>
      <t>SOBRE MANILA F</t>
    </r>
    <r>
      <rPr>
        <sz val="10"/>
        <color theme="1"/>
        <rFont val="Century Schoolbook"/>
        <family val="1"/>
      </rPr>
      <t>5</t>
    </r>
  </si>
  <si>
    <r>
      <t>SOBRE MANILA F</t>
    </r>
    <r>
      <rPr>
        <sz val="10"/>
        <color theme="1"/>
        <rFont val="Century Schoolbook"/>
        <family val="1"/>
      </rPr>
      <t>4</t>
    </r>
  </si>
  <si>
    <r>
      <t>SOBRE MANILA F</t>
    </r>
    <r>
      <rPr>
        <sz val="10"/>
        <color theme="1"/>
        <rFont val="Century Schoolbook"/>
        <family val="1"/>
      </rPr>
      <t>3</t>
    </r>
  </si>
  <si>
    <t>TABLA PARA APUNTES (APOYAMANOS) MADERA*</t>
  </si>
  <si>
    <r>
      <t xml:space="preserve">TIJERA GRANDE DE </t>
    </r>
    <r>
      <rPr>
        <sz val="10"/>
        <color theme="1"/>
        <rFont val="Century Schoolbook"/>
        <family val="1"/>
      </rPr>
      <t>8</t>
    </r>
    <r>
      <rPr>
        <sz val="10"/>
        <color theme="1"/>
        <rFont val="Arial Narrow"/>
        <family val="2"/>
      </rPr>
      <t xml:space="preserve"> PULG.</t>
    </r>
  </si>
  <si>
    <t>CERA PARA DEDOS/CREMA CONTAR BILLETES (GRANDE)*</t>
  </si>
  <si>
    <r>
      <t xml:space="preserve">CLIPS STANDAR </t>
    </r>
    <r>
      <rPr>
        <sz val="10"/>
        <color theme="1"/>
        <rFont val="Century Schoolbook"/>
        <family val="1"/>
      </rPr>
      <t>32</t>
    </r>
    <r>
      <rPr>
        <sz val="10"/>
        <color theme="1"/>
        <rFont val="Arial Narrow"/>
        <family val="2"/>
      </rPr>
      <t xml:space="preserve"> MM METALICOS</t>
    </r>
  </si>
  <si>
    <r>
      <t xml:space="preserve">CLIPS MARIPOSA CAJA DE </t>
    </r>
    <r>
      <rPr>
        <sz val="10"/>
        <color theme="1"/>
        <rFont val="Century Schoolbook"/>
        <family val="1"/>
      </rPr>
      <t>50</t>
    </r>
    <r>
      <rPr>
        <sz val="10"/>
        <color theme="1"/>
        <rFont val="Arial Narrow"/>
        <family val="2"/>
      </rPr>
      <t xml:space="preserve"> UNIDADES*</t>
    </r>
  </si>
  <si>
    <t xml:space="preserve">PAQUETES </t>
  </si>
  <si>
    <r>
      <t xml:space="preserve">NOTAS ADHESIVAS TAMANO </t>
    </r>
    <r>
      <rPr>
        <sz val="10"/>
        <color theme="1"/>
        <rFont val="Century Schoolbook"/>
        <family val="1"/>
      </rPr>
      <t>3</t>
    </r>
    <r>
      <rPr>
        <sz val="10"/>
        <color theme="1"/>
        <rFont val="Arial Narrow"/>
        <family val="2"/>
      </rPr>
      <t>X</t>
    </r>
    <r>
      <rPr>
        <sz val="10"/>
        <color theme="1"/>
        <rFont val="Century Schoolbook"/>
        <family val="1"/>
      </rPr>
      <t>5</t>
    </r>
    <r>
      <rPr>
        <sz val="10"/>
        <color theme="1"/>
        <rFont val="Arial Narrow"/>
        <family val="2"/>
      </rPr>
      <t xml:space="preserve"> PULG</t>
    </r>
  </si>
  <si>
    <r>
      <t xml:space="preserve">LIBROS DE ACTAS (BITACORA) DE </t>
    </r>
    <r>
      <rPr>
        <sz val="10"/>
        <color theme="1"/>
        <rFont val="Century Schoolbook"/>
        <family val="1"/>
      </rPr>
      <t>200</t>
    </r>
    <r>
      <rPr>
        <sz val="10"/>
        <color theme="1"/>
        <rFont val="Arial Narrow"/>
        <family val="2"/>
      </rPr>
      <t xml:space="preserve"> HOJAS</t>
    </r>
  </si>
  <si>
    <r>
      <t xml:space="preserve">CINTA ADHESIVA TRANSPARENTE </t>
    </r>
    <r>
      <rPr>
        <sz val="10"/>
        <color theme="1"/>
        <rFont val="Century Schoolbook"/>
        <family val="1"/>
      </rPr>
      <t>18</t>
    </r>
    <r>
      <rPr>
        <sz val="10"/>
        <color theme="1"/>
        <rFont val="Arial Narrow"/>
        <family val="2"/>
      </rPr>
      <t xml:space="preserve"> X </t>
    </r>
    <r>
      <rPr>
        <sz val="10"/>
        <color theme="1"/>
        <rFont val="Century Schoolbook"/>
        <family val="1"/>
      </rPr>
      <t>25</t>
    </r>
    <r>
      <rPr>
        <sz val="10"/>
        <color theme="1"/>
        <rFont val="Arial Narrow"/>
        <family val="2"/>
      </rPr>
      <t xml:space="preserve"> YDAS</t>
    </r>
  </si>
  <si>
    <t>SEÑALADORES TIPO BANDERITAS*</t>
  </si>
  <si>
    <t xml:space="preserve">VARIOS </t>
  </si>
  <si>
    <t>Gestionar, a partir de las redes y convenios interinstitucionales, la participación de los grupos de investigación consolidados en proyectos con financiamiento externo.</t>
  </si>
  <si>
    <r>
      <rPr>
        <b/>
        <sz val="9"/>
        <rFont val="Century Schoolbook"/>
        <family val="1"/>
      </rPr>
      <t>3.-</t>
    </r>
    <r>
      <rPr>
        <sz val="10"/>
        <rFont val="Arial Narrow"/>
        <family val="2"/>
      </rPr>
      <t xml:space="preserve"> Presentar el Plan Operativo Anual y Evaluación de la Planificación Operativa Anual.</t>
    </r>
  </si>
  <si>
    <t>N° de POA y Evaluaciones del POA entregadas</t>
  </si>
  <si>
    <r>
      <rPr>
        <b/>
        <sz val="9"/>
        <rFont val="Century Schoolbook"/>
        <family val="1"/>
      </rPr>
      <t>1.-</t>
    </r>
    <r>
      <rPr>
        <sz val="10"/>
        <rFont val="Arial Narrow"/>
        <family val="2"/>
      </rPr>
      <t xml:space="preserve"> Elaborar requerimientos de bienes de la Dirección de nivelación de carrera, establecido en el Plan Operativo Anual.
</t>
    </r>
    <r>
      <rPr>
        <b/>
        <sz val="9"/>
        <rFont val="Century Schoolbook"/>
        <family val="1"/>
      </rPr>
      <t>2.-</t>
    </r>
    <r>
      <rPr>
        <sz val="10"/>
        <rFont val="Arial Narrow"/>
        <family val="2"/>
      </rPr>
      <t xml:space="preserve"> Recopilar las evidencias de la evaluación del POA.
</t>
    </r>
    <r>
      <rPr>
        <b/>
        <sz val="9"/>
        <rFont val="Century Schoolbook"/>
        <family val="1"/>
      </rPr>
      <t>3.-</t>
    </r>
    <r>
      <rPr>
        <sz val="10"/>
        <rFont val="Arial Narrow"/>
        <family val="2"/>
      </rPr>
      <t xml:space="preserve"> Entregar los resultados de la evaluación del POA.</t>
    </r>
  </si>
  <si>
    <t>* Ing. MANUEL LÓPEZ FEIJÓO,
  Director de Nivelación y Admisión de la UTMACH,
* Ing. DIANA  MUÑOZ,
  Analista Administrativa,
* Ing. JAIRO JIMENEZ CONTRERAS,
  Analista Informático</t>
  </si>
  <si>
    <r>
      <rPr>
        <b/>
        <sz val="9"/>
        <rFont val="Century Schoolbook"/>
        <family val="1"/>
      </rPr>
      <t>4.-</t>
    </r>
    <r>
      <rPr>
        <sz val="10"/>
        <rFont val="Arial Narrow"/>
        <family val="2"/>
      </rPr>
      <t xml:space="preserve"> Organizar el Archivo de gestión.</t>
    </r>
  </si>
  <si>
    <t xml:space="preserve"> Archivo de gestión organizado.</t>
  </si>
  <si>
    <t>N° de comunicaciones archivadas de la Dirección de Nivelación y Admisión, en el inventario documental</t>
  </si>
  <si>
    <r>
      <rPr>
        <b/>
        <sz val="9"/>
        <rFont val="Century Schoolbook"/>
        <family val="1"/>
      </rPr>
      <t>1.-</t>
    </r>
    <r>
      <rPr>
        <sz val="10"/>
        <rFont val="Arial Narrow"/>
        <family val="2"/>
      </rPr>
      <t xml:space="preserve"> Registrar la documentación de la Dirección de Nivelación y Admisión.
</t>
    </r>
    <r>
      <rPr>
        <b/>
        <sz val="9"/>
        <rFont val="Century Schoolbook"/>
        <family val="1"/>
      </rPr>
      <t>2.-</t>
    </r>
    <r>
      <rPr>
        <sz val="10"/>
        <rFont val="Arial Narrow"/>
        <family val="2"/>
      </rPr>
      <t xml:space="preserve"> Archivar la documentación de la Dirección de Nivelación y Admisión.</t>
    </r>
  </si>
  <si>
    <r>
      <t xml:space="preserve">REGLA PLÁSTICA </t>
    </r>
    <r>
      <rPr>
        <sz val="10"/>
        <color theme="1"/>
        <rFont val="Century Schoolbook"/>
        <family val="1"/>
      </rPr>
      <t>30</t>
    </r>
    <r>
      <rPr>
        <sz val="10"/>
        <color theme="1"/>
        <rFont val="Arial Narrow"/>
        <family val="2"/>
      </rPr>
      <t xml:space="preserve"> CM</t>
    </r>
  </si>
  <si>
    <t>TOTAL POA DIRECCIÓN DE NIVELACIÓN Y ADMISIÓN 2020:</t>
  </si>
  <si>
    <t>TOTAL PRESUPUESTO ESTIMATIVO DIRECCIÓN DE NIVELACIÓN Y ADMISIÓN 2020:</t>
  </si>
  <si>
    <t>RESUMEN PRESUPUESTO ESTIMADO DE LA DIRECCIÓN DE NIVELACIÓN Y ADMISIÓN 2020</t>
  </si>
  <si>
    <t>CENTRO DE POSGRADOS</t>
  </si>
  <si>
    <t>OEI 09</t>
  </si>
  <si>
    <t>Diseñar carreras y programas de posgrado que respondan a los requerimientos del radio de influencia de la UTMACH.</t>
  </si>
  <si>
    <t xml:space="preserve">NO APLICA </t>
  </si>
  <si>
    <r>
      <rPr>
        <b/>
        <sz val="9"/>
        <rFont val="Century Schoolbook"/>
        <family val="1"/>
      </rPr>
      <t>1.-</t>
    </r>
    <r>
      <rPr>
        <sz val="10"/>
        <rFont val="Arial Narrow"/>
        <family val="2"/>
      </rPr>
      <t xml:space="preserve"> Coordinar de proceso del Diseño y/o rediseño de la Oferta de Posgrado.</t>
    </r>
  </si>
  <si>
    <t>Proceso de Diseño y/o rediseño de la Oferta de Posgrado, coordinado.</t>
  </si>
  <si>
    <t>N° de programas diseñados y/o rediseñados de posgrado</t>
  </si>
  <si>
    <r>
      <rPr>
        <b/>
        <sz val="9"/>
        <rFont val="Century Schoolbook"/>
        <family val="1"/>
      </rPr>
      <t>1.-</t>
    </r>
    <r>
      <rPr>
        <sz val="10"/>
        <rFont val="Arial Narrow"/>
        <family val="2"/>
      </rPr>
      <t xml:space="preserve"> Seleccionar la Comisión de Diseño Curricular del programa.
</t>
    </r>
    <r>
      <rPr>
        <b/>
        <sz val="9"/>
        <rFont val="Century Schoolbook"/>
        <family val="1"/>
      </rPr>
      <t>2.-</t>
    </r>
    <r>
      <rPr>
        <sz val="10"/>
        <rFont val="Arial Narrow"/>
        <family val="2"/>
      </rPr>
      <t xml:space="preserve"> Proponer un perfil para el proyecto de diseño de maestría.
</t>
    </r>
    <r>
      <rPr>
        <b/>
        <sz val="9"/>
        <rFont val="Century Schoolbook"/>
        <family val="1"/>
      </rPr>
      <t>3.-</t>
    </r>
    <r>
      <rPr>
        <sz val="10"/>
        <rFont val="Arial Narrow"/>
        <family val="2"/>
      </rPr>
      <t xml:space="preserve"> Desarrollar del estudio de pertinencia.
</t>
    </r>
    <r>
      <rPr>
        <b/>
        <sz val="9"/>
        <rFont val="Century Schoolbook"/>
        <family val="1"/>
      </rPr>
      <t>4.-</t>
    </r>
    <r>
      <rPr>
        <sz val="10"/>
        <rFont val="Arial Narrow"/>
        <family val="2"/>
      </rPr>
      <t xml:space="preserve"> Desarrollar el estudio de demanda.
</t>
    </r>
    <r>
      <rPr>
        <b/>
        <sz val="9"/>
        <rFont val="Century Schoolbook"/>
        <family val="1"/>
      </rPr>
      <t>5.-</t>
    </r>
    <r>
      <rPr>
        <sz val="10"/>
        <rFont val="Arial Narrow"/>
        <family val="2"/>
      </rPr>
      <t xml:space="preserve"> Realizar el Diseño Curricular apegado a la Guía para la presentación de programas de posgrado emitido por el CES.
</t>
    </r>
    <r>
      <rPr>
        <b/>
        <sz val="9"/>
        <rFont val="Century Schoolbook"/>
        <family val="1"/>
      </rPr>
      <t>6.-</t>
    </r>
    <r>
      <rPr>
        <sz val="10"/>
        <rFont val="Arial Narrow"/>
        <family val="2"/>
      </rPr>
      <t xml:space="preserve"> Presentar el documento final y sus anexos para su aprobación en el CP, CU y CES.
</t>
    </r>
    <r>
      <rPr>
        <b/>
        <sz val="9"/>
        <rFont val="Century Schoolbook"/>
        <family val="1"/>
      </rPr>
      <t>7.-</t>
    </r>
    <r>
      <rPr>
        <sz val="10"/>
        <rFont val="Arial Narrow"/>
        <family val="2"/>
      </rPr>
      <t xml:space="preserve"> Atender las observaciones derivadas del facilitador académico externo, SENESCYT y CES.    </t>
    </r>
    <r>
      <rPr>
        <b/>
        <sz val="9"/>
        <rFont val="Century Schoolbook"/>
        <family val="1"/>
      </rPr>
      <t>8.-</t>
    </r>
    <r>
      <rPr>
        <sz val="10"/>
        <rFont val="Arial Narrow"/>
        <family val="2"/>
      </rPr>
      <t xml:space="preserve"> Solicitar al Consejo de Posgrado el ajuste curricular pertinente con la debida justificación.
</t>
    </r>
    <r>
      <rPr>
        <b/>
        <sz val="9"/>
        <rFont val="Century Schoolbook"/>
        <family val="1"/>
      </rPr>
      <t>9.-</t>
    </r>
    <r>
      <rPr>
        <sz val="10"/>
        <rFont val="Arial Narrow"/>
        <family val="2"/>
      </rPr>
      <t xml:space="preserve"> Gestionar el ajuste curricular ante el CP y CU.</t>
    </r>
  </si>
  <si>
    <r>
      <rPr>
        <b/>
        <sz val="9"/>
        <rFont val="Century Schoolbook"/>
        <family val="1"/>
      </rPr>
      <t>1.-</t>
    </r>
    <r>
      <rPr>
        <sz val="10"/>
        <rFont val="Arial Narrow"/>
        <family val="2"/>
      </rPr>
      <t xml:space="preserve"> Resolución del Consejo de Directivo de la Unidad Académica con el equipo de diseño y perfil del proyecto.
</t>
    </r>
    <r>
      <rPr>
        <b/>
        <sz val="9"/>
        <rFont val="Century Schoolbook"/>
        <family val="1"/>
      </rPr>
      <t>2.-</t>
    </r>
    <r>
      <rPr>
        <sz val="10"/>
        <rFont val="Arial Narrow"/>
        <family val="2"/>
      </rPr>
      <t xml:space="preserve"> Resolución de aprobación del perfil del proyecto de programa de maestría emitido por el del Consejo de Posgrado.
</t>
    </r>
    <r>
      <rPr>
        <b/>
        <sz val="9"/>
        <rFont val="Century Schoolbook"/>
        <family val="1"/>
      </rPr>
      <t>3.-</t>
    </r>
    <r>
      <rPr>
        <sz val="10"/>
        <rFont val="Arial Narrow"/>
        <family val="2"/>
      </rPr>
      <t xml:space="preserve"> Documento final con el estudio de pertinencia.
</t>
    </r>
    <r>
      <rPr>
        <b/>
        <sz val="9"/>
        <rFont val="Century Schoolbook"/>
        <family val="1"/>
      </rPr>
      <t>4.-</t>
    </r>
    <r>
      <rPr>
        <sz val="10"/>
        <rFont val="Arial Narrow"/>
        <family val="2"/>
      </rPr>
      <t xml:space="preserve"> Documento final del estudio de demanda.
</t>
    </r>
    <r>
      <rPr>
        <b/>
        <sz val="9"/>
        <rFont val="Century Schoolbook"/>
        <family val="1"/>
      </rPr>
      <t>5.-</t>
    </r>
    <r>
      <rPr>
        <sz val="10"/>
        <rFont val="Arial Narrow"/>
        <family val="2"/>
      </rPr>
      <t xml:space="preserve"> Diseño del programa según Guía para la presentación de programas de posgrado emitido por el CES.
</t>
    </r>
    <r>
      <rPr>
        <b/>
        <sz val="9"/>
        <rFont val="Century Schoolbook"/>
        <family val="1"/>
      </rPr>
      <t>6.-</t>
    </r>
    <r>
      <rPr>
        <sz val="10"/>
        <rFont val="Arial Narrow"/>
        <family val="2"/>
      </rPr>
      <t xml:space="preserve"> Resoluciones de aprobación del Programa de maestría emitidos por el CP, CU y el CES.
</t>
    </r>
    <r>
      <rPr>
        <b/>
        <sz val="9"/>
        <rFont val="Century Schoolbook"/>
        <family val="1"/>
      </rPr>
      <t>7.-</t>
    </r>
    <r>
      <rPr>
        <sz val="10"/>
        <rFont val="Arial Narrow"/>
        <family val="2"/>
      </rPr>
      <t xml:space="preserve"> Oficio con la solicitud y justificativo del ajuste curricular de la maestría, emitido por el coordinador académico del programa.
</t>
    </r>
    <r>
      <rPr>
        <b/>
        <sz val="9"/>
        <rFont val="Century Schoolbook"/>
        <family val="1"/>
      </rPr>
      <t>8.-</t>
    </r>
    <r>
      <rPr>
        <sz val="10"/>
        <rFont val="Arial Narrow"/>
        <family val="2"/>
      </rPr>
      <t xml:space="preserve"> Resolución de aprobación del ajuste curricular emitido por el CP y el CU.
</t>
    </r>
    <r>
      <rPr>
        <b/>
        <sz val="9"/>
        <rFont val="Century Schoolbook"/>
        <family val="1"/>
      </rPr>
      <t>9.-</t>
    </r>
    <r>
      <rPr>
        <sz val="10"/>
        <rFont val="Arial Narrow"/>
        <family val="2"/>
      </rPr>
      <t xml:space="preserve"> Resolución de aprobación del CES en caso de que este ajuste curricular sea sustantivo.
</t>
    </r>
    <r>
      <rPr>
        <b/>
        <sz val="9"/>
        <rFont val="Century Schoolbook"/>
        <family val="1"/>
      </rPr>
      <t>10.-</t>
    </r>
    <r>
      <rPr>
        <sz val="10"/>
        <rFont val="Arial Narrow"/>
        <family val="2"/>
      </rPr>
      <t xml:space="preserve"> Matriz del Estado del diseño y/o rediseño de la oferta académica de posgrado.</t>
    </r>
  </si>
  <si>
    <t>* Elida Rivero Rodríguez;
  Directora del CEPOS</t>
  </si>
  <si>
    <r>
      <t>Papel bond A</t>
    </r>
    <r>
      <rPr>
        <sz val="10"/>
        <color theme="1"/>
        <rFont val="Century Schoolbook"/>
        <family val="1"/>
      </rPr>
      <t>4 75</t>
    </r>
    <r>
      <rPr>
        <sz val="10"/>
        <color theme="1"/>
        <rFont val="Arial Narrow"/>
        <family val="2"/>
      </rPr>
      <t xml:space="preserve"> gr</t>
    </r>
  </si>
  <si>
    <r>
      <t xml:space="preserve">Archivador tamaño oficio lomo </t>
    </r>
    <r>
      <rPr>
        <sz val="10"/>
        <color theme="1"/>
        <rFont val="Century Schoolbook"/>
        <family val="1"/>
      </rPr>
      <t>8</t>
    </r>
    <r>
      <rPr>
        <sz val="10"/>
        <color theme="1"/>
        <rFont val="Arial Narrow"/>
        <family val="2"/>
      </rPr>
      <t xml:space="preserve"> cms</t>
    </r>
  </si>
  <si>
    <r>
      <t>Separador plástico A</t>
    </r>
    <r>
      <rPr>
        <sz val="10"/>
        <color theme="1"/>
        <rFont val="Century Schoolbook"/>
        <family val="1"/>
      </rPr>
      <t>4</t>
    </r>
    <r>
      <rPr>
        <sz val="10"/>
        <color theme="1"/>
        <rFont val="Arial Narrow"/>
        <family val="2"/>
      </rPr>
      <t xml:space="preserve"> funda </t>
    </r>
    <r>
      <rPr>
        <sz val="10"/>
        <color theme="1"/>
        <rFont val="Century Schoolbook"/>
        <family val="1"/>
      </rPr>
      <t>10</t>
    </r>
    <r>
      <rPr>
        <sz val="10"/>
        <color theme="1"/>
        <rFont val="Arial Narrow"/>
        <family val="2"/>
      </rPr>
      <t xml:space="preserve"> u Normal</t>
    </r>
  </si>
  <si>
    <r>
      <t>Separador plástico A</t>
    </r>
    <r>
      <rPr>
        <sz val="10"/>
        <color theme="1"/>
        <rFont val="Century Schoolbook"/>
        <family val="1"/>
      </rPr>
      <t>4</t>
    </r>
    <r>
      <rPr>
        <sz val="10"/>
        <color theme="1"/>
        <rFont val="Arial Narrow"/>
        <family val="2"/>
      </rPr>
      <t xml:space="preserve"> funda </t>
    </r>
    <r>
      <rPr>
        <sz val="10"/>
        <color theme="1"/>
        <rFont val="Century Schoolbook"/>
        <family val="1"/>
      </rPr>
      <t>10</t>
    </r>
    <r>
      <rPr>
        <sz val="10"/>
        <color theme="1"/>
        <rFont val="Arial Narrow"/>
        <family val="2"/>
      </rPr>
      <t xml:space="preserve"> u Meses</t>
    </r>
  </si>
  <si>
    <t>Desinfectante</t>
  </si>
  <si>
    <t>Cera para pisos</t>
  </si>
  <si>
    <t>Papel higiénico</t>
  </si>
  <si>
    <r>
      <t xml:space="preserve">Detergente </t>
    </r>
    <r>
      <rPr>
        <sz val="10"/>
        <rFont val="Century Schoolbook"/>
        <family val="1"/>
      </rPr>
      <t>5</t>
    </r>
    <r>
      <rPr>
        <sz val="10"/>
        <rFont val="Arial Narrow"/>
        <family val="2"/>
      </rPr>
      <t xml:space="preserve"> kg</t>
    </r>
  </si>
  <si>
    <r>
      <rPr>
        <b/>
        <sz val="9"/>
        <rFont val="Century Schoolbook"/>
        <family val="1"/>
      </rPr>
      <t>2.-</t>
    </r>
    <r>
      <rPr>
        <sz val="10"/>
        <rFont val="Arial Narrow"/>
        <family val="2"/>
      </rPr>
      <t xml:space="preserve"> Ejecutar el proceso de Admisión y Matrícula de los Programas de Posgrados.</t>
    </r>
  </si>
  <si>
    <t>Proceso de Admisión y Matrícula de los Programas de Posgrado, ejecutado.</t>
  </si>
  <si>
    <r>
      <rPr>
        <b/>
        <sz val="9"/>
        <rFont val="Century Schoolbook"/>
        <family val="1"/>
      </rPr>
      <t>1.-</t>
    </r>
    <r>
      <rPr>
        <sz val="10"/>
        <rFont val="Arial Narrow"/>
        <family val="2"/>
      </rPr>
      <t xml:space="preserve"> Resolución de la convocatoria para el proceso de admisión por programa de posgrado.
</t>
    </r>
    <r>
      <rPr>
        <b/>
        <sz val="9"/>
        <rFont val="Century Schoolbook"/>
        <family val="1"/>
      </rPr>
      <t>2.-</t>
    </r>
    <r>
      <rPr>
        <sz val="10"/>
        <rFont val="Arial Narrow"/>
        <family val="2"/>
      </rPr>
      <t xml:space="preserve"> Inscripción (en línea).
</t>
    </r>
    <r>
      <rPr>
        <b/>
        <sz val="9"/>
        <rFont val="Century Schoolbook"/>
        <family val="1"/>
      </rPr>
      <t>3.-</t>
    </r>
    <r>
      <rPr>
        <sz val="10"/>
        <rFont val="Arial Narrow"/>
        <family val="2"/>
      </rPr>
      <t xml:space="preserve"> Instrumentos y resultados de Test, evaluación y/o entrevista para la admisión (según planificación del programa).
</t>
    </r>
    <r>
      <rPr>
        <b/>
        <sz val="9"/>
        <rFont val="Century Schoolbook"/>
        <family val="1"/>
      </rPr>
      <t>4.-</t>
    </r>
    <r>
      <rPr>
        <sz val="10"/>
        <rFont val="Arial Narrow"/>
        <family val="2"/>
      </rPr>
      <t xml:space="preserve"> Publicación de los resultados de admisión(mediante página oficial de la Universidad).
</t>
    </r>
    <r>
      <rPr>
        <b/>
        <sz val="9"/>
        <rFont val="Century Schoolbook"/>
        <family val="1"/>
      </rPr>
      <t>5.-</t>
    </r>
    <r>
      <rPr>
        <sz val="10"/>
        <rFont val="Arial Narrow"/>
        <family val="2"/>
      </rPr>
      <t xml:space="preserve"> Formulario de matrículas ordinarias por programa de posgrado.
</t>
    </r>
    <r>
      <rPr>
        <b/>
        <sz val="9"/>
        <rFont val="Century Schoolbook"/>
        <family val="1"/>
      </rPr>
      <t>6.-</t>
    </r>
    <r>
      <rPr>
        <sz val="10"/>
        <rFont val="Arial Narrow"/>
        <family val="2"/>
      </rPr>
      <t xml:space="preserve"> Formulario de matrículas extraordinarias por programa de posgrado.
</t>
    </r>
    <r>
      <rPr>
        <b/>
        <sz val="9"/>
        <rFont val="Century Schoolbook"/>
        <family val="1"/>
      </rPr>
      <t>7.-</t>
    </r>
    <r>
      <rPr>
        <sz val="10"/>
        <rFont val="Arial Narrow"/>
        <family val="2"/>
      </rPr>
      <t xml:space="preserve"> Resolución  del CU sobre el calendario académico.
</t>
    </r>
    <r>
      <rPr>
        <b/>
        <sz val="9"/>
        <rFont val="Century Schoolbook"/>
        <family val="1"/>
      </rPr>
      <t>8.-</t>
    </r>
    <r>
      <rPr>
        <sz val="10"/>
        <rFont val="Arial Narrow"/>
        <family val="2"/>
      </rPr>
      <t xml:space="preserve"> Reporte de estudiantes admitidos y matriculados.</t>
    </r>
  </si>
  <si>
    <t xml:space="preserve">Marcador tiza líquida color azul </t>
  </si>
  <si>
    <r>
      <t xml:space="preserve">Caja de clips </t>
    </r>
    <r>
      <rPr>
        <sz val="10"/>
        <color theme="1"/>
        <rFont val="Century Schoolbook"/>
        <family val="1"/>
      </rPr>
      <t>32</t>
    </r>
    <r>
      <rPr>
        <sz val="10"/>
        <color theme="1"/>
        <rFont val="Arial Narrow"/>
        <family val="2"/>
      </rPr>
      <t xml:space="preserve"> mm</t>
    </r>
  </si>
  <si>
    <t>Marcador tiza líquida color negro</t>
  </si>
  <si>
    <t>Marcador tiza líquida color verde</t>
  </si>
  <si>
    <r>
      <rPr>
        <b/>
        <sz val="9"/>
        <rFont val="Century Schoolbook"/>
        <family val="1"/>
      </rPr>
      <t>3.-</t>
    </r>
    <r>
      <rPr>
        <sz val="10"/>
        <rFont val="Arial Narrow"/>
        <family val="2"/>
      </rPr>
      <t xml:space="preserve"> Gestionar la oferta Académica de Posgrado.</t>
    </r>
  </si>
  <si>
    <t>Oferta Académica de posgrado gestionada.</t>
  </si>
  <si>
    <r>
      <rPr>
        <b/>
        <sz val="9"/>
        <rFont val="Century Schoolbook"/>
        <family val="1"/>
      </rPr>
      <t>1.-</t>
    </r>
    <r>
      <rPr>
        <sz val="10"/>
        <rFont val="Arial Narrow"/>
        <family val="2"/>
      </rPr>
      <t xml:space="preserve"> Diseñar reporte de gestión de la oferta académica de programas.
</t>
    </r>
    <r>
      <rPr>
        <b/>
        <sz val="9"/>
        <rFont val="Century Schoolbook"/>
        <family val="1"/>
      </rPr>
      <t>2.-</t>
    </r>
    <r>
      <rPr>
        <sz val="10"/>
        <rFont val="Arial Narrow"/>
        <family val="2"/>
      </rPr>
      <t xml:space="preserve"> Gestionar el proceso docente de los programas de posgrado en oferta.</t>
    </r>
  </si>
  <si>
    <r>
      <rPr>
        <b/>
        <sz val="9"/>
        <rFont val="Century Schoolbook"/>
        <family val="1"/>
      </rPr>
      <t>1.-</t>
    </r>
    <r>
      <rPr>
        <sz val="10"/>
        <rFont val="Arial Narrow"/>
        <family val="2"/>
      </rPr>
      <t xml:space="preserve"> Reporte de gestión de la oferta académica por programas.
</t>
    </r>
    <r>
      <rPr>
        <b/>
        <sz val="9"/>
        <rFont val="Century Schoolbook"/>
        <family val="1"/>
      </rPr>
      <t>2.-</t>
    </r>
    <r>
      <rPr>
        <sz val="10"/>
        <rFont val="Arial Narrow"/>
        <family val="2"/>
      </rPr>
      <t xml:space="preserve"> Resoluciones de probación por parte del CES de los programas de posgrado  de la UTMACH.
</t>
    </r>
    <r>
      <rPr>
        <b/>
        <sz val="9"/>
        <rFont val="Century Schoolbook"/>
        <family val="1"/>
      </rPr>
      <t>3.-</t>
    </r>
    <r>
      <rPr>
        <sz val="10"/>
        <rFont val="Arial Narrow"/>
        <family val="2"/>
      </rPr>
      <t xml:space="preserve"> Calendarios académicos por programa.
</t>
    </r>
    <r>
      <rPr>
        <b/>
        <sz val="9"/>
        <rFont val="Century Schoolbook"/>
        <family val="1"/>
      </rPr>
      <t>4.-</t>
    </r>
    <r>
      <rPr>
        <sz val="10"/>
        <rFont val="Arial Narrow"/>
        <family val="2"/>
      </rPr>
      <t xml:space="preserve"> Registros de evaluaciones por asignaturas en cada programa.
</t>
    </r>
    <r>
      <rPr>
        <b/>
        <sz val="9"/>
        <rFont val="Century Schoolbook"/>
        <family val="1"/>
      </rPr>
      <t>5.-</t>
    </r>
    <r>
      <rPr>
        <sz val="10"/>
        <rFont val="Arial Narrow"/>
        <family val="2"/>
      </rPr>
      <t xml:space="preserve"> Registro de asistencia por asignaturas en cada programa.
</t>
    </r>
    <r>
      <rPr>
        <b/>
        <sz val="9"/>
        <rFont val="Century Schoolbook"/>
        <family val="1"/>
      </rPr>
      <t>6.-</t>
    </r>
    <r>
      <rPr>
        <sz val="10"/>
        <rFont val="Arial Narrow"/>
        <family val="2"/>
      </rPr>
      <t xml:space="preserve"> Reporte de gestión de la oferta académica por programas.</t>
    </r>
  </si>
  <si>
    <t>Cloro</t>
  </si>
  <si>
    <r>
      <t xml:space="preserve">Líquido limpiador de muebles </t>
    </r>
    <r>
      <rPr>
        <sz val="10"/>
        <color theme="1"/>
        <rFont val="Century Schoolbook"/>
        <family val="1"/>
      </rPr>
      <t>250</t>
    </r>
    <r>
      <rPr>
        <sz val="10"/>
        <color theme="1"/>
        <rFont val="Arial Narrow"/>
        <family val="2"/>
      </rPr>
      <t xml:space="preserve"> cc</t>
    </r>
  </si>
  <si>
    <r>
      <t xml:space="preserve">Jabón de tocador líquido con válvula </t>
    </r>
    <r>
      <rPr>
        <sz val="10"/>
        <rFont val="Century Schoolbook"/>
        <family val="1"/>
      </rPr>
      <t>500</t>
    </r>
    <r>
      <rPr>
        <sz val="10"/>
        <rFont val="Arial Narrow"/>
        <family val="2"/>
      </rPr>
      <t xml:space="preserve"> ml</t>
    </r>
  </si>
  <si>
    <t>Esponja</t>
  </si>
  <si>
    <r>
      <rPr>
        <b/>
        <sz val="9"/>
        <rFont val="Century Schoolbook"/>
        <family val="1"/>
      </rPr>
      <t>4.-</t>
    </r>
    <r>
      <rPr>
        <sz val="10"/>
        <rFont val="Arial Narrow"/>
        <family val="2"/>
      </rPr>
      <t xml:space="preserve"> Coordinar el proceso de titulación.</t>
    </r>
  </si>
  <si>
    <t>Proceso de titulación Coordinado.</t>
  </si>
  <si>
    <t>N° de programas de maestrías en procesos de titulación</t>
  </si>
  <si>
    <r>
      <rPr>
        <b/>
        <sz val="9"/>
        <rFont val="Century Schoolbook"/>
        <family val="1"/>
      </rPr>
      <t>1.-</t>
    </r>
    <r>
      <rPr>
        <sz val="10"/>
        <rFont val="Arial Narrow"/>
        <family val="2"/>
      </rPr>
      <t xml:space="preserve"> Ejecutar el proceso de matriculación.
</t>
    </r>
    <r>
      <rPr>
        <b/>
        <sz val="9"/>
        <rFont val="Century Schoolbook"/>
        <family val="1"/>
      </rPr>
      <t>2.-</t>
    </r>
    <r>
      <rPr>
        <sz val="10"/>
        <rFont val="Arial Narrow"/>
        <family val="2"/>
      </rPr>
      <t xml:space="preserve"> Elaborar el registro de control a tutorías.
</t>
    </r>
    <r>
      <rPr>
        <b/>
        <sz val="9"/>
        <rFont val="Century Schoolbook"/>
        <family val="1"/>
      </rPr>
      <t>3.-</t>
    </r>
    <r>
      <rPr>
        <sz val="10"/>
        <rFont val="Arial Narrow"/>
        <family val="2"/>
      </rPr>
      <t xml:space="preserve"> Elaborar el informe final de las tutorías.
</t>
    </r>
    <r>
      <rPr>
        <b/>
        <sz val="9"/>
        <rFont val="Century Schoolbook"/>
        <family val="1"/>
      </rPr>
      <t>4.-</t>
    </r>
    <r>
      <rPr>
        <sz val="10"/>
        <rFont val="Arial Narrow"/>
        <family val="2"/>
      </rPr>
      <t xml:space="preserve"> Elaborar las rubricas para la evaluación escrita y oral del proceso de titulación.
</t>
    </r>
    <r>
      <rPr>
        <b/>
        <sz val="9"/>
        <rFont val="Century Schoolbook"/>
        <family val="1"/>
      </rPr>
      <t>5.-</t>
    </r>
    <r>
      <rPr>
        <sz val="10"/>
        <rFont val="Arial Narrow"/>
        <family val="2"/>
      </rPr>
      <t xml:space="preserve"> Elaborar el informe final del proceso de titulación de posgrado.</t>
    </r>
  </si>
  <si>
    <r>
      <rPr>
        <b/>
        <sz val="9"/>
        <rFont val="Century Schoolbook"/>
        <family val="1"/>
      </rPr>
      <t>1.-</t>
    </r>
    <r>
      <rPr>
        <sz val="10"/>
        <rFont val="Arial Narrow"/>
        <family val="2"/>
      </rPr>
      <t xml:space="preserve"> Formulario de matricula.
</t>
    </r>
    <r>
      <rPr>
        <b/>
        <sz val="9"/>
        <rFont val="Century Schoolbook"/>
        <family val="1"/>
      </rPr>
      <t>2.-</t>
    </r>
    <r>
      <rPr>
        <sz val="10"/>
        <rFont val="Arial Narrow"/>
        <family val="2"/>
      </rPr>
      <t xml:space="preserve"> Registro de control a tutorías por programas de posgrado
</t>
    </r>
    <r>
      <rPr>
        <b/>
        <sz val="9"/>
        <rFont val="Century Schoolbook"/>
        <family val="1"/>
      </rPr>
      <t>3.-</t>
    </r>
    <r>
      <rPr>
        <sz val="10"/>
        <rFont val="Arial Narrow"/>
        <family val="2"/>
      </rPr>
      <t xml:space="preserve"> Informe final de las tutorías por programas de posgrado
</t>
    </r>
    <r>
      <rPr>
        <b/>
        <sz val="9"/>
        <rFont val="Century Schoolbook"/>
        <family val="1"/>
      </rPr>
      <t>4.-</t>
    </r>
    <r>
      <rPr>
        <sz val="10"/>
        <rFont val="Arial Narrow"/>
        <family val="2"/>
      </rPr>
      <t xml:space="preserve"> Rubricas para la evaluación escrita y oral del proceso de titulación.
</t>
    </r>
    <r>
      <rPr>
        <b/>
        <sz val="9"/>
        <rFont val="Century Schoolbook"/>
        <family val="1"/>
      </rPr>
      <t>5.-</t>
    </r>
    <r>
      <rPr>
        <sz val="10"/>
        <rFont val="Arial Narrow"/>
        <family val="2"/>
      </rPr>
      <t xml:space="preserve"> Informe final del proceso de titulación por programa de posgrado.</t>
    </r>
  </si>
  <si>
    <t>Funda de basura verde doméstica</t>
  </si>
  <si>
    <t>Líquido para limpiar vidrios</t>
  </si>
  <si>
    <t>Fortalecer la plataforma tecnológica para la automatización de procesos, con la finalidad de mejorar la capacidad de respuesta oportuna.</t>
  </si>
  <si>
    <r>
      <rPr>
        <b/>
        <sz val="9"/>
        <rFont val="Century Schoolbook"/>
        <family val="1"/>
      </rPr>
      <t>5.-</t>
    </r>
    <r>
      <rPr>
        <sz val="10"/>
        <rFont val="Arial Narrow"/>
        <family val="2"/>
      </rPr>
      <t xml:space="preserve"> Gestionar administrativamente los procesos de pagos de bienes y servicios de los programas de posgrado.</t>
    </r>
  </si>
  <si>
    <t>Procesos de pagos de bienes y servicios de los programas de posgrado gestionados.</t>
  </si>
  <si>
    <t>N° de solicitudes emitidas de pagos de bienes y servicios  por programas de posgrados</t>
  </si>
  <si>
    <r>
      <rPr>
        <b/>
        <sz val="9"/>
        <rFont val="Century Schoolbook"/>
        <family val="1"/>
      </rPr>
      <t>1.-</t>
    </r>
    <r>
      <rPr>
        <sz val="10"/>
        <rFont val="Arial Narrow"/>
        <family val="2"/>
      </rPr>
      <t xml:space="preserve"> Solicitar  de manera oportuna los procesos de compras por programas de bienes y servicios a la Empresa Pública UTMACH-EP.
</t>
    </r>
    <r>
      <rPr>
        <b/>
        <sz val="9"/>
        <rFont val="Century Schoolbook"/>
        <family val="1"/>
      </rPr>
      <t>2.-</t>
    </r>
    <r>
      <rPr>
        <sz val="10"/>
        <rFont val="Arial Narrow"/>
        <family val="2"/>
      </rPr>
      <t xml:space="preserve"> Reportar mensualmente los ingresos por programas  a la Empresa Pública UTMACH-EP.</t>
    </r>
  </si>
  <si>
    <r>
      <rPr>
        <b/>
        <sz val="9"/>
        <rFont val="Century Schoolbook"/>
        <family val="1"/>
      </rPr>
      <t>1.-</t>
    </r>
    <r>
      <rPr>
        <sz val="10"/>
        <rFont val="Arial Narrow"/>
        <family val="2"/>
      </rPr>
      <t xml:space="preserve"> Oficios con las solicitudes  de los procesos de compras de bienes y servicios por programas a la Empresa Pública UTMACH-EP.
</t>
    </r>
    <r>
      <rPr>
        <b/>
        <sz val="9"/>
        <rFont val="Century Schoolbook"/>
        <family val="1"/>
      </rPr>
      <t>2.-</t>
    </r>
    <r>
      <rPr>
        <sz val="10"/>
        <rFont val="Arial Narrow"/>
        <family val="2"/>
      </rPr>
      <t xml:space="preserve"> Reporte mensual de ingresos y solicitudes de bienes y servicios.</t>
    </r>
  </si>
  <si>
    <t>* Fanny Lasso Merchán,
  Analista Financiera del CEPOS</t>
  </si>
  <si>
    <t>Tintas para impresora a cartucho</t>
  </si>
  <si>
    <t>Tóner para impresora láser</t>
  </si>
  <si>
    <t>Plan Operativo Anual entregado oportunamente.</t>
  </si>
  <si>
    <r>
      <rPr>
        <b/>
        <sz val="9"/>
        <rFont val="Century Schoolbook"/>
        <family val="1"/>
      </rPr>
      <t>1.-</t>
    </r>
    <r>
      <rPr>
        <sz val="10"/>
        <rFont val="Arial Narrow"/>
        <family val="2"/>
      </rPr>
      <t xml:space="preserve"> Planificar el Plan Operativo Anual.
</t>
    </r>
    <r>
      <rPr>
        <b/>
        <sz val="9"/>
        <rFont val="Century Schoolbook"/>
        <family val="1"/>
      </rPr>
      <t>2.-</t>
    </r>
    <r>
      <rPr>
        <sz val="10"/>
        <rFont val="Arial Narrow"/>
        <family val="2"/>
      </rPr>
      <t xml:space="preserve"> Evaluar el Plan Operativo Anual.</t>
    </r>
  </si>
  <si>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Evidencias de los resultados del cumplimiento del Plan Operativo Anual.</t>
    </r>
  </si>
  <si>
    <t>Carpetas folder de cartulina vincha incluida</t>
  </si>
  <si>
    <t>Caja de clip mariposa</t>
  </si>
  <si>
    <r>
      <rPr>
        <b/>
        <sz val="9"/>
        <rFont val="Century Schoolbook"/>
        <family val="1"/>
      </rPr>
      <t xml:space="preserve">7.- </t>
    </r>
    <r>
      <rPr>
        <sz val="10"/>
        <rFont val="Arial Narrow"/>
        <family val="2"/>
      </rPr>
      <t>Organizar el Archivo de Gestión: Archivo de Gestión organizado.</t>
    </r>
  </si>
  <si>
    <t xml:space="preserve"> Archivo de Gestión organizado.</t>
  </si>
  <si>
    <t>N° de oficios y/o documentos emitidos, registrados en el inventario documental</t>
  </si>
  <si>
    <t>* Génesis Garrido López,
  Asistente Técnico Administrativa</t>
  </si>
  <si>
    <t>TOTAL POA CENTRO DE POSGRADOS 2020:</t>
  </si>
  <si>
    <t>TOTAL PRESUPUESTO ESTIMATIVO CENTRO DE POSGRADOS 2020:</t>
  </si>
  <si>
    <t>RESUMEN PRESUPUESTO ESTIMADO DEL 
CENTRO DE POSGRADOS 2020</t>
  </si>
  <si>
    <r>
      <rPr>
        <b/>
        <sz val="9"/>
        <rFont val="Century Schoolbook"/>
        <family val="1"/>
      </rPr>
      <t>1.-</t>
    </r>
    <r>
      <rPr>
        <sz val="10"/>
        <rFont val="Arial Narrow"/>
        <family val="2"/>
      </rPr>
      <t xml:space="preserve"> Emitir las directrices para garantizar la ejecución de los procesos administrativos y académicos.</t>
    </r>
  </si>
  <si>
    <r>
      <rPr>
        <b/>
        <sz val="9"/>
        <rFont val="Century Schoolbook"/>
        <family val="1"/>
      </rPr>
      <t>2.-</t>
    </r>
    <r>
      <rPr>
        <sz val="10"/>
        <rFont val="Arial Narrow"/>
        <family val="2"/>
      </rPr>
      <t xml:space="preserve"> Supervisar la ejecución de los procesos administrativos y académicos.</t>
    </r>
  </si>
  <si>
    <r>
      <rPr>
        <b/>
        <sz val="9"/>
        <rFont val="Century Schoolbook"/>
        <family val="1"/>
      </rPr>
      <t>3.-</t>
    </r>
    <r>
      <rPr>
        <sz val="10"/>
        <rFont val="Arial Narrow"/>
        <family val="2"/>
      </rPr>
      <t xml:space="preserve"> Emitir los criterios técnicos para la sustentación de las decisiones adoptadas a nivel de facultad.</t>
    </r>
  </si>
  <si>
    <r>
      <rPr>
        <b/>
        <sz val="9"/>
        <rFont val="Century Schoolbook"/>
        <family val="1"/>
      </rPr>
      <t>5.-</t>
    </r>
    <r>
      <rPr>
        <sz val="10"/>
        <rFont val="Arial Narrow"/>
        <family val="2"/>
      </rPr>
      <t xml:space="preserve"> Supervisar la ejecución de las convocatorias a los consejos de facultad.</t>
    </r>
  </si>
  <si>
    <r>
      <rPr>
        <b/>
        <sz val="9"/>
        <rFont val="Century Schoolbook"/>
        <family val="1"/>
      </rPr>
      <t>8.-</t>
    </r>
    <r>
      <rPr>
        <sz val="10"/>
        <rFont val="Arial Narrow"/>
        <family val="2"/>
      </rPr>
      <t xml:space="preserve"> Entregar la Planificación Operativa Anual y Evaluación de la Planificación Operativa Anual.</t>
    </r>
  </si>
  <si>
    <r>
      <rPr>
        <b/>
        <sz val="9"/>
        <rFont val="Century Schoolbook"/>
        <family val="1"/>
      </rPr>
      <t>1.-</t>
    </r>
    <r>
      <rPr>
        <sz val="10"/>
        <rFont val="Arial Narrow"/>
        <family val="2"/>
      </rPr>
      <t xml:space="preserve"> Matriz del estado actual de los procesos administrativos y académicos.</t>
    </r>
  </si>
  <si>
    <r>
      <rPr>
        <b/>
        <sz val="9"/>
        <rFont val="Century Schoolbook"/>
        <family val="1"/>
      </rPr>
      <t>1.-</t>
    </r>
    <r>
      <rPr>
        <sz val="10"/>
        <rFont val="Arial Narrow"/>
        <family val="2"/>
      </rPr>
      <t xml:space="preserve"> Reporte de resoluciones adoptadas por Comisión académica y/o Consejo Directivo.</t>
    </r>
  </si>
  <si>
    <r>
      <rPr>
        <b/>
        <sz val="9"/>
        <rFont val="Century Schoolbook"/>
        <family val="1"/>
      </rPr>
      <t>9.-</t>
    </r>
    <r>
      <rPr>
        <sz val="10"/>
        <rFont val="Arial Narrow"/>
        <family val="2"/>
      </rPr>
      <t xml:space="preserve"> Organizar del Archivo de Gestión.</t>
    </r>
  </si>
  <si>
    <r>
      <t xml:space="preserve">Goma liquida </t>
    </r>
    <r>
      <rPr>
        <sz val="10"/>
        <rFont val="Century Schoolbook"/>
        <family val="1"/>
      </rPr>
      <t>250</t>
    </r>
    <r>
      <rPr>
        <sz val="10"/>
        <rFont val="Arial Narrow"/>
        <family val="2"/>
      </rPr>
      <t xml:space="preserve"> gr</t>
    </r>
  </si>
  <si>
    <r>
      <rPr>
        <b/>
        <sz val="9"/>
        <rFont val="Century Schoolbook"/>
        <family val="1"/>
      </rPr>
      <t>1.-</t>
    </r>
    <r>
      <rPr>
        <sz val="10"/>
        <rFont val="Arial Narrow"/>
        <family val="2"/>
      </rPr>
      <t xml:space="preserve"> Inventario documental.</t>
    </r>
  </si>
  <si>
    <t>Correspondencia interna y externa de la Facultad registrada y distribuida.</t>
  </si>
  <si>
    <r>
      <rPr>
        <b/>
        <sz val="9"/>
        <rFont val="Century Schoolbook"/>
        <family val="1"/>
      </rPr>
      <t>7.-</t>
    </r>
    <r>
      <rPr>
        <sz val="10"/>
        <rFont val="Arial Narrow"/>
        <family val="2"/>
      </rPr>
      <t xml:space="preserve"> Organizar el Archivo de gestión.</t>
    </r>
  </si>
  <si>
    <t>"Posicionar a la Universidad Técnica de Machala como actor clave del desarrollo integral de Machala, El Oro, la Zona 7 y el Ecuador, a través de la relación docencia/vínculos con la sociedad así como investigación/vínculos con la sociedad”</t>
  </si>
  <si>
    <r>
      <t xml:space="preserve">Elaboración:                   </t>
    </r>
    <r>
      <rPr>
        <sz val="12"/>
        <color theme="1"/>
        <rFont val="Arial Narrow"/>
        <family val="2"/>
      </rPr>
      <t xml:space="preserve">Elida Rivero Rodríguez </t>
    </r>
  </si>
  <si>
    <t>Block</t>
  </si>
  <si>
    <t>Separadores de hojas</t>
  </si>
  <si>
    <t>Perforadoras</t>
  </si>
  <si>
    <r>
      <t>Resmas de papel A</t>
    </r>
    <r>
      <rPr>
        <sz val="10"/>
        <color rgb="FF000000"/>
        <rFont val="Century Schoolbook"/>
        <family val="1"/>
      </rPr>
      <t>4 75</t>
    </r>
    <r>
      <rPr>
        <sz val="10"/>
        <color rgb="FF000000"/>
        <rFont val="Arial Narrow"/>
        <family val="2"/>
      </rPr>
      <t xml:space="preserve"> Gr.</t>
    </r>
  </si>
  <si>
    <t>Tinta para impresora Epson color negro</t>
  </si>
  <si>
    <t>Tinta para impresora Epson color azul</t>
  </si>
  <si>
    <t>Tinta para impresora Epson color amarillo</t>
  </si>
  <si>
    <t>Tinta para impresora Epson color rojo</t>
  </si>
  <si>
    <r>
      <t xml:space="preserve">Grapas </t>
    </r>
    <r>
      <rPr>
        <sz val="10"/>
        <color rgb="FF000000"/>
        <rFont val="Century Schoolbook"/>
        <family val="1"/>
      </rPr>
      <t>26/6</t>
    </r>
    <r>
      <rPr>
        <sz val="10"/>
        <color rgb="FF000000"/>
        <rFont val="Arial Narrow"/>
        <family val="2"/>
      </rPr>
      <t xml:space="preserve"> MM caja de </t>
    </r>
    <r>
      <rPr>
        <sz val="10"/>
        <color rgb="FF000000"/>
        <rFont val="Century Schoolbook"/>
        <family val="1"/>
      </rPr>
      <t>5000</t>
    </r>
    <r>
      <rPr>
        <sz val="10"/>
        <color rgb="FF000000"/>
        <rFont val="Arial Narrow"/>
        <family val="2"/>
      </rPr>
      <t xml:space="preserve"> unidades</t>
    </r>
  </si>
  <si>
    <r>
      <t xml:space="preserve">Cloro liquido al </t>
    </r>
    <r>
      <rPr>
        <sz val="10"/>
        <color rgb="FF000000"/>
        <rFont val="Century Schoolbook"/>
        <family val="1"/>
      </rPr>
      <t>5%</t>
    </r>
  </si>
  <si>
    <r>
      <t xml:space="preserve">Funda negra industrial de </t>
    </r>
    <r>
      <rPr>
        <sz val="10"/>
        <color rgb="FF000000"/>
        <rFont val="Century Schoolbook"/>
        <family val="1"/>
      </rPr>
      <t>30</t>
    </r>
    <r>
      <rPr>
        <sz val="10"/>
        <color rgb="FF000000"/>
        <rFont val="Arial Narrow"/>
        <family val="2"/>
      </rPr>
      <t xml:space="preserve"> X </t>
    </r>
    <r>
      <rPr>
        <sz val="10"/>
        <color rgb="FF000000"/>
        <rFont val="Century Schoolbook"/>
        <family val="1"/>
      </rPr>
      <t>36</t>
    </r>
    <r>
      <rPr>
        <sz val="10"/>
        <color rgb="FF000000"/>
        <rFont val="Arial Narrow"/>
        <family val="2"/>
      </rPr>
      <t xml:space="preserve"> paquete de </t>
    </r>
    <r>
      <rPr>
        <sz val="10"/>
        <color rgb="FF000000"/>
        <rFont val="Century Schoolbook"/>
        <family val="1"/>
      </rPr>
      <t>10</t>
    </r>
  </si>
  <si>
    <r>
      <t xml:space="preserve">Guantes de caucho N° </t>
    </r>
    <r>
      <rPr>
        <sz val="10"/>
        <color rgb="FF000000"/>
        <rFont val="Century Schoolbook"/>
        <family val="1"/>
      </rPr>
      <t>9</t>
    </r>
  </si>
  <si>
    <r>
      <t xml:space="preserve">Liquido (aceite) limpia muebles frasco de </t>
    </r>
    <r>
      <rPr>
        <sz val="10"/>
        <color rgb="FF000000"/>
        <rFont val="Century Schoolbook"/>
        <family val="1"/>
      </rPr>
      <t>250</t>
    </r>
    <r>
      <rPr>
        <sz val="10"/>
        <color rgb="FF000000"/>
        <rFont val="Arial Narrow"/>
        <family val="2"/>
      </rPr>
      <t xml:space="preserve"> cc</t>
    </r>
  </si>
  <si>
    <r>
      <t xml:space="preserve">Focos ahorradores de </t>
    </r>
    <r>
      <rPr>
        <sz val="10"/>
        <color rgb="FF000000"/>
        <rFont val="Century Schoolbook"/>
        <family val="1"/>
      </rPr>
      <t>62</t>
    </r>
    <r>
      <rPr>
        <sz val="10"/>
        <color rgb="FF000000"/>
        <rFont val="Arial Narrow"/>
        <family val="2"/>
      </rPr>
      <t xml:space="preserve"> waths</t>
    </r>
  </si>
  <si>
    <r>
      <t xml:space="preserve">Focos ahorradores de </t>
    </r>
    <r>
      <rPr>
        <sz val="10"/>
        <color rgb="FF000000"/>
        <rFont val="Century Schoolbook"/>
        <family val="1"/>
      </rPr>
      <t>85</t>
    </r>
    <r>
      <rPr>
        <sz val="10"/>
        <color rgb="FF000000"/>
        <rFont val="Arial Narrow"/>
        <family val="2"/>
      </rPr>
      <t xml:space="preserve"> waths</t>
    </r>
  </si>
  <si>
    <r>
      <t xml:space="preserve">Balaustros </t>
    </r>
    <r>
      <rPr>
        <sz val="10"/>
        <color rgb="FF000000"/>
        <rFont val="Century Schoolbook"/>
        <family val="1"/>
      </rPr>
      <t>2</t>
    </r>
    <r>
      <rPr>
        <sz val="10"/>
        <color rgb="FF000000"/>
        <rFont val="Arial Narrow"/>
        <family val="2"/>
      </rPr>
      <t xml:space="preserve"> X </t>
    </r>
    <r>
      <rPr>
        <sz val="10"/>
        <color rgb="FF000000"/>
        <rFont val="Century Schoolbook"/>
        <family val="1"/>
      </rPr>
      <t>40</t>
    </r>
    <r>
      <rPr>
        <sz val="10"/>
        <color rgb="FF000000"/>
        <rFont val="Arial Narrow"/>
        <family val="2"/>
      </rPr>
      <t xml:space="preserve"> de </t>
    </r>
    <r>
      <rPr>
        <sz val="10"/>
        <color rgb="FF000000"/>
        <rFont val="Century Schoolbook"/>
        <family val="1"/>
      </rPr>
      <t>40</t>
    </r>
    <r>
      <rPr>
        <sz val="10"/>
        <color rgb="FF000000"/>
        <rFont val="Arial Narrow"/>
        <family val="2"/>
      </rPr>
      <t xml:space="preserve"> waths</t>
    </r>
  </si>
  <si>
    <r>
      <t xml:space="preserve">Rollos de cable N° </t>
    </r>
    <r>
      <rPr>
        <sz val="10"/>
        <color rgb="FF000000"/>
        <rFont val="Century Schoolbook"/>
        <family val="1"/>
      </rPr>
      <t>12</t>
    </r>
  </si>
  <si>
    <r>
      <t xml:space="preserve">Rollos de cable N° </t>
    </r>
    <r>
      <rPr>
        <sz val="10"/>
        <color rgb="FF000000"/>
        <rFont val="Century Schoolbook"/>
        <family val="1"/>
      </rPr>
      <t>10</t>
    </r>
  </si>
  <si>
    <r>
      <t xml:space="preserve">Breakers de </t>
    </r>
    <r>
      <rPr>
        <sz val="10"/>
        <color rgb="FF000000"/>
        <rFont val="Century Schoolbook"/>
        <family val="1"/>
      </rPr>
      <t>40</t>
    </r>
    <r>
      <rPr>
        <sz val="10"/>
        <color rgb="FF000000"/>
        <rFont val="Arial Narrow"/>
        <family val="2"/>
      </rPr>
      <t xml:space="preserve"> waths para caja</t>
    </r>
  </si>
  <si>
    <r>
      <t xml:space="preserve">Breakers de </t>
    </r>
    <r>
      <rPr>
        <sz val="10"/>
        <color rgb="FF000000"/>
        <rFont val="Century Schoolbook"/>
        <family val="1"/>
      </rPr>
      <t>20</t>
    </r>
    <r>
      <rPr>
        <sz val="10"/>
        <color rgb="FF000000"/>
        <rFont val="Arial Narrow"/>
        <family val="2"/>
      </rPr>
      <t xml:space="preserve"> waths para caja</t>
    </r>
  </si>
  <si>
    <r>
      <t>Resmas de papel bond A</t>
    </r>
    <r>
      <rPr>
        <sz val="10"/>
        <rFont val="Century Schoolbook"/>
        <family val="1"/>
      </rPr>
      <t>4 75</t>
    </r>
    <r>
      <rPr>
        <sz val="10"/>
        <rFont val="Arial Narrow"/>
        <family val="2"/>
      </rPr>
      <t xml:space="preserve"> Gr.</t>
    </r>
  </si>
  <si>
    <r>
      <t xml:space="preserve">Clip mariposa caja de </t>
    </r>
    <r>
      <rPr>
        <sz val="10"/>
        <rFont val="Century Schoolbook"/>
        <family val="1"/>
      </rPr>
      <t>50</t>
    </r>
    <r>
      <rPr>
        <sz val="10"/>
        <rFont val="Arial Narrow"/>
        <family val="2"/>
      </rPr>
      <t xml:space="preserve"> unidades</t>
    </r>
  </si>
  <si>
    <r>
      <t xml:space="preserve">Grapas </t>
    </r>
    <r>
      <rPr>
        <sz val="10"/>
        <rFont val="Century Schoolbook"/>
        <family val="1"/>
      </rPr>
      <t>26/6</t>
    </r>
    <r>
      <rPr>
        <sz val="10"/>
        <rFont val="Arial Narrow"/>
        <family val="2"/>
      </rPr>
      <t xml:space="preserve"> MM caja de </t>
    </r>
    <r>
      <rPr>
        <sz val="10"/>
        <rFont val="Century Schoolbook"/>
        <family val="1"/>
      </rPr>
      <t>5000</t>
    </r>
  </si>
  <si>
    <r>
      <t xml:space="preserve">Archivadores tamaño oficio lomo </t>
    </r>
    <r>
      <rPr>
        <sz val="10"/>
        <rFont val="Century Schoolbook"/>
        <family val="1"/>
      </rPr>
      <t>8</t>
    </r>
    <r>
      <rPr>
        <sz val="10"/>
        <rFont val="Arial Narrow"/>
        <family val="2"/>
      </rPr>
      <t xml:space="preserve"> cm</t>
    </r>
  </si>
  <si>
    <r>
      <t xml:space="preserve">Goma líquida </t>
    </r>
    <r>
      <rPr>
        <sz val="10"/>
        <rFont val="Century Schoolbook"/>
        <family val="1"/>
      </rPr>
      <t>250</t>
    </r>
    <r>
      <rPr>
        <sz val="10"/>
        <rFont val="Arial Narrow"/>
        <family val="2"/>
      </rPr>
      <t xml:space="preserve"> gr.</t>
    </r>
  </si>
  <si>
    <r>
      <t xml:space="preserve">Tijeras grandes de </t>
    </r>
    <r>
      <rPr>
        <sz val="10"/>
        <rFont val="Century Schoolbook"/>
        <family val="1"/>
      </rPr>
      <t>8</t>
    </r>
    <r>
      <rPr>
        <sz val="10"/>
        <rFont val="Arial Narrow"/>
        <family val="2"/>
      </rPr>
      <t xml:space="preserve"> Pulg.</t>
    </r>
  </si>
  <si>
    <r>
      <t xml:space="preserve">Archivadores Tamaño Oficio </t>
    </r>
    <r>
      <rPr>
        <sz val="10"/>
        <rFont val="Century Schoolbook"/>
        <family val="1"/>
      </rPr>
      <t>8</t>
    </r>
    <r>
      <rPr>
        <sz val="10"/>
        <rFont val="Arial Narrow"/>
        <family val="2"/>
      </rPr>
      <t xml:space="preserve"> cm.</t>
    </r>
  </si>
  <si>
    <r>
      <t xml:space="preserve">Clip Mariposa Caja de </t>
    </r>
    <r>
      <rPr>
        <sz val="10"/>
        <rFont val="Century Schoolbook"/>
        <family val="1"/>
      </rPr>
      <t>50</t>
    </r>
    <r>
      <rPr>
        <sz val="10"/>
        <rFont val="Arial Narrow"/>
        <family val="2"/>
      </rPr>
      <t xml:space="preserve"> unidades</t>
    </r>
  </si>
  <si>
    <r>
      <t xml:space="preserve">Tijeras grandes de </t>
    </r>
    <r>
      <rPr>
        <sz val="10"/>
        <rFont val="Century Schoolbook"/>
        <family val="1"/>
      </rPr>
      <t>8</t>
    </r>
  </si>
  <si>
    <r>
      <t xml:space="preserve">Tijeras grandes de </t>
    </r>
    <r>
      <rPr>
        <sz val="10"/>
        <color rgb="FF000000"/>
        <rFont val="Century Schoolbook"/>
        <family val="1"/>
      </rPr>
      <t>8</t>
    </r>
  </si>
  <si>
    <r>
      <t>Resma de papel bond A</t>
    </r>
    <r>
      <rPr>
        <sz val="10"/>
        <color rgb="FF000000"/>
        <rFont val="Century Schoolbook"/>
        <family val="1"/>
      </rPr>
      <t>4 75</t>
    </r>
    <r>
      <rPr>
        <sz val="10"/>
        <color rgb="FF000000"/>
        <rFont val="Arial Narrow"/>
        <family val="2"/>
      </rPr>
      <t xml:space="preserve"> gr</t>
    </r>
  </si>
  <si>
    <r>
      <t xml:space="preserve">Archivadores Tamaño Oficio </t>
    </r>
    <r>
      <rPr>
        <sz val="10"/>
        <color rgb="FF000000"/>
        <rFont val="Century Schoolbook"/>
        <family val="1"/>
      </rPr>
      <t>8</t>
    </r>
    <r>
      <rPr>
        <sz val="10"/>
        <color rgb="FF000000"/>
        <rFont val="Arial Narrow"/>
        <family val="2"/>
      </rPr>
      <t xml:space="preserve"> cm.</t>
    </r>
  </si>
  <si>
    <r>
      <t xml:space="preserve">Clip Mariposa Caja de </t>
    </r>
    <r>
      <rPr>
        <sz val="10"/>
        <color rgb="FF000000"/>
        <rFont val="Century Schoolbook"/>
        <family val="1"/>
      </rPr>
      <t>50</t>
    </r>
    <r>
      <rPr>
        <sz val="10"/>
        <color rgb="FF000000"/>
        <rFont val="Arial Narrow"/>
        <family val="2"/>
      </rPr>
      <t xml:space="preserve"> unidades</t>
    </r>
  </si>
  <si>
    <r>
      <t>Papel bond A</t>
    </r>
    <r>
      <rPr>
        <sz val="10"/>
        <rFont val="Century Schoolbook"/>
        <family val="1"/>
      </rPr>
      <t>4</t>
    </r>
    <r>
      <rPr>
        <sz val="10"/>
        <rFont val="Arial Narrow"/>
        <family val="2"/>
      </rPr>
      <t xml:space="preserve"> de </t>
    </r>
    <r>
      <rPr>
        <sz val="10"/>
        <rFont val="Century Schoolbook"/>
        <family val="1"/>
      </rPr>
      <t>75</t>
    </r>
    <r>
      <rPr>
        <sz val="10"/>
        <rFont val="Arial Narrow"/>
        <family val="2"/>
      </rPr>
      <t xml:space="preserve"> gr</t>
    </r>
  </si>
  <si>
    <r>
      <t xml:space="preserve">Archivador tamaño oficio lomo </t>
    </r>
    <r>
      <rPr>
        <sz val="10"/>
        <rFont val="Century Schoolbook"/>
        <family val="1"/>
      </rPr>
      <t>8</t>
    </r>
    <r>
      <rPr>
        <sz val="10"/>
        <rFont val="Arial Narrow"/>
        <family val="2"/>
      </rPr>
      <t xml:space="preserve"> cm (leizt)</t>
    </r>
  </si>
  <si>
    <r>
      <t xml:space="preserve">Cinta adhesiva transparente </t>
    </r>
    <r>
      <rPr>
        <sz val="10"/>
        <color rgb="FF000000"/>
        <rFont val="Century Schoolbook"/>
        <family val="1"/>
      </rPr>
      <t>18</t>
    </r>
    <r>
      <rPr>
        <sz val="10"/>
        <color rgb="FF000000"/>
        <rFont val="Arial Narrow"/>
        <family val="2"/>
      </rPr>
      <t xml:space="preserve"> x </t>
    </r>
    <r>
      <rPr>
        <sz val="10"/>
        <color rgb="FF000000"/>
        <rFont val="Century Schoolbook"/>
        <family val="1"/>
      </rPr>
      <t>25</t>
    </r>
    <r>
      <rPr>
        <sz val="10"/>
        <color rgb="FF000000"/>
        <rFont val="Arial Narrow"/>
        <family val="2"/>
      </rPr>
      <t xml:space="preserve"> ydas</t>
    </r>
  </si>
  <si>
    <r>
      <t xml:space="preserve">Archivador de cartón N° </t>
    </r>
    <r>
      <rPr>
        <sz val="10"/>
        <rFont val="Century Schoolbook"/>
        <family val="1"/>
      </rPr>
      <t>15</t>
    </r>
    <r>
      <rPr>
        <sz val="10"/>
        <rFont val="Arial Narrow"/>
        <family val="2"/>
      </rPr>
      <t xml:space="preserve"> con tapa</t>
    </r>
  </si>
  <si>
    <r>
      <t xml:space="preserve">Archivador de cartón plegable lomo </t>
    </r>
    <r>
      <rPr>
        <sz val="10"/>
        <rFont val="Century Schoolbook"/>
        <family val="1"/>
      </rPr>
      <t>16</t>
    </r>
    <r>
      <rPr>
        <sz val="10"/>
        <rFont val="Arial Narrow"/>
        <family val="2"/>
      </rPr>
      <t xml:space="preserve"> cms N° </t>
    </r>
    <r>
      <rPr>
        <sz val="10"/>
        <rFont val="Century Schoolbook"/>
        <family val="1"/>
      </rPr>
      <t>3</t>
    </r>
  </si>
  <si>
    <r>
      <t xml:space="preserve">Grapas </t>
    </r>
    <r>
      <rPr>
        <sz val="10"/>
        <rFont val="Century Schoolbook"/>
        <family val="1"/>
      </rPr>
      <t>26/6</t>
    </r>
    <r>
      <rPr>
        <sz val="10"/>
        <rFont val="Arial Narrow"/>
        <family val="2"/>
      </rPr>
      <t xml:space="preserve"> caja de </t>
    </r>
    <r>
      <rPr>
        <sz val="10"/>
        <rFont val="Century Schoolbook"/>
        <family val="1"/>
      </rPr>
      <t>1000</t>
    </r>
    <r>
      <rPr>
        <sz val="10"/>
        <rFont val="Arial Narrow"/>
        <family val="2"/>
      </rPr>
      <t xml:space="preserve"> u</t>
    </r>
  </si>
  <si>
    <r>
      <t>Sobre manila F</t>
    </r>
    <r>
      <rPr>
        <sz val="10"/>
        <rFont val="Century Schoolbook"/>
        <family val="1"/>
      </rPr>
      <t>2</t>
    </r>
  </si>
  <si>
    <r>
      <t xml:space="preserve">Clips estándar </t>
    </r>
    <r>
      <rPr>
        <sz val="10"/>
        <rFont val="Century Schoolbook"/>
        <family val="1"/>
      </rPr>
      <t>43</t>
    </r>
    <r>
      <rPr>
        <sz val="10"/>
        <rFont val="Arial Narrow"/>
        <family val="2"/>
      </rPr>
      <t xml:space="preserve"> mm metálicos</t>
    </r>
  </si>
  <si>
    <r>
      <t>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</si>
  <si>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t>* Ec. Guido Sotomayor,
  Coordinador de Carrera
* Ec. Yelena Vega,
  Responsable de Colectivo de Gestión Académica
* Ec. Jonpiere Apolo,
  Apoyo a Coordinación</t>
  </si>
  <si>
    <t>* María Isabel Bastidas,
  Coordinadora de Turismo</t>
  </si>
  <si>
    <t>* María Isabel Bastidas,
  Coordinadora de Turismo
* Freddy Aguilar,
  Vinculación con la Sociedad</t>
  </si>
  <si>
    <t>* Ing. Morayma Vélez Espinoza,
  Jefa de UMMOG-FCE
* Ing. Lisbeth Ortiz Paladines,
  Analista de UMMOG</t>
  </si>
  <si>
    <t>* Ing. Morayma Vélez Espinoza,
  Jefa de UMMOG-FCE
* Lcda. Mónica Lapo Paz,
  Analista de UMMOG
* Ing. Karol Valarezo Procel,
  Analista de UMMOG
* Ing. Lisbeth Ortiz Paladines,
  Analista de UMMOG 
* Lcda. Bertha Sicho Montaño,
  Analista de Estadística
* Lcda. Betty Valverde Cedillo,
  Analista de secretaría de UMMOG
* Ing. Walter Romero Alvarado,
  Analista de Estadística
* Sr. Herman José Aguilar,
  Analista de Estadística</t>
  </si>
  <si>
    <t>* Ing. Morayma Vélez Espinoza,
  Jefa de UMMOG-FCE
* Lcda. Betty Valverde Cedillo,
  Analista de secretaría de UMMOG
* Lcda. Bertha Sicho Montaño,
  Analista de Estadística
* Ing. Walter Romero Alvarado,
  Analista de Estadística
* Sr. Herman José Aguilar,
  Analista de Estadística</t>
  </si>
  <si>
    <t>* Ing. Morayma Vélez Espinoza,
  Jefa de UMMOG-FCE
* Ing. Tania Brito Gaona,
  Analista de UMMOG 
* Ing. Nancy Calva Aguirre,
  Analista de UMMOG
* Lcda. Ketty Ajila Armijos,
  Analista de UMMOG  
* Lcda. Mónica Lapo Paz,
  Analista de UMMOG
* Ing. Karol Valarezo Procel,
  Analista de UMMOG
* Ing. Lisbeth Ortiz Paladines,
  Analista de UMMOG 
* Lcda. Bertha Sicho Montaño,
  Analista de Estadística
* Lcda. Betty Valverde Cedillo,
  Analista de Secretaría de UMMOG
* Ing. Walter Romero Alvarado,
  Analista de Estadística
* Sr. Herman José Aguilar,
  Analista de Estadística</t>
  </si>
  <si>
    <t>FCA</t>
  </si>
  <si>
    <t>FCE</t>
  </si>
  <si>
    <t>FCQS</t>
  </si>
  <si>
    <t>FCS</t>
  </si>
  <si>
    <t>FIC</t>
  </si>
  <si>
    <t>DNA</t>
  </si>
  <si>
    <t>CEPOS</t>
  </si>
  <si>
    <t>Tutorías y comité evaluador de trabajo de titulación</t>
  </si>
  <si>
    <t>Capacitación a la Ciudadanía en General (para pago de deuda de años anteriores).</t>
  </si>
  <si>
    <t>530606 0701 001</t>
  </si>
  <si>
    <t>840104 0701 003</t>
  </si>
  <si>
    <t>840107 0701 003</t>
  </si>
  <si>
    <t>840106 0701 003</t>
  </si>
  <si>
    <t>611000006005189</t>
  </si>
  <si>
    <t>611000006005715</t>
  </si>
  <si>
    <t>611000006006200</t>
  </si>
  <si>
    <t>614000006027498</t>
  </si>
  <si>
    <t>611000006006846</t>
  </si>
  <si>
    <t>611000006006706</t>
  </si>
  <si>
    <t>611000006007736</t>
  </si>
  <si>
    <t>611000006007979</t>
  </si>
  <si>
    <t>1310000013031250</t>
  </si>
  <si>
    <t xml:space="preserve">ESENCIA GALON </t>
  </si>
  <si>
    <t>1311000013035500</t>
  </si>
  <si>
    <t>614000006023895</t>
  </si>
  <si>
    <t>TINTA CORRECTORA TIPO ESFERO*</t>
  </si>
  <si>
    <t>614000006031223</t>
  </si>
  <si>
    <t>MOUSE PAD CON APOYA MUNECAS DE GEL*</t>
  </si>
  <si>
    <t>614000006029250</t>
  </si>
  <si>
    <t>TABLA PARA APUNTES (APOYAMANOS) PLÁSTICO*</t>
  </si>
  <si>
    <t>614000006025010</t>
  </si>
  <si>
    <t>GRAPADORA NORMAL METALICA MEDIANA*</t>
  </si>
  <si>
    <t>CERA PARA DEDOS/ CREMA CONTAR BILLETES (MEDIANA)*</t>
  </si>
  <si>
    <t>614000006025511</t>
  </si>
  <si>
    <t>1801000018002020</t>
  </si>
  <si>
    <t>614000006031224</t>
  </si>
  <si>
    <t>ESTILETE (REFORZADO PUNTA METALICA)</t>
  </si>
  <si>
    <t>614000006029489</t>
  </si>
  <si>
    <t>614000006025069</t>
  </si>
  <si>
    <t>614000006025165</t>
  </si>
  <si>
    <t>614000006022221</t>
  </si>
  <si>
    <t>609000006001727</t>
  </si>
  <si>
    <t>614000006028591</t>
  </si>
  <si>
    <t>614000006024991</t>
  </si>
  <si>
    <t>614000006031226</t>
  </si>
  <si>
    <t>614000006027952</t>
  </si>
  <si>
    <t>614000006022377</t>
  </si>
  <si>
    <t>614000006022376</t>
  </si>
  <si>
    <t>609000006000617</t>
  </si>
  <si>
    <t>614000006031210</t>
  </si>
  <si>
    <t>614000006022620</t>
  </si>
  <si>
    <t>614000006026299</t>
  </si>
  <si>
    <t>614000006026297</t>
  </si>
  <si>
    <t>614000006026298</t>
  </si>
  <si>
    <t>TONER PARA IMPRESORA EPSON AMARILLO</t>
  </si>
  <si>
    <t>TONER PARA IMPRESORA EPSON ROJO</t>
  </si>
  <si>
    <t>TONER PARA IMPRESORA EPSON AZUL</t>
  </si>
  <si>
    <t xml:space="preserve">TONER PARA IMPRESORA EPSON NEGRO </t>
  </si>
  <si>
    <t>840103 0701 003</t>
  </si>
  <si>
    <t>MANTENIMIENTO DE PINTURA DE LOS BLOQUES DE LA FACULTAD Y FILTRACIONES DE AGUA EN LAS LOSAS</t>
  </si>
  <si>
    <t>614000006022773</t>
  </si>
  <si>
    <t>614000006022699</t>
  </si>
  <si>
    <t>614000006022972</t>
  </si>
  <si>
    <t>CARPETA FOLDER DE CARTULINA KRAFT (VINCHA INCLUIDA)*</t>
  </si>
  <si>
    <t>PARES DE PILAS AAA (ALCALINA)*</t>
  </si>
  <si>
    <t>840111 0701 001</t>
  </si>
  <si>
    <t>LAMPARA DE PLOMO PARA ESPECTOFOTOMETRO</t>
  </si>
  <si>
    <t>LAMPARA DE CADMIO PARA ESPECTOFOTOMETRO</t>
  </si>
  <si>
    <t>GOMA LIQUIDA CANECA</t>
  </si>
  <si>
    <t>614000006024066</t>
  </si>
  <si>
    <t>990101 0701 001</t>
  </si>
  <si>
    <r>
      <t xml:space="preserve">Los documentos permanecen en folders en el Archivo de Gestión hasta el </t>
    </r>
    <r>
      <rPr>
        <sz val="10"/>
        <rFont val="Century Schoolbook"/>
        <family val="1"/>
      </rPr>
      <t>31</t>
    </r>
    <r>
      <rPr>
        <sz val="10"/>
        <rFont val="Arial Narrow"/>
        <family val="2"/>
      </rPr>
      <t xml:space="preserve"> de diciembre de cada año, el listado y etiquetada de los folders se lo realiza en el primer trimestre del siguiente año y luego se procede a trasladar por falta de espacio al Archivo Intermedio de la FCA.</t>
    </r>
  </si>
  <si>
    <t>Gramos</t>
  </si>
  <si>
    <t>Miligramos</t>
  </si>
  <si>
    <t>Litros</t>
  </si>
  <si>
    <t>Kilogramo</t>
  </si>
  <si>
    <r>
      <t xml:space="preserve">Hoyadora de </t>
    </r>
    <r>
      <rPr>
        <sz val="10"/>
        <rFont val="Century Schoolbook"/>
        <family val="1"/>
      </rPr>
      <t>2</t>
    </r>
    <r>
      <rPr>
        <sz val="10"/>
        <rFont val="Arial Narrow"/>
        <family val="2"/>
      </rPr>
      <t xml:space="preserve"> Hp</t>
    </r>
  </si>
  <si>
    <t>Proyectores</t>
  </si>
  <si>
    <t>Impresora</t>
  </si>
  <si>
    <r>
      <t xml:space="preserve">Miras de Nivelación </t>
    </r>
    <r>
      <rPr>
        <sz val="10"/>
        <rFont val="Century Schoolbook"/>
        <family val="1"/>
      </rPr>
      <t>5</t>
    </r>
    <r>
      <rPr>
        <sz val="10"/>
        <rFont val="Arial Narrow"/>
        <family val="2"/>
      </rPr>
      <t>m de Aluminio Topografía</t>
    </r>
  </si>
  <si>
    <r>
      <t xml:space="preserve">Taladro de Percutor de </t>
    </r>
    <r>
      <rPr>
        <sz val="10"/>
        <rFont val="Century Schoolbook"/>
        <family val="1"/>
      </rPr>
      <t>3500</t>
    </r>
    <r>
      <rPr>
        <sz val="10"/>
        <rFont val="Arial Narrow"/>
        <family val="2"/>
      </rPr>
      <t xml:space="preserve"> RPM de </t>
    </r>
    <r>
      <rPr>
        <sz val="10"/>
        <rFont val="Century Schoolbook"/>
        <family val="1"/>
      </rPr>
      <t>1/2</t>
    </r>
  </si>
  <si>
    <r>
      <t xml:space="preserve">FUNDA DE BASURA DOMESTICA NEGRA </t>
    </r>
    <r>
      <rPr>
        <sz val="10"/>
        <color theme="1"/>
        <rFont val="Century Schoolbook"/>
        <family val="1"/>
      </rPr>
      <t>18</t>
    </r>
    <r>
      <rPr>
        <sz val="10"/>
        <color theme="1"/>
        <rFont val="Arial Narrow"/>
        <family val="2"/>
      </rPr>
      <t>"X</t>
    </r>
    <r>
      <rPr>
        <sz val="10"/>
        <color theme="1"/>
        <rFont val="Century Schoolbook"/>
        <family val="1"/>
      </rPr>
      <t>20</t>
    </r>
    <r>
      <rPr>
        <sz val="10"/>
        <color theme="1"/>
        <rFont val="Arial Narrow"/>
        <family val="2"/>
      </rPr>
      <t xml:space="preserve">" PAQ. X </t>
    </r>
    <r>
      <rPr>
        <sz val="10"/>
        <color theme="1"/>
        <rFont val="Century Schoolbook"/>
        <family val="1"/>
      </rPr>
      <t>10</t>
    </r>
    <r>
      <rPr>
        <sz val="10"/>
        <color theme="1"/>
        <rFont val="Arial Narrow"/>
        <family val="2"/>
      </rPr>
      <t xml:space="preserve"> UNIDADES</t>
    </r>
  </si>
  <si>
    <t>AMBIENTAL EN PASTILLAS UNIDAD*</t>
  </si>
  <si>
    <r>
      <t xml:space="preserve">LIBROS DE ACTAS (BITACORA) DE </t>
    </r>
    <r>
      <rPr>
        <sz val="10"/>
        <color theme="1"/>
        <rFont val="Century Schoolbook"/>
        <family val="1"/>
      </rPr>
      <t>200</t>
    </r>
    <r>
      <rPr>
        <sz val="10"/>
        <color theme="1"/>
        <rFont val="Arial Narrow"/>
        <family val="2"/>
      </rPr>
      <t xml:space="preserve"> HOJAS* UNA LINEA</t>
    </r>
  </si>
  <si>
    <r>
      <t xml:space="preserve">CINTA DE EMPAQUE </t>
    </r>
    <r>
      <rPr>
        <sz val="10"/>
        <color theme="1"/>
        <rFont val="Century Schoolbook"/>
        <family val="1"/>
      </rPr>
      <t>48</t>
    </r>
    <r>
      <rPr>
        <sz val="10"/>
        <color theme="1"/>
        <rFont val="Arial Narrow"/>
        <family val="2"/>
      </rPr>
      <t>X</t>
    </r>
    <r>
      <rPr>
        <sz val="10"/>
        <color theme="1"/>
        <rFont val="Century Schoolbook"/>
        <family val="1"/>
      </rPr>
      <t>80</t>
    </r>
    <r>
      <rPr>
        <sz val="10"/>
        <color theme="1"/>
        <rFont val="Arial Narrow"/>
        <family val="2"/>
      </rPr>
      <t xml:space="preserve"> YDAS COLOR TRANSPARENTE* </t>
    </r>
  </si>
  <si>
    <r>
      <t xml:space="preserve">ETIQUETAS ADHESIVAS </t>
    </r>
    <r>
      <rPr>
        <sz val="10"/>
        <color theme="1"/>
        <rFont val="Century Schoolbook"/>
        <family val="1"/>
      </rPr>
      <t>8.6</t>
    </r>
    <r>
      <rPr>
        <sz val="10"/>
        <color theme="1"/>
        <rFont val="Arial Narrow"/>
        <family val="2"/>
      </rPr>
      <t xml:space="preserve"> X </t>
    </r>
    <r>
      <rPr>
        <sz val="10"/>
        <color theme="1"/>
        <rFont val="Century Schoolbook"/>
        <family val="1"/>
      </rPr>
      <t>1.50</t>
    </r>
    <r>
      <rPr>
        <sz val="10"/>
        <color theme="1"/>
        <rFont val="Arial Narrow"/>
        <family val="2"/>
      </rPr>
      <t xml:space="preserve"> T-</t>
    </r>
    <r>
      <rPr>
        <sz val="10"/>
        <color theme="1"/>
        <rFont val="Century Schoolbook"/>
        <family val="1"/>
      </rPr>
      <t>22</t>
    </r>
    <r>
      <rPr>
        <sz val="10"/>
        <color theme="1"/>
        <rFont val="Arial Narrow"/>
        <family val="2"/>
      </rPr>
      <t>*</t>
    </r>
  </si>
  <si>
    <r>
      <t xml:space="preserve">CONSTRUCCION DE LA RAMPA PARA ACCESO AL PRIMER PISO ALTO DE EN EL BLOQUE </t>
    </r>
    <r>
      <rPr>
        <sz val="10"/>
        <color theme="1"/>
        <rFont val="Century Schoolbook"/>
        <family val="1"/>
      </rPr>
      <t>5</t>
    </r>
  </si>
  <si>
    <r>
      <t xml:space="preserve">ARCHIVADOR DE CARTON N° </t>
    </r>
    <r>
      <rPr>
        <sz val="10"/>
        <color theme="1"/>
        <rFont val="Century Schoolbook"/>
        <family val="1"/>
      </rPr>
      <t>15</t>
    </r>
    <r>
      <rPr>
        <sz val="10"/>
        <color theme="1"/>
        <rFont val="Arial Narrow"/>
        <family val="2"/>
      </rPr>
      <t xml:space="preserve"> CON TAPA*</t>
    </r>
  </si>
  <si>
    <r>
      <t xml:space="preserve">ARCHIVADOR DE CARTON PLEGABLE LOMO </t>
    </r>
    <r>
      <rPr>
        <sz val="10"/>
        <color theme="1"/>
        <rFont val="Century Schoolbook"/>
        <family val="1"/>
      </rPr>
      <t>16</t>
    </r>
    <r>
      <rPr>
        <sz val="10"/>
        <color theme="1"/>
        <rFont val="Arial Narrow"/>
        <family val="2"/>
      </rPr>
      <t xml:space="preserve"> CMS N° </t>
    </r>
    <r>
      <rPr>
        <sz val="10"/>
        <color theme="1"/>
        <rFont val="Century Schoolbook"/>
        <family val="1"/>
      </rPr>
      <t>3</t>
    </r>
  </si>
  <si>
    <r>
      <t xml:space="preserve">TIJERAS GRANDES DE </t>
    </r>
    <r>
      <rPr>
        <sz val="10"/>
        <color theme="1"/>
        <rFont val="Century Schoolbook"/>
        <family val="1"/>
      </rPr>
      <t>8"</t>
    </r>
  </si>
  <si>
    <r>
      <t xml:space="preserve">CINTA DE EMPAQUE </t>
    </r>
    <r>
      <rPr>
        <sz val="10"/>
        <color theme="1"/>
        <rFont val="Century Schoolbook"/>
        <family val="1"/>
      </rPr>
      <t>48</t>
    </r>
    <r>
      <rPr>
        <sz val="10"/>
        <color theme="1"/>
        <rFont val="Arial Narrow"/>
        <family val="2"/>
      </rPr>
      <t>X</t>
    </r>
    <r>
      <rPr>
        <sz val="10"/>
        <color theme="1"/>
        <rFont val="Century Schoolbook"/>
        <family val="1"/>
      </rPr>
      <t>80</t>
    </r>
    <r>
      <rPr>
        <sz val="10"/>
        <color theme="1"/>
        <rFont val="Arial Narrow"/>
        <family val="2"/>
      </rPr>
      <t xml:space="preserve"> YDAS COLOR TRANSPARENTE*</t>
    </r>
  </si>
  <si>
    <r>
      <t xml:space="preserve"> CINTA DE EMPAQUE </t>
    </r>
    <r>
      <rPr>
        <sz val="10"/>
        <color theme="1"/>
        <rFont val="Century Schoolbook"/>
        <family val="1"/>
      </rPr>
      <t>48</t>
    </r>
    <r>
      <rPr>
        <sz val="10"/>
        <color theme="1"/>
        <rFont val="Arial Narrow"/>
        <family val="2"/>
      </rPr>
      <t>X</t>
    </r>
    <r>
      <rPr>
        <sz val="10"/>
        <color theme="1"/>
        <rFont val="Century Schoolbook"/>
        <family val="1"/>
      </rPr>
      <t>80</t>
    </r>
    <r>
      <rPr>
        <sz val="10"/>
        <color theme="1"/>
        <rFont val="Arial Narrow"/>
        <family val="2"/>
      </rPr>
      <t xml:space="preserve"> YDAS COLOR TRANSPARENTE*</t>
    </r>
  </si>
  <si>
    <r>
      <rPr>
        <sz val="10"/>
        <rFont val="Century Schoolbook"/>
        <family val="1"/>
      </rPr>
      <t>2</t>
    </r>
    <r>
      <rPr>
        <sz val="10"/>
        <rFont val="Arial Narrow"/>
        <family val="2"/>
      </rPr>
      <t>-Amino-</t>
    </r>
    <r>
      <rPr>
        <sz val="10"/>
        <rFont val="Century Schoolbook"/>
        <family val="1"/>
      </rPr>
      <t>2</t>
    </r>
    <r>
      <rPr>
        <sz val="10"/>
        <rFont val="Arial Narrow"/>
        <family val="2"/>
      </rPr>
      <t>-(hydroxymethyl)-</t>
    </r>
    <r>
      <rPr>
        <sz val="10"/>
        <rFont val="Century Schoolbook"/>
        <family val="1"/>
      </rPr>
      <t>1,3</t>
    </r>
    <r>
      <rPr>
        <sz val="10"/>
        <rFont val="Arial Narrow"/>
        <family val="2"/>
      </rPr>
      <t xml:space="preserve">-propanediol </t>
    </r>
    <r>
      <rPr>
        <sz val="10"/>
        <rFont val="Century Schoolbook"/>
        <family val="1"/>
      </rPr>
      <t xml:space="preserve">500 </t>
    </r>
    <r>
      <rPr>
        <sz val="10"/>
        <rFont val="Arial Narrow"/>
        <family val="2"/>
      </rPr>
      <t>g</t>
    </r>
  </si>
  <si>
    <r>
      <t>Magnesium acetate Mg(C</t>
    </r>
    <r>
      <rPr>
        <sz val="10"/>
        <rFont val="Century Schoolbook"/>
        <family val="1"/>
      </rPr>
      <t>2</t>
    </r>
    <r>
      <rPr>
        <sz val="10"/>
        <rFont val="Arial Narrow"/>
        <family val="2"/>
      </rPr>
      <t>H</t>
    </r>
    <r>
      <rPr>
        <sz val="10"/>
        <rFont val="Century Schoolbook"/>
        <family val="1"/>
      </rPr>
      <t>3O2)2.4</t>
    </r>
    <r>
      <rPr>
        <sz val="10"/>
        <rFont val="Arial Narrow"/>
        <family val="2"/>
      </rPr>
      <t>H</t>
    </r>
    <r>
      <rPr>
        <sz val="10"/>
        <rFont val="Century Schoolbook"/>
        <family val="1"/>
      </rPr>
      <t>2</t>
    </r>
    <r>
      <rPr>
        <sz val="10"/>
        <rFont val="Arial Narrow"/>
        <family val="2"/>
      </rPr>
      <t xml:space="preserve">O </t>
    </r>
    <r>
      <rPr>
        <sz val="10"/>
        <rFont val="Century Schoolbook"/>
        <family val="1"/>
      </rPr>
      <t>500</t>
    </r>
    <r>
      <rPr>
        <sz val="10"/>
        <rFont val="Arial Narrow"/>
        <family val="2"/>
      </rPr>
      <t>g</t>
    </r>
  </si>
  <si>
    <r>
      <t>Sodium Acetate Anhydroois NaC</t>
    </r>
    <r>
      <rPr>
        <sz val="10"/>
        <rFont val="Century Schoolbook"/>
        <family val="1"/>
      </rPr>
      <t>2</t>
    </r>
    <r>
      <rPr>
        <sz val="10"/>
        <rFont val="Arial Narrow"/>
        <family val="2"/>
      </rPr>
      <t>H</t>
    </r>
    <r>
      <rPr>
        <sz val="10"/>
        <rFont val="Century Schoolbook"/>
        <family val="1"/>
      </rPr>
      <t>3</t>
    </r>
    <r>
      <rPr>
        <sz val="10"/>
        <rFont val="Arial Narrow"/>
        <family val="2"/>
      </rPr>
      <t>O</t>
    </r>
    <r>
      <rPr>
        <sz val="10"/>
        <rFont val="Century Schoolbook"/>
        <family val="1"/>
      </rPr>
      <t>2 500</t>
    </r>
    <r>
      <rPr>
        <sz val="10"/>
        <rFont val="Arial Narrow"/>
        <family val="2"/>
      </rPr>
      <t>g</t>
    </r>
  </si>
  <si>
    <r>
      <t xml:space="preserve">Aires Acondicionados de </t>
    </r>
    <r>
      <rPr>
        <sz val="10"/>
        <color theme="1"/>
        <rFont val="Century Schoolbook"/>
        <family val="1"/>
      </rPr>
      <t>24</t>
    </r>
    <r>
      <rPr>
        <sz val="10"/>
        <color theme="1"/>
        <rFont val="Arial Narrow"/>
        <family val="2"/>
      </rPr>
      <t xml:space="preserve"> btu</t>
    </r>
  </si>
  <si>
    <r>
      <t xml:space="preserve">HIDROXIDO DE SODIO </t>
    </r>
    <r>
      <rPr>
        <sz val="10"/>
        <color theme="1"/>
        <rFont val="Century Schoolbook"/>
        <family val="1"/>
      </rPr>
      <t>1</t>
    </r>
    <r>
      <rPr>
        <sz val="10"/>
        <color theme="1"/>
        <rFont val="Arial Narrow"/>
        <family val="2"/>
      </rPr>
      <t>Kg</t>
    </r>
  </si>
  <si>
    <r>
      <t xml:space="preserve">ACDO CLORHIDRICO DE </t>
    </r>
    <r>
      <rPr>
        <sz val="10"/>
        <color theme="1"/>
        <rFont val="Century Schoolbook"/>
        <family val="1"/>
      </rPr>
      <t>2,5</t>
    </r>
    <r>
      <rPr>
        <sz val="10"/>
        <color theme="1"/>
        <rFont val="Arial Narrow"/>
        <family val="2"/>
      </rPr>
      <t xml:space="preserve"> L</t>
    </r>
  </si>
  <si>
    <r>
      <t xml:space="preserve">AGAR AGAR DE </t>
    </r>
    <r>
      <rPr>
        <sz val="10"/>
        <color theme="1"/>
        <rFont val="Century Schoolbook"/>
        <family val="1"/>
      </rPr>
      <t>500</t>
    </r>
    <r>
      <rPr>
        <sz val="10"/>
        <color theme="1"/>
        <rFont val="Arial Narrow"/>
        <family val="2"/>
      </rPr>
      <t xml:space="preserve"> GR</t>
    </r>
  </si>
  <si>
    <r>
      <t xml:space="preserve">AGAR SABORAUD DE </t>
    </r>
    <r>
      <rPr>
        <sz val="10"/>
        <color theme="1"/>
        <rFont val="Century Schoolbook"/>
        <family val="1"/>
      </rPr>
      <t>500</t>
    </r>
    <r>
      <rPr>
        <sz val="10"/>
        <color theme="1"/>
        <rFont val="Arial Narrow"/>
        <family val="2"/>
      </rPr>
      <t xml:space="preserve"> GR </t>
    </r>
  </si>
  <si>
    <r>
      <t xml:space="preserve">CAJAS PETRI DE </t>
    </r>
    <r>
      <rPr>
        <sz val="10"/>
        <color theme="1"/>
        <rFont val="Century Schoolbook"/>
        <family val="1"/>
      </rPr>
      <t>9</t>
    </r>
    <r>
      <rPr>
        <sz val="10"/>
        <color theme="1"/>
        <rFont val="Arial Narrow"/>
        <family val="2"/>
      </rPr>
      <t xml:space="preserve"> CM DE DIAMETRO</t>
    </r>
  </si>
  <si>
    <r>
      <t xml:space="preserve">GUANTES NEOPRENO TECHNIC </t>
    </r>
    <r>
      <rPr>
        <sz val="10"/>
        <color theme="1"/>
        <rFont val="Century Schoolbook"/>
        <family val="1"/>
      </rPr>
      <t>420</t>
    </r>
    <r>
      <rPr>
        <sz val="10"/>
        <color theme="1"/>
        <rFont val="Arial Narrow"/>
        <family val="2"/>
      </rPr>
      <t xml:space="preserve"> FACILIDAD</t>
    </r>
  </si>
  <si>
    <r>
      <t xml:space="preserve">CUADERNO ESPIRAL UNIVERSITARIO CUADROS </t>
    </r>
    <r>
      <rPr>
        <sz val="10"/>
        <color theme="1"/>
        <rFont val="Century Schoolbook"/>
        <family val="1"/>
      </rPr>
      <t>100</t>
    </r>
    <r>
      <rPr>
        <sz val="10"/>
        <color theme="1"/>
        <rFont val="Arial Narrow"/>
        <family val="2"/>
      </rPr>
      <t xml:space="preserve"> HOJAS*</t>
    </r>
  </si>
  <si>
    <r>
      <t xml:space="preserve">ETIQUETAS ADHESIVAS </t>
    </r>
    <r>
      <rPr>
        <sz val="10"/>
        <color theme="1"/>
        <rFont val="Century Schoolbook"/>
        <family val="1"/>
      </rPr>
      <t xml:space="preserve">8.6 </t>
    </r>
    <r>
      <rPr>
        <sz val="10"/>
        <color theme="1"/>
        <rFont val="Arial Narrow"/>
        <family val="2"/>
      </rPr>
      <t xml:space="preserve">X </t>
    </r>
    <r>
      <rPr>
        <sz val="10"/>
        <color theme="1"/>
        <rFont val="Century Schoolbook"/>
        <family val="1"/>
      </rPr>
      <t>1.50</t>
    </r>
    <r>
      <rPr>
        <sz val="10"/>
        <color theme="1"/>
        <rFont val="Arial Narrow"/>
        <family val="2"/>
      </rPr>
      <t xml:space="preserve"> T-</t>
    </r>
    <r>
      <rPr>
        <sz val="10"/>
        <color theme="1"/>
        <rFont val="Century Schoolbook"/>
        <family val="1"/>
      </rPr>
      <t>22</t>
    </r>
    <r>
      <rPr>
        <sz val="10"/>
        <color theme="1"/>
        <rFont val="Arial Narrow"/>
        <family val="2"/>
      </rPr>
      <t>*</t>
    </r>
  </si>
  <si>
    <t>N° de directrices emitidas validadas para ejecutar los procesos administrativos y académicos</t>
  </si>
  <si>
    <t>N° de Planificación y Evaluación Operativa Anual entregadas oportunamente</t>
  </si>
  <si>
    <t>N° de folders organizados en Archivo de Gestión, registrados en el Inventario Documental</t>
  </si>
  <si>
    <t>N° de Reporte del estado actual de la Emisión o actualización de procedimientos Académicos internos, presentados</t>
  </si>
  <si>
    <t>N° de evaluaciones integrales del desempeño docente ejecutadas</t>
  </si>
  <si>
    <t>N° de libros organizados en Archivo Intermedio, registrados en el inventario documental</t>
  </si>
  <si>
    <t>N° de Convocatorias y Notificaciones realizadas</t>
  </si>
  <si>
    <t>N° de Informes jurídicos de los procesos disciplinarios, Académicos y/o Administrativos de la Facultad emitidos</t>
  </si>
  <si>
    <t>N° de Certificaciones de la Facultad emitidas y/o legalizados</t>
  </si>
  <si>
    <t>N° de Correspondencia interna y externa registrada y distribuida</t>
  </si>
  <si>
    <t>N° de procesos elaborados por semestre</t>
  </si>
  <si>
    <t>N° de Plan Operativo Anual y Evaluaciones del Plan Operativo Anual presentados</t>
  </si>
  <si>
    <t>N° de Plan Operativo Anual y Evaluaciones del POA presentados</t>
  </si>
  <si>
    <t>N° de estudiantes legalmente matriculados</t>
  </si>
  <si>
    <t>N° de estudiantes legalmente homologados</t>
  </si>
  <si>
    <t>N° de graduados legalmente incorporados</t>
  </si>
  <si>
    <t>N° de Informes Técnicos</t>
  </si>
  <si>
    <t>N° de plan operativo anual y evaluaciones del POA presentados</t>
  </si>
  <si>
    <t>Ejecución de los Procesos administrativos y académicos supervisados.</t>
  </si>
  <si>
    <t>Certificaciones de la Facultad emitidas y/o legalizadas.</t>
  </si>
  <si>
    <t>Archivo Intermedio Organizado.</t>
  </si>
  <si>
    <r>
      <rPr>
        <b/>
        <sz val="9"/>
        <rFont val="Century Schoolbook"/>
        <family val="1"/>
      </rPr>
      <t>2.-</t>
    </r>
    <r>
      <rPr>
        <b/>
        <sz val="10"/>
        <rFont val="Arial Narrow"/>
        <family val="2"/>
      </rPr>
      <t xml:space="preserve"> </t>
    </r>
    <r>
      <rPr>
        <sz val="10"/>
        <rFont val="Arial Narrow"/>
        <family val="2"/>
      </rPr>
      <t>Supervisar y Ejecutar los procesos administrativos y académicos.</t>
    </r>
  </si>
  <si>
    <r>
      <rPr>
        <b/>
        <sz val="9"/>
        <rFont val="Century Schoolbook"/>
        <family val="1"/>
      </rPr>
      <t>4.-</t>
    </r>
    <r>
      <rPr>
        <b/>
        <sz val="10"/>
        <rFont val="Arial Narrow"/>
        <family val="2"/>
      </rPr>
      <t xml:space="preserve"> </t>
    </r>
    <r>
      <rPr>
        <sz val="10"/>
        <rFont val="Arial Narrow"/>
        <family val="2"/>
      </rPr>
      <t>Supervisar la asistencia y permanencia de los servidores.</t>
    </r>
  </si>
  <si>
    <r>
      <rPr>
        <b/>
        <sz val="9"/>
        <rFont val="Century Schoolbook"/>
        <family val="1"/>
      </rPr>
      <t xml:space="preserve">6.- </t>
    </r>
    <r>
      <rPr>
        <sz val="10"/>
        <rFont val="Arial Narrow"/>
        <family val="2"/>
      </rPr>
      <t>Presentar la Planificación Operativa Anual y Evaluar la Planificación Operativa Anual.</t>
    </r>
  </si>
  <si>
    <r>
      <rPr>
        <b/>
        <sz val="9"/>
        <rFont val="Century Schoolbook"/>
        <family val="1"/>
      </rPr>
      <t>7.-</t>
    </r>
    <r>
      <rPr>
        <b/>
        <sz val="10"/>
        <rFont val="Arial Narrow"/>
        <family val="2"/>
      </rPr>
      <t xml:space="preserve"> </t>
    </r>
    <r>
      <rPr>
        <sz val="10"/>
        <rFont val="Arial Narrow"/>
        <family val="2"/>
      </rPr>
      <t>Organizar el Archivo de Gestión.</t>
    </r>
  </si>
  <si>
    <r>
      <rPr>
        <b/>
        <sz val="9"/>
        <rFont val="Century Schoolbook"/>
        <family val="1"/>
      </rPr>
      <t>7.-</t>
    </r>
    <r>
      <rPr>
        <sz val="10"/>
        <rFont val="Arial Narrow"/>
        <family val="2"/>
      </rPr>
      <t xml:space="preserve"> Supervisar las actividades académicas que se realizan en los diferentes laboratorios, aulas, salas tics y unidades académicas experimentales de las Facultades.</t>
    </r>
  </si>
  <si>
    <r>
      <rPr>
        <b/>
        <sz val="9"/>
        <rFont val="Century Schoolbook"/>
        <family val="1"/>
      </rPr>
      <t>9.-</t>
    </r>
    <r>
      <rPr>
        <sz val="10"/>
        <rFont val="Arial Narrow"/>
        <family val="2"/>
      </rPr>
      <t xml:space="preserve"> Organizar el Archivo de Gestión.</t>
    </r>
  </si>
  <si>
    <r>
      <rPr>
        <b/>
        <sz val="9"/>
        <rFont val="Century Schoolbook"/>
        <family val="1"/>
      </rPr>
      <t>1.-</t>
    </r>
    <r>
      <rPr>
        <sz val="10"/>
        <rFont val="Arial Narrow"/>
        <family val="2"/>
      </rPr>
      <t xml:space="preserve"> Emitir convocatorias y actas de Consejo Directivo.</t>
    </r>
  </si>
  <si>
    <r>
      <rPr>
        <b/>
        <sz val="9"/>
        <rFont val="Century Schoolbook"/>
        <family val="1"/>
      </rPr>
      <t xml:space="preserve">4.- </t>
    </r>
    <r>
      <rPr>
        <sz val="10"/>
        <rFont val="Arial Narrow"/>
        <family val="2"/>
      </rPr>
      <t>Emitir y/o legalizar las Certificaciones de la Facultad.</t>
    </r>
  </si>
  <si>
    <r>
      <rPr>
        <b/>
        <sz val="10"/>
        <rFont val="Century Schoolbook"/>
        <family val="1"/>
      </rPr>
      <t>7.-</t>
    </r>
    <r>
      <rPr>
        <sz val="10"/>
        <rFont val="Arial Narrow"/>
        <family val="2"/>
      </rPr>
      <t xml:space="preserve"> Organizar el Archivo intermedio.</t>
    </r>
  </si>
  <si>
    <r>
      <rPr>
        <b/>
        <sz val="9"/>
        <rFont val="Century Schoolbook"/>
        <family val="1"/>
      </rPr>
      <t>2.-</t>
    </r>
    <r>
      <rPr>
        <sz val="10"/>
        <rFont val="Arial Narrow"/>
        <family val="2"/>
      </rPr>
      <t xml:space="preserve"> Planificación Operativa Anual y Evaluación de la Planificación Operativa Anual.</t>
    </r>
  </si>
  <si>
    <r>
      <rPr>
        <b/>
        <sz val="9"/>
        <rFont val="Century Schoolbook"/>
        <family val="1"/>
      </rPr>
      <t xml:space="preserve">1.- </t>
    </r>
    <r>
      <rPr>
        <sz val="10"/>
        <rFont val="Arial Narrow"/>
        <family val="2"/>
      </rPr>
      <t>Planificación Operativa Anual y Evaluación de la Planificación Operativa Anual.</t>
    </r>
  </si>
  <si>
    <r>
      <t xml:space="preserve">ETER ETILICO </t>
    </r>
    <r>
      <rPr>
        <sz val="10"/>
        <color theme="1"/>
        <rFont val="Century Schoolbook"/>
        <family val="1"/>
      </rPr>
      <t>4</t>
    </r>
    <r>
      <rPr>
        <sz val="10"/>
        <color theme="1"/>
        <rFont val="Arial Narrow"/>
        <family val="2"/>
      </rPr>
      <t xml:space="preserve"> LITROS</t>
    </r>
  </si>
  <si>
    <t>* Ing. Sara Castillo Herrera,
  Decana FCA
* Ing. Jessica Farías Jaen,
  Analista Administrativo de Decanato</t>
  </si>
  <si>
    <t>* Ing. Sara Castillo Herrera,
  Decana FCA
* Ing. Jessica Farías Jaén,
  Analista Administrativo de Decanato
* Lcdo. Javier Aguilar Vargas,
 Administrador de Bienes (e) FCA</t>
  </si>
  <si>
    <t>N° de Criterios técnicos adoptados a nivel de Facultad emitidos</t>
  </si>
  <si>
    <t>* Ing. Sara Castillo Herrera,
  Decana FCA
* Ing. Jessica Farías Jaén,
  Analista Administrativo de Decanato</t>
  </si>
  <si>
    <t>N° de Matriz y Control de Supervisión de la ejecución de las Convocatorias al Consejo Directivo presentada</t>
  </si>
  <si>
    <t>Nivel Topográfico</t>
  </si>
  <si>
    <t>* Ing. Sara Castillo Herrera,
  Decana FCA
* Lcdo. Javier Aguilar Vargas,
  Administrador de Bienes FCA
* Ing. Jessica Farías Jaén,
  Analista Administrativo de Decanato FCA</t>
  </si>
  <si>
    <t>* Ing. Sara Castillo Herrera,
  Decana FCA
* Ing. Jessica Farías Jaén,
  Analista Administrativo de Decanato
* Psic. Clínico Ronald Barrezueta Rogel,
  Auxiliar Servicios, encargado Archivo Gestión FCA</t>
  </si>
  <si>
    <r>
      <rPr>
        <b/>
        <sz val="9"/>
        <rFont val="Century Schoolbook"/>
        <family val="1"/>
      </rPr>
      <t>1.-</t>
    </r>
    <r>
      <rPr>
        <sz val="10"/>
        <rFont val="Arial Narrow"/>
        <family val="2"/>
      </rPr>
      <t xml:space="preserve"> Receptar, analizar y realizar oficios, correos electrónicos, informes, llamadas telefónicas y otros documentos que emanen de los procesos que se lleva a cabo en el subdecanato.
</t>
    </r>
    <r>
      <rPr>
        <b/>
        <sz val="9"/>
        <rFont val="Century Schoolbook"/>
        <family val="1"/>
      </rPr>
      <t>2.-</t>
    </r>
    <r>
      <rPr>
        <sz val="10"/>
        <rFont val="Arial Narrow"/>
        <family val="2"/>
      </rPr>
      <t xml:space="preserve"> Actualizar la agenda del Subdecanato.
</t>
    </r>
    <r>
      <rPr>
        <b/>
        <sz val="9"/>
        <rFont val="Century Schoolbook"/>
        <family val="1"/>
      </rPr>
      <t>3.-</t>
    </r>
    <r>
      <rPr>
        <sz val="10"/>
        <rFont val="Arial Narrow"/>
        <family val="2"/>
      </rPr>
      <t xml:space="preserve"> Actualizar la matriz de capacitación del personal docente.
</t>
    </r>
    <r>
      <rPr>
        <b/>
        <sz val="9"/>
        <rFont val="Century Schoolbook"/>
        <family val="1"/>
      </rPr>
      <t>4.-</t>
    </r>
    <r>
      <rPr>
        <sz val="10"/>
        <rFont val="Arial Narrow"/>
        <family val="2"/>
      </rPr>
      <t xml:space="preserve"> Elaborar matriz de Publicaciones del personal docente.
</t>
    </r>
    <r>
      <rPr>
        <b/>
        <sz val="9"/>
        <rFont val="Century Schoolbook"/>
        <family val="1"/>
      </rPr>
      <t>5.-</t>
    </r>
    <r>
      <rPr>
        <sz val="10"/>
        <rFont val="Arial Narrow"/>
        <family val="2"/>
      </rPr>
      <t xml:space="preserve"> Nombrar a los responsables de los colectivos de vinculación, prácticas preprofesionales, evaluación y gestión de la calidad, seguimiento al sílabo por carreras.
</t>
    </r>
    <r>
      <rPr>
        <b/>
        <sz val="9"/>
        <rFont val="Century Schoolbook"/>
        <family val="1"/>
      </rPr>
      <t>6.-</t>
    </r>
    <r>
      <rPr>
        <sz val="10"/>
        <rFont val="Arial Narrow"/>
        <family val="2"/>
      </rPr>
      <t xml:space="preserve"> Planificar y ejecutar la capacitación docente de los profesores.
</t>
    </r>
    <r>
      <rPr>
        <b/>
        <sz val="9"/>
        <rFont val="Century Schoolbook"/>
        <family val="1"/>
      </rPr>
      <t>7.-</t>
    </r>
    <r>
      <rPr>
        <sz val="10"/>
        <rFont val="Arial Narrow"/>
        <family val="2"/>
      </rPr>
      <t xml:space="preserve"> Convocar al coordinadores de carrera para elaborar el distributivo.</t>
    </r>
  </si>
  <si>
    <t>El Reporte del estado actual de la Emisión o actualización de procedimientos Académicos internos se elaborará por período académico.</t>
  </si>
  <si>
    <t>* Ing. Omar Sánchez Romero,
  Subdecano FCA
* Lcda. Rosa Hernández,
  Analista Administrativo de Subdecanato FCA
* Ing. Edwin Jaramillo,
  Coordinador Carrera Agronomía
* Dra. Lorena Zapata,
  Coordinadora Carrera Medicina Veterinaria
* Lcda. Patricia Cueva Jiménez,
  Analista Académico Subdecanato
* Ing. Patricio Quizhpe Cordero,
  Coordinador Carrera Acuicultura
* Ing. Héctor Carvajal Romero,
  Coordinador Carrera Economía Agropecuaria
* Ing. Romel López,
  Analista Académico Subdecanato
Coordinadores de grupos de investigación.</t>
  </si>
  <si>
    <r>
      <rPr>
        <b/>
        <sz val="9"/>
        <rFont val="Century Schoolbook"/>
        <family val="1"/>
      </rPr>
      <t>1.-</t>
    </r>
    <r>
      <rPr>
        <sz val="10"/>
        <rFont val="Arial Narrow"/>
        <family val="2"/>
      </rPr>
      <t xml:space="preserve"> Elaborar en Comisión Académica y aprobar en Consejo Directivo las Comisiones para evaluación integral del desempeño del personal académico de los dos periodos DI y DII.
</t>
    </r>
    <r>
      <rPr>
        <b/>
        <sz val="9"/>
        <rFont val="Century Schoolbook"/>
        <family val="1"/>
      </rPr>
      <t>2.-</t>
    </r>
    <r>
      <rPr>
        <sz val="10"/>
        <rFont val="Arial Narrow"/>
        <family val="2"/>
      </rPr>
      <t xml:space="preserve"> Ingresar información al SIUTMACH.
</t>
    </r>
    <r>
      <rPr>
        <b/>
        <sz val="9"/>
        <rFont val="Century Schoolbook"/>
        <family val="1"/>
      </rPr>
      <t>3.-</t>
    </r>
    <r>
      <rPr>
        <sz val="10"/>
        <rFont val="Arial Narrow"/>
        <family val="2"/>
      </rPr>
      <t xml:space="preserve"> Socializar los resultados con el personal académico.
</t>
    </r>
    <r>
      <rPr>
        <b/>
        <sz val="9"/>
        <rFont val="Century Schoolbook"/>
        <family val="1"/>
      </rPr>
      <t>4.-</t>
    </r>
    <r>
      <rPr>
        <sz val="10"/>
        <rFont val="Arial Narrow"/>
        <family val="2"/>
      </rPr>
      <t xml:space="preserve"> Receptar y tramitar solicitudes de apelación.
</t>
    </r>
    <r>
      <rPr>
        <b/>
        <sz val="9"/>
        <rFont val="Century Schoolbook"/>
        <family val="1"/>
      </rPr>
      <t>5.-</t>
    </r>
    <r>
      <rPr>
        <sz val="10"/>
        <rFont val="Arial Narrow"/>
        <family val="2"/>
      </rPr>
      <t xml:space="preserve"> Receptar informe final de resultados.
</t>
    </r>
    <r>
      <rPr>
        <b/>
        <sz val="9"/>
        <rFont val="Century Schoolbook"/>
        <family val="1"/>
      </rPr>
      <t>6.-</t>
    </r>
    <r>
      <rPr>
        <sz val="10"/>
        <rFont val="Arial Narrow"/>
        <family val="2"/>
      </rPr>
      <t xml:space="preserve"> Elaborar e informar al Consejo Directivo tabla de profesores mejores puntuados por carrera.
</t>
    </r>
    <r>
      <rPr>
        <b/>
        <sz val="9"/>
        <rFont val="Century Schoolbook"/>
        <family val="1"/>
      </rPr>
      <t>7.-</t>
    </r>
    <r>
      <rPr>
        <sz val="10"/>
        <rFont val="Arial Narrow"/>
        <family val="2"/>
      </rPr>
      <t xml:space="preserve"> Entregar certificados a profesores mejores puntuados.</t>
    </r>
  </si>
  <si>
    <r>
      <t xml:space="preserve">N° de practicas por semestres de acuerdo a las necesidades del docente en los Laboratorios, las Salas TIC (Salas de informática) y Clínica Veterinaria. 
FCA. (Anexo N° </t>
    </r>
    <r>
      <rPr>
        <sz val="10"/>
        <rFont val="Century Schoolbook"/>
        <family val="1"/>
      </rPr>
      <t>1</t>
    </r>
    <r>
      <rPr>
        <sz val="10"/>
        <rFont val="Arial Narrow"/>
        <family val="2"/>
      </rPr>
      <t>)
(</t>
    </r>
    <r>
      <rPr>
        <sz val="10"/>
        <rFont val="Century Schoolbook"/>
        <family val="1"/>
      </rPr>
      <t>91</t>
    </r>
    <r>
      <rPr>
        <sz val="10"/>
        <rFont val="Arial Narrow"/>
        <family val="2"/>
      </rPr>
      <t xml:space="preserve"> prácticas en el 1er Semestre y </t>
    </r>
    <r>
      <rPr>
        <sz val="10"/>
        <rFont val="Century Schoolbook"/>
        <family val="1"/>
      </rPr>
      <t>105</t>
    </r>
    <r>
      <rPr>
        <sz val="10"/>
        <rFont val="Arial Narrow"/>
        <family val="2"/>
      </rPr>
      <t xml:space="preserve"> prácticas en el </t>
    </r>
    <r>
      <rPr>
        <sz val="10"/>
        <rFont val="Century Schoolbook"/>
        <family val="1"/>
      </rPr>
      <t>2</t>
    </r>
    <r>
      <rPr>
        <sz val="10"/>
        <rFont val="Arial Narrow"/>
        <family val="2"/>
      </rPr>
      <t>do semestre)</t>
    </r>
  </si>
  <si>
    <r>
      <rPr>
        <b/>
        <sz val="9"/>
        <rFont val="Century Schoolbook"/>
        <family val="1"/>
      </rPr>
      <t>1.-</t>
    </r>
    <r>
      <rPr>
        <sz val="10"/>
        <rFont val="Arial Narrow"/>
        <family val="2"/>
      </rPr>
      <t xml:space="preserve"> Elaborar lista de práctica según especialidad y guías de practicas.
</t>
    </r>
    <r>
      <rPr>
        <b/>
        <sz val="9"/>
        <rFont val="Century Schoolbook"/>
        <family val="1"/>
      </rPr>
      <t>2.-</t>
    </r>
    <r>
      <rPr>
        <sz val="10"/>
        <rFont val="Arial Narrow"/>
        <family val="2"/>
      </rPr>
      <t xml:space="preserve"> Elaborar y presentar el cronograma de mantenimiento de infraestructura y equipos del Laboratorio.
</t>
    </r>
    <r>
      <rPr>
        <b/>
        <sz val="9"/>
        <rFont val="Century Schoolbook"/>
        <family val="1"/>
      </rPr>
      <t>3.-</t>
    </r>
    <r>
      <rPr>
        <sz val="10"/>
        <rFont val="Arial Narrow"/>
        <family val="2"/>
      </rPr>
      <t xml:space="preserve"> Solicitar el inventario de bienes actualizados del Laboratorio.
</t>
    </r>
    <r>
      <rPr>
        <b/>
        <sz val="9"/>
        <rFont val="Century Schoolbook"/>
        <family val="1"/>
      </rPr>
      <t>4.-</t>
    </r>
    <r>
      <rPr>
        <sz val="10"/>
        <rFont val="Arial Narrow"/>
        <family val="2"/>
      </rPr>
      <t xml:space="preserve"> Supervisar la limpieza de laboratorio.
</t>
    </r>
    <r>
      <rPr>
        <b/>
        <sz val="9"/>
        <rFont val="Century Schoolbook"/>
        <family val="1"/>
      </rPr>
      <t>5.-</t>
    </r>
    <r>
      <rPr>
        <sz val="10"/>
        <rFont val="Arial Narrow"/>
        <family val="2"/>
      </rPr>
      <t xml:space="preserve"> Elaborar y presentar el POA y la Programación de necesidades de recursos y Evaluación del POA al Subdecanato.
</t>
    </r>
    <r>
      <rPr>
        <b/>
        <sz val="9"/>
        <rFont val="Century Schoolbook"/>
        <family val="1"/>
      </rPr>
      <t>6.-</t>
    </r>
    <r>
      <rPr>
        <sz val="10"/>
        <rFont val="Arial Narrow"/>
        <family val="2"/>
      </rPr>
      <t xml:space="preserve"> Atender a usuarios internos y externos.</t>
    </r>
  </si>
  <si>
    <r>
      <t xml:space="preserve">Tritón x </t>
    </r>
    <r>
      <rPr>
        <sz val="10"/>
        <rFont val="Century Schoolbook"/>
        <family val="1"/>
      </rPr>
      <t>100 100</t>
    </r>
    <r>
      <rPr>
        <sz val="10"/>
        <rFont val="Arial Narrow"/>
        <family val="2"/>
      </rPr>
      <t>g</t>
    </r>
  </si>
  <si>
    <r>
      <rPr>
        <b/>
        <sz val="9"/>
        <rFont val="Century Schoolbook"/>
        <family val="1"/>
      </rPr>
      <t>1.-</t>
    </r>
    <r>
      <rPr>
        <sz val="10"/>
        <rFont val="Arial Narrow"/>
        <family val="2"/>
      </rPr>
      <t xml:space="preserve"> Elaborar lista de práctica según las guías recibidas conforme a la especialidad.
</t>
    </r>
    <r>
      <rPr>
        <b/>
        <sz val="9"/>
        <rFont val="Century Schoolbook"/>
        <family val="1"/>
      </rPr>
      <t>2.-</t>
    </r>
    <r>
      <rPr>
        <sz val="10"/>
        <rFont val="Arial Narrow"/>
        <family val="2"/>
      </rPr>
      <t xml:space="preserve"> Elaborar y presentar el cronograma de mantenimiento de infraestructura física, mantenimiento y calibración de los equipos del Laboratorio y la Estación.
</t>
    </r>
    <r>
      <rPr>
        <b/>
        <sz val="9"/>
        <rFont val="Century Schoolbook"/>
        <family val="1"/>
      </rPr>
      <t>3.-</t>
    </r>
    <r>
      <rPr>
        <sz val="10"/>
        <rFont val="Arial Narrow"/>
        <family val="2"/>
      </rPr>
      <t xml:space="preserve"> Solicitar el inventario actualizado de bienes de Laboratorio.
</t>
    </r>
    <r>
      <rPr>
        <b/>
        <sz val="9"/>
        <rFont val="Century Schoolbook"/>
        <family val="1"/>
      </rPr>
      <t>4.-</t>
    </r>
    <r>
      <rPr>
        <sz val="10"/>
        <rFont val="Arial Narrow"/>
        <family val="2"/>
      </rPr>
      <t xml:space="preserve"> Supervisar la limpieza de Laboratorio y la Estación.
</t>
    </r>
    <r>
      <rPr>
        <b/>
        <sz val="9"/>
        <rFont val="Century Schoolbook"/>
        <family val="1"/>
      </rPr>
      <t>5.-</t>
    </r>
    <r>
      <rPr>
        <sz val="10"/>
        <rFont val="Arial Narrow"/>
        <family val="2"/>
      </rPr>
      <t xml:space="preserve"> Elaborar y presentar el POA y la Programación de necesidades de recursos del laboratorio.
</t>
    </r>
    <r>
      <rPr>
        <b/>
        <sz val="9"/>
        <rFont val="Century Schoolbook"/>
        <family val="1"/>
      </rPr>
      <t>6.-</t>
    </r>
    <r>
      <rPr>
        <sz val="10"/>
        <rFont val="Arial Narrow"/>
        <family val="2"/>
      </rPr>
      <t xml:space="preserve"> Realizar evaluación semestral del POA y notificar al Subdecanato.
</t>
    </r>
    <r>
      <rPr>
        <b/>
        <sz val="9"/>
        <rFont val="Century Schoolbook"/>
        <family val="1"/>
      </rPr>
      <t>7.-</t>
    </r>
    <r>
      <rPr>
        <sz val="10"/>
        <rFont val="Arial Narrow"/>
        <family val="2"/>
      </rPr>
      <t xml:space="preserve"> Atender y registrar a usuarios internos y externos.
</t>
    </r>
    <r>
      <rPr>
        <b/>
        <sz val="9"/>
        <rFont val="Century Schoolbook"/>
        <family val="1"/>
      </rPr>
      <t xml:space="preserve">8.- </t>
    </r>
    <r>
      <rPr>
        <sz val="10"/>
        <rFont val="Arial Narrow"/>
        <family val="2"/>
      </rPr>
      <t xml:space="preserve">Registrar el uso de equipos y de laboratorio.
</t>
    </r>
    <r>
      <rPr>
        <b/>
        <sz val="9"/>
        <rFont val="Century Schoolbook"/>
        <family val="1"/>
      </rPr>
      <t>9.-</t>
    </r>
    <r>
      <rPr>
        <sz val="10"/>
        <rFont val="Arial Narrow"/>
        <family val="2"/>
      </rPr>
      <t xml:space="preserve"> Elaborar informe semestral de actividades realizadas en el Laboratorio y la Estación.</t>
    </r>
  </si>
  <si>
    <t>Laboratorio de Química.</t>
  </si>
  <si>
    <r>
      <t xml:space="preserve">ACIDO SULFURICO concentrado </t>
    </r>
    <r>
      <rPr>
        <sz val="10"/>
        <color theme="1"/>
        <rFont val="Century Schoolbook"/>
        <family val="1"/>
      </rPr>
      <t>2,5</t>
    </r>
    <r>
      <rPr>
        <sz val="10"/>
        <color theme="1"/>
        <rFont val="Arial Narrow"/>
        <family val="2"/>
      </rPr>
      <t xml:space="preserve"> Lt.</t>
    </r>
  </si>
  <si>
    <r>
      <rPr>
        <b/>
        <sz val="9"/>
        <rFont val="Century Schoolbook"/>
        <family val="1"/>
      </rPr>
      <t>1.-</t>
    </r>
    <r>
      <rPr>
        <sz val="10"/>
        <rFont val="Arial Narrow"/>
        <family val="2"/>
      </rPr>
      <t xml:space="preserve"> Elaborar lista de práctica según especialidad y guías de practicas.
</t>
    </r>
    <r>
      <rPr>
        <b/>
        <sz val="9"/>
        <rFont val="Century Schoolbook"/>
        <family val="1"/>
      </rPr>
      <t>2.-</t>
    </r>
    <r>
      <rPr>
        <sz val="10"/>
        <rFont val="Arial Narrow"/>
        <family val="2"/>
      </rPr>
      <t xml:space="preserve"> Elaborar y realizar el cronograma de mantenimiento de equipos informáticos de las Salas TIC y Aula virtual.
</t>
    </r>
    <r>
      <rPr>
        <b/>
        <sz val="9"/>
        <rFont val="Century Schoolbook"/>
        <family val="1"/>
      </rPr>
      <t>3.-</t>
    </r>
    <r>
      <rPr>
        <sz val="10"/>
        <rFont val="Arial Narrow"/>
        <family val="2"/>
      </rPr>
      <t xml:space="preserve"> Solicitar el inventario de bienes actualizados del Laboratorio.
</t>
    </r>
    <r>
      <rPr>
        <b/>
        <sz val="9"/>
        <rFont val="Century Schoolbook"/>
        <family val="1"/>
      </rPr>
      <t>4.-</t>
    </r>
    <r>
      <rPr>
        <sz val="10"/>
        <rFont val="Arial Narrow"/>
        <family val="2"/>
      </rPr>
      <t xml:space="preserve"> Supervisar la limpieza de laboratorio.
</t>
    </r>
    <r>
      <rPr>
        <b/>
        <sz val="9"/>
        <rFont val="Century Schoolbook"/>
        <family val="1"/>
      </rPr>
      <t>5.-</t>
    </r>
    <r>
      <rPr>
        <sz val="10"/>
        <rFont val="Arial Narrow"/>
        <family val="2"/>
      </rPr>
      <t xml:space="preserve"> Elaborar y presentar el POA y la Programación de necesidades de recursos y Evaluación del POA al Subdecanato.
</t>
    </r>
    <r>
      <rPr>
        <b/>
        <sz val="9"/>
        <rFont val="Century Schoolbook"/>
        <family val="1"/>
      </rPr>
      <t>6.-</t>
    </r>
    <r>
      <rPr>
        <sz val="10"/>
        <rFont val="Arial Narrow"/>
        <family val="2"/>
      </rPr>
      <t xml:space="preserve"> Atender a usuarios internos y externos.</t>
    </r>
  </si>
  <si>
    <r>
      <rPr>
        <b/>
        <sz val="9"/>
        <rFont val="Century Schoolbook"/>
        <family val="1"/>
      </rPr>
      <t>1.-</t>
    </r>
    <r>
      <rPr>
        <sz val="10"/>
        <rFont val="Arial Narrow"/>
        <family val="2"/>
      </rPr>
      <t xml:space="preserve"> Remitir correo electrónico a los Sres. Miembros de Consejo Directivo.
</t>
    </r>
    <r>
      <rPr>
        <b/>
        <sz val="9"/>
        <rFont val="Century Schoolbook"/>
        <family val="1"/>
      </rPr>
      <t>2.-</t>
    </r>
    <r>
      <rPr>
        <sz val="10"/>
        <rFont val="Arial Narrow"/>
        <family val="2"/>
      </rPr>
      <t xml:space="preserve"> Notificar día, hora de la sesión y el Orden del Día.</t>
    </r>
  </si>
  <si>
    <r>
      <rPr>
        <b/>
        <sz val="9"/>
        <rFont val="Century Schoolbook"/>
        <family val="1"/>
      </rPr>
      <t>3.-</t>
    </r>
    <r>
      <rPr>
        <sz val="10"/>
        <rFont val="Arial Narrow"/>
        <family val="2"/>
      </rPr>
      <t xml:space="preserve"> Emitir Informes jurídicos de los procesos disciplinarios, académicos y/o administrativos de la Facultad.</t>
    </r>
  </si>
  <si>
    <r>
      <rPr>
        <b/>
        <sz val="9"/>
        <rFont val="Century Schoolbook"/>
        <family val="1"/>
      </rPr>
      <t xml:space="preserve">1.- </t>
    </r>
    <r>
      <rPr>
        <sz val="10"/>
        <rFont val="Arial Narrow"/>
        <family val="2"/>
      </rPr>
      <t xml:space="preserve">Elaborar los informes jurídicos de acuerdo a Reglamentaciones vigentes.
</t>
    </r>
    <r>
      <rPr>
        <b/>
        <sz val="9"/>
        <rFont val="Century Schoolbook"/>
        <family val="1"/>
      </rPr>
      <t>2.-</t>
    </r>
    <r>
      <rPr>
        <sz val="10"/>
        <rFont val="Arial Narrow"/>
        <family val="2"/>
      </rPr>
      <t xml:space="preserve"> Emitir el Informe Jurídico a Consejo Directivo para su aprobación o decisión.</t>
    </r>
  </si>
  <si>
    <r>
      <rPr>
        <b/>
        <sz val="9"/>
        <rFont val="Century Schoolbook"/>
        <family val="1"/>
      </rPr>
      <t>1.-</t>
    </r>
    <r>
      <rPr>
        <sz val="10"/>
        <rFont val="Arial Narrow"/>
        <family val="2"/>
      </rPr>
      <t xml:space="preserve"> Atender solicitudes de certificaciones de señores docentes, estudiantes y servidores.
</t>
    </r>
    <r>
      <rPr>
        <b/>
        <sz val="9"/>
        <rFont val="Century Schoolbook"/>
        <family val="1"/>
      </rPr>
      <t>2.-</t>
    </r>
    <r>
      <rPr>
        <sz val="10"/>
        <rFont val="Arial Narrow"/>
        <family val="2"/>
      </rPr>
      <t xml:space="preserve"> Legalizar certificados de matrículas, calificaciones, record académico, mallas, sillabus y de trabajo.
</t>
    </r>
    <r>
      <rPr>
        <b/>
        <sz val="9"/>
        <rFont val="Century Schoolbook"/>
        <family val="1"/>
      </rPr>
      <t>3.-</t>
    </r>
    <r>
      <rPr>
        <sz val="10"/>
        <rFont val="Arial Narrow"/>
        <family val="2"/>
      </rPr>
      <t xml:space="preserve"> Validar actas de calificaciones.</t>
    </r>
  </si>
  <si>
    <r>
      <rPr>
        <b/>
        <sz val="9"/>
        <rFont val="Century Schoolbook"/>
        <family val="1"/>
      </rPr>
      <t>1.-</t>
    </r>
    <r>
      <rPr>
        <sz val="10"/>
        <rFont val="Arial Narrow"/>
        <family val="2"/>
      </rPr>
      <t xml:space="preserve"> Elaborar el Plan Operativo Anual.
</t>
    </r>
    <r>
      <rPr>
        <b/>
        <sz val="9"/>
        <rFont val="Century Schoolbook"/>
        <family val="1"/>
      </rPr>
      <t>2.-</t>
    </r>
    <r>
      <rPr>
        <sz val="10"/>
        <rFont val="Arial Narrow"/>
        <family val="2"/>
      </rPr>
      <t xml:space="preserve"> Remitir el POA para su condensación a nivel de la Facultad.
</t>
    </r>
    <r>
      <rPr>
        <b/>
        <sz val="9"/>
        <rFont val="Century Schoolbook"/>
        <family val="1"/>
      </rPr>
      <t>3.-</t>
    </r>
    <r>
      <rPr>
        <sz val="10"/>
        <rFont val="Arial Narrow"/>
        <family val="2"/>
      </rPr>
      <t xml:space="preserve"> Elaborar semestralmente la Evaluación del POA.
</t>
    </r>
    <r>
      <rPr>
        <b/>
        <sz val="9"/>
        <rFont val="Century Schoolbook"/>
        <family val="1"/>
      </rPr>
      <t>4.-</t>
    </r>
    <r>
      <rPr>
        <sz val="10"/>
        <rFont val="Arial Narrow"/>
        <family val="2"/>
      </rPr>
      <t xml:space="preserve"> Ingresar los medios de verificación en el drive conforme lo dispone la Dirección de Planificación.</t>
    </r>
  </si>
  <si>
    <r>
      <rPr>
        <b/>
        <sz val="9"/>
        <rFont val="Century Schoolbook"/>
        <family val="1"/>
      </rPr>
      <t>1.-</t>
    </r>
    <r>
      <rPr>
        <sz val="10"/>
        <rFont val="Arial Narrow"/>
        <family val="2"/>
      </rPr>
      <t xml:space="preserve"> Receptar, analizar y elaborar correos electrónicos, informes, circulares, reportes, memorandos y otros documentos que emanen de los procesos que se lleva a cabo en la coordinación de carrera.
</t>
    </r>
    <r>
      <rPr>
        <b/>
        <sz val="9"/>
        <rFont val="Century Schoolbook"/>
        <family val="1"/>
      </rPr>
      <t>2.-</t>
    </r>
    <r>
      <rPr>
        <sz val="10"/>
        <rFont val="Arial Narrow"/>
        <family val="2"/>
      </rPr>
      <t xml:space="preserve"> Elaborar Distributivo académico de la carrera.
</t>
    </r>
    <r>
      <rPr>
        <b/>
        <sz val="9"/>
        <rFont val="Century Schoolbook"/>
        <family val="1"/>
      </rPr>
      <t>3.-</t>
    </r>
    <r>
      <rPr>
        <sz val="10"/>
        <rFont val="Arial Narrow"/>
        <family val="2"/>
      </rPr>
      <t xml:space="preserve"> Elaborar Horarios de clase de la carrera.
</t>
    </r>
    <r>
      <rPr>
        <b/>
        <sz val="9"/>
        <rFont val="Century Schoolbook"/>
        <family val="1"/>
      </rPr>
      <t>4.-</t>
    </r>
    <r>
      <rPr>
        <sz val="10"/>
        <rFont val="Arial Narrow"/>
        <family val="2"/>
      </rPr>
      <t xml:space="preserve"> Organizar, convocar a reuniones y receptar informes, de los diferentes colectivos de la carrera.
</t>
    </r>
    <r>
      <rPr>
        <b/>
        <sz val="9"/>
        <rFont val="Century Schoolbook"/>
        <family val="1"/>
      </rPr>
      <t>5.-</t>
    </r>
    <r>
      <rPr>
        <sz val="10"/>
        <rFont val="Arial Narrow"/>
        <family val="2"/>
      </rPr>
      <t xml:space="preserve"> Coordinar con Sr. Subdecano el Plan de Perfeccionamiento Académico Docente.
</t>
    </r>
    <r>
      <rPr>
        <b/>
        <sz val="9"/>
        <rFont val="Century Schoolbook"/>
        <family val="1"/>
      </rPr>
      <t>6.-</t>
    </r>
    <r>
      <rPr>
        <sz val="10"/>
        <rFont val="Arial Narrow"/>
        <family val="2"/>
      </rPr>
      <t xml:space="preserve"> Gestionar el sistema de tutorías académicas y de titulación de la carrera.
</t>
    </r>
    <r>
      <rPr>
        <b/>
        <sz val="9"/>
        <rFont val="Century Schoolbook"/>
        <family val="1"/>
      </rPr>
      <t>7.-</t>
    </r>
    <r>
      <rPr>
        <sz val="10"/>
        <rFont val="Arial Narrow"/>
        <family val="2"/>
      </rPr>
      <t xml:space="preserve"> Gestionar el cumplimiento, por parte de los docentes, de la entrega de actas de calificaciones parciales y/o finales de las asignaturas de la carrera.</t>
    </r>
  </si>
  <si>
    <t>* Patricio Quizhpe Cordero,
  Coordinador de Carrera
* Romel López Ortiz,
  Analista Académico</t>
  </si>
  <si>
    <r>
      <rPr>
        <b/>
        <sz val="9"/>
        <rFont val="Century Schoolbook"/>
        <family val="1"/>
      </rPr>
      <t xml:space="preserve">1.- </t>
    </r>
    <r>
      <rPr>
        <sz val="10"/>
        <rFont val="Arial Narrow"/>
        <family val="2"/>
      </rPr>
      <t xml:space="preserve">Recibir capacitación sobre Plan Operativo Anual.
</t>
    </r>
    <r>
      <rPr>
        <b/>
        <sz val="9"/>
        <rFont val="Century Schoolbook"/>
        <family val="1"/>
      </rPr>
      <t>2.-</t>
    </r>
    <r>
      <rPr>
        <sz val="10"/>
        <rFont val="Arial Narrow"/>
        <family val="2"/>
      </rPr>
      <t xml:space="preserve"> Elaborar el Plan Operativo Anual.
</t>
    </r>
    <r>
      <rPr>
        <b/>
        <sz val="9"/>
        <rFont val="Century Schoolbook"/>
        <family val="1"/>
      </rPr>
      <t>3.-</t>
    </r>
    <r>
      <rPr>
        <sz val="10"/>
        <rFont val="Arial Narrow"/>
        <family val="2"/>
      </rPr>
      <t xml:space="preserve"> Entregar el Plan Operativo Anual.
</t>
    </r>
    <r>
      <rPr>
        <b/>
        <sz val="9"/>
        <rFont val="Century Schoolbook"/>
        <family val="1"/>
      </rPr>
      <t>4.-</t>
    </r>
    <r>
      <rPr>
        <sz val="10"/>
        <rFont val="Arial Narrow"/>
        <family val="2"/>
      </rPr>
      <t xml:space="preserve"> Recibir capacitación sobre evaluación del Plan Operativo Anual.
</t>
    </r>
    <r>
      <rPr>
        <b/>
        <sz val="9"/>
        <rFont val="Century Schoolbook"/>
        <family val="1"/>
      </rPr>
      <t>5.-</t>
    </r>
    <r>
      <rPr>
        <sz val="10"/>
        <rFont val="Arial Narrow"/>
        <family val="2"/>
      </rPr>
      <t xml:space="preserve"> Levantar los medios de verificación para la evaluación del Plan Operativo Anual.
</t>
    </r>
    <r>
      <rPr>
        <b/>
        <sz val="9"/>
        <rFont val="Century Schoolbook"/>
        <family val="1"/>
      </rPr>
      <t>6.-</t>
    </r>
    <r>
      <rPr>
        <sz val="10"/>
        <rFont val="Arial Narrow"/>
        <family val="2"/>
      </rPr>
      <t xml:space="preserve"> Entregar las evaluaciones del Plan Operativo Anual.</t>
    </r>
  </si>
  <si>
    <r>
      <rPr>
        <b/>
        <sz val="9"/>
        <rFont val="Century Schoolbook"/>
        <family val="1"/>
      </rPr>
      <t>1.-</t>
    </r>
    <r>
      <rPr>
        <sz val="10"/>
        <rFont val="Arial Narrow"/>
        <family val="2"/>
      </rPr>
      <t xml:space="preserve"> Recibir capacitación sobre Plan Operativo Anual.
</t>
    </r>
    <r>
      <rPr>
        <b/>
        <sz val="9"/>
        <rFont val="Century Schoolbook"/>
        <family val="1"/>
      </rPr>
      <t>2.-</t>
    </r>
    <r>
      <rPr>
        <sz val="10"/>
        <rFont val="Arial Narrow"/>
        <family val="2"/>
      </rPr>
      <t xml:space="preserve"> Elaborar el Plan Operativo Anual.
</t>
    </r>
    <r>
      <rPr>
        <b/>
        <sz val="9"/>
        <rFont val="Century Schoolbook"/>
        <family val="1"/>
      </rPr>
      <t>3.-</t>
    </r>
    <r>
      <rPr>
        <sz val="10"/>
        <rFont val="Arial Narrow"/>
        <family val="2"/>
      </rPr>
      <t xml:space="preserve"> Entregar el Plan Operativo Anual.
</t>
    </r>
    <r>
      <rPr>
        <b/>
        <sz val="9"/>
        <rFont val="Century Schoolbook"/>
        <family val="1"/>
      </rPr>
      <t>4.-</t>
    </r>
    <r>
      <rPr>
        <sz val="10"/>
        <rFont val="Arial Narrow"/>
        <family val="2"/>
      </rPr>
      <t xml:space="preserve"> Recibir capacitación sobre evaluación del Plan Operativo Anual.
</t>
    </r>
    <r>
      <rPr>
        <b/>
        <sz val="9"/>
        <rFont val="Century Schoolbook"/>
        <family val="1"/>
      </rPr>
      <t>5.-</t>
    </r>
    <r>
      <rPr>
        <sz val="10"/>
        <rFont val="Arial Narrow"/>
        <family val="2"/>
      </rPr>
      <t xml:space="preserve"> Levantar los medios de verificación para la evaluación del Plan Operativo Anual.
</t>
    </r>
    <r>
      <rPr>
        <b/>
        <sz val="9"/>
        <rFont val="Century Schoolbook"/>
        <family val="1"/>
      </rPr>
      <t>6.-</t>
    </r>
    <r>
      <rPr>
        <sz val="10"/>
        <rFont val="Arial Narrow"/>
        <family val="2"/>
      </rPr>
      <t xml:space="preserve"> Entregar las evaluaciones del Plan Operativo Anual.</t>
    </r>
  </si>
  <si>
    <t>* Héctor Carvajal Romero,
  Coordinador de Carrera</t>
  </si>
  <si>
    <r>
      <rPr>
        <b/>
        <sz val="9"/>
        <rFont val="Century Schoolbook"/>
        <family val="1"/>
      </rPr>
      <t>1.-</t>
    </r>
    <r>
      <rPr>
        <sz val="10"/>
        <rFont val="Arial Narrow"/>
        <family val="2"/>
      </rPr>
      <t xml:space="preserve"> Coordinar y Ejecutar los Procesos de Matriculación.</t>
    </r>
  </si>
  <si>
    <t>* Lcdo. Segundo Quinche,
  Jefe de la Unidad del UMMOG-UACA
* Sra. Mayra Soto Villa,
  Analista de Matricula
* Sra. Mariana Zamora Lima,
   Analista de Estadística
* Sra. Glenda Velasco,
  Analista Administrativa del UMMOG</t>
  </si>
  <si>
    <t>* Lcdo. Segundo Quinche,
  Jefe de la Unidad del UMMOG-UACA
* Sra. Mariana Zamora Lima,
   Analista de Estadística
* Sra. Glenda Velasco,
  Analista Administrativa del UMMOG</t>
  </si>
  <si>
    <t>Mejorar la satisfacción del servidor universitario en el ejercicio de sus funciones.</t>
  </si>
  <si>
    <t>Procesos de registros y/o validación de calificaciones coordinados.</t>
  </si>
  <si>
    <r>
      <rPr>
        <b/>
        <sz val="9"/>
        <rFont val="Century Schoolbook"/>
        <family val="1"/>
      </rPr>
      <t>6.-</t>
    </r>
    <r>
      <rPr>
        <sz val="10"/>
        <rFont val="Arial Narrow"/>
        <family val="2"/>
      </rPr>
      <t xml:space="preserve"> Presentar la Planificación Operativa Anual y Evaluación de la Planificación Operativo Anual.</t>
    </r>
  </si>
  <si>
    <t>* Lcdo. Segundo Quinche,
  Jefe de la Unidad del UMMOG-UACA
* Sra. Glenda Velasco,
  Analista Administrativa del UMMOG</t>
  </si>
  <si>
    <t>N° de expedientes administrativos registrados en el Inventario documental</t>
  </si>
  <si>
    <r>
      <t xml:space="preserve">FUNDA DE BASURA USO INDUSTRIALVERDE </t>
    </r>
    <r>
      <rPr>
        <sz val="10"/>
        <color theme="1"/>
        <rFont val="Century Schoolbook"/>
        <family val="1"/>
      </rPr>
      <t>35</t>
    </r>
    <r>
      <rPr>
        <sz val="10"/>
        <color theme="1"/>
        <rFont val="Arial Narrow"/>
        <family val="2"/>
      </rPr>
      <t>"X</t>
    </r>
    <r>
      <rPr>
        <sz val="10"/>
        <color theme="1"/>
        <rFont val="Century Schoolbook"/>
        <family val="1"/>
      </rPr>
      <t>47</t>
    </r>
    <r>
      <rPr>
        <sz val="10"/>
        <color theme="1"/>
        <rFont val="Arial Narrow"/>
        <family val="2"/>
      </rPr>
      <t xml:space="preserve">" PAQ. X </t>
    </r>
    <r>
      <rPr>
        <sz val="10"/>
        <color theme="1"/>
        <rFont val="Century Schoolbook"/>
        <family val="1"/>
      </rPr>
      <t>10</t>
    </r>
    <r>
      <rPr>
        <sz val="10"/>
        <color theme="1"/>
        <rFont val="Arial Narrow"/>
        <family val="2"/>
      </rPr>
      <t xml:space="preserve"> UNIDADES</t>
    </r>
  </si>
  <si>
    <r>
      <t xml:space="preserve"> DETERGENTE HOSPITALARIO </t>
    </r>
    <r>
      <rPr>
        <sz val="10"/>
        <color theme="1"/>
        <rFont val="Century Schoolbook"/>
        <family val="1"/>
      </rPr>
      <t>5</t>
    </r>
    <r>
      <rPr>
        <sz val="10"/>
        <color theme="1"/>
        <rFont val="Arial Narrow"/>
        <family val="2"/>
      </rPr>
      <t xml:space="preserve"> KG*</t>
    </r>
  </si>
  <si>
    <r>
      <t xml:space="preserve">REPUESTO DE TRAPEO (MOPA) DE </t>
    </r>
    <r>
      <rPr>
        <sz val="10"/>
        <color theme="1"/>
        <rFont val="Century Schoolbook"/>
        <family val="1"/>
      </rPr>
      <t>64</t>
    </r>
    <r>
      <rPr>
        <sz val="10"/>
        <color theme="1"/>
        <rFont val="Arial Narrow"/>
        <family val="2"/>
      </rPr>
      <t xml:space="preserve"> CM*</t>
    </r>
  </si>
  <si>
    <t>N° de procesos de Investigación y de vinculación con la sociedad supervisados</t>
  </si>
  <si>
    <r>
      <t xml:space="preserve">Acondicionadores de aire split de </t>
    </r>
    <r>
      <rPr>
        <sz val="10"/>
        <color theme="1"/>
        <rFont val="Century Schoolbook"/>
        <family val="1"/>
      </rPr>
      <t>12</t>
    </r>
    <r>
      <rPr>
        <sz val="10"/>
        <color theme="1"/>
        <rFont val="Arial Narrow"/>
        <family val="2"/>
      </rPr>
      <t xml:space="preserve"> btu </t>
    </r>
  </si>
  <si>
    <r>
      <rPr>
        <b/>
        <sz val="9"/>
        <rFont val="Century Schoolbook"/>
        <family val="1"/>
      </rPr>
      <t>4.-</t>
    </r>
    <r>
      <rPr>
        <sz val="10"/>
        <rFont val="Arial Narrow"/>
        <family val="2"/>
      </rPr>
      <t xml:space="preserve"> Coordinar los procesos de registros y/o validación de calificaciones.</t>
    </r>
  </si>
  <si>
    <t>N° de validación de registros calificaciones</t>
  </si>
  <si>
    <r>
      <rPr>
        <b/>
        <sz val="9"/>
        <rFont val="Century Schoolbook"/>
        <family val="1"/>
      </rPr>
      <t>1.-</t>
    </r>
    <r>
      <rPr>
        <sz val="10"/>
        <rFont val="Arial Narrow"/>
        <family val="2"/>
      </rPr>
      <t xml:space="preserve"> Atender a docentes en recepción de actas de calificación para validar.</t>
    </r>
  </si>
  <si>
    <r>
      <rPr>
        <b/>
        <sz val="9"/>
        <rFont val="Century Schoolbook"/>
        <family val="1"/>
      </rPr>
      <t>5.-</t>
    </r>
    <r>
      <rPr>
        <sz val="10"/>
        <rFont val="Arial Narrow"/>
        <family val="2"/>
      </rPr>
      <t xml:space="preserve"> Emitir Informes Técnicos para procesos internos y externos.</t>
    </r>
  </si>
  <si>
    <r>
      <rPr>
        <b/>
        <sz val="9"/>
        <rFont val="Century Schoolbook"/>
        <family val="1"/>
      </rPr>
      <t>1.-</t>
    </r>
    <r>
      <rPr>
        <sz val="10"/>
        <rFont val="Arial Narrow"/>
        <family val="2"/>
      </rPr>
      <t xml:space="preserve"> Atender petición de informes de Dirección Académica, Decanato, subdecanato.</t>
    </r>
  </si>
  <si>
    <r>
      <rPr>
        <b/>
        <sz val="9"/>
        <rFont val="Century Schoolbook"/>
        <family val="1"/>
      </rPr>
      <t>1.-</t>
    </r>
    <r>
      <rPr>
        <sz val="10"/>
        <rFont val="Arial Narrow"/>
        <family val="2"/>
      </rPr>
      <t xml:space="preserve"> Archivar documentos del UMMOG.</t>
    </r>
  </si>
  <si>
    <t>Edificios, locales, residencias y cableado estructurado (instalación, mantenimiento y reparación)</t>
  </si>
  <si>
    <t>Honorarios por Contratos Civiles de Servicios.</t>
  </si>
  <si>
    <t>530811 0701 003</t>
  </si>
  <si>
    <t>Cerraduras de engrampe</t>
  </si>
  <si>
    <t>Cerradura sobrepuesta</t>
  </si>
  <si>
    <t>Espuma de puliuretano</t>
  </si>
  <si>
    <t>Chapas sobrepuestas</t>
  </si>
  <si>
    <r>
      <rPr>
        <b/>
        <sz val="9"/>
        <rFont val="Century Schoolbook"/>
        <family val="1"/>
      </rPr>
      <t>7.-</t>
    </r>
    <r>
      <rPr>
        <b/>
        <sz val="10"/>
        <rFont val="Arial Narrow"/>
        <family val="2"/>
      </rPr>
      <t xml:space="preserve"> </t>
    </r>
    <r>
      <rPr>
        <sz val="10"/>
        <rFont val="Arial Narrow"/>
        <family val="2"/>
      </rPr>
      <t>Organizar el Archivo de gestión.</t>
    </r>
  </si>
  <si>
    <t>* Dr. Edguin Sarango, Subdecano
* Lic. Guillermo Bermudes,
  Administrador Salas Tics
* Ing. Lady Guerrero,
  Técnico de Laboratorio (campus Machala)</t>
  </si>
  <si>
    <t>Carpeta folder de cartulina KRAFT con vincha incluida</t>
  </si>
  <si>
    <t>531404 0701 003</t>
  </si>
  <si>
    <r>
      <t xml:space="preserve">Archivador cartón plegable N° </t>
    </r>
    <r>
      <rPr>
        <sz val="10"/>
        <rFont val="Century Schoolbook"/>
        <family val="1"/>
      </rPr>
      <t>15</t>
    </r>
    <r>
      <rPr>
        <sz val="10"/>
        <rFont val="Arial Narrow"/>
        <family val="2"/>
      </rPr>
      <t xml:space="preserve"> con tapa</t>
    </r>
  </si>
  <si>
    <r>
      <t>Computadora Asus con proc. Intel i</t>
    </r>
    <r>
      <rPr>
        <sz val="10"/>
        <rFont val="Century Schoolbook"/>
        <family val="1"/>
      </rPr>
      <t>7</t>
    </r>
  </si>
  <si>
    <r>
      <t>Impresora EPSON L</t>
    </r>
    <r>
      <rPr>
        <sz val="10"/>
        <rFont val="Century Schoolbook"/>
        <family val="1"/>
      </rPr>
      <t>575</t>
    </r>
  </si>
  <si>
    <r>
      <t xml:space="preserve">Tumbado </t>
    </r>
    <r>
      <rPr>
        <sz val="10"/>
        <rFont val="Century Schoolbook"/>
        <family val="1"/>
      </rPr>
      <t>120</t>
    </r>
    <r>
      <rPr>
        <sz val="10"/>
        <rFont val="Arial Narrow"/>
        <family val="2"/>
      </rPr>
      <t>x</t>
    </r>
    <r>
      <rPr>
        <sz val="10"/>
        <rFont val="Century Schoolbook"/>
        <family val="1"/>
      </rPr>
      <t>60</t>
    </r>
    <r>
      <rPr>
        <sz val="10"/>
        <rFont val="Arial Narrow"/>
        <family val="2"/>
      </rPr>
      <t xml:space="preserve"> fibrocen (planchas)</t>
    </r>
  </si>
  <si>
    <r>
      <t xml:space="preserve">Bomba pedrollo de </t>
    </r>
    <r>
      <rPr>
        <sz val="10"/>
        <rFont val="Century Schoolbook"/>
        <family val="1"/>
      </rPr>
      <t>1</t>
    </r>
    <r>
      <rPr>
        <sz val="10"/>
        <rFont val="Arial Narrow"/>
        <family val="2"/>
      </rPr>
      <t>c</t>
    </r>
  </si>
  <si>
    <r>
      <t xml:space="preserve">Archivador cartón plegable, loma </t>
    </r>
    <r>
      <rPr>
        <sz val="10"/>
        <rFont val="Century Schoolbook"/>
        <family val="1"/>
      </rPr>
      <t xml:space="preserve">16 </t>
    </r>
    <r>
      <rPr>
        <sz val="10"/>
        <rFont val="Arial Narrow"/>
        <family val="2"/>
      </rPr>
      <t xml:space="preserve">cm N° </t>
    </r>
    <r>
      <rPr>
        <sz val="10"/>
        <rFont val="Century Schoolbook"/>
        <family val="1"/>
      </rPr>
      <t>3</t>
    </r>
  </si>
  <si>
    <r>
      <t xml:space="preserve">Archivador cartón plegable, loma </t>
    </r>
    <r>
      <rPr>
        <sz val="10"/>
        <rFont val="Century Schoolbook"/>
        <family val="1"/>
      </rPr>
      <t>16</t>
    </r>
    <r>
      <rPr>
        <sz val="10"/>
        <rFont val="Arial Narrow"/>
        <family val="2"/>
      </rPr>
      <t xml:space="preserve"> cm N° </t>
    </r>
    <r>
      <rPr>
        <sz val="10"/>
        <rFont val="Century Schoolbook"/>
        <family val="1"/>
      </rPr>
      <t>3</t>
    </r>
  </si>
  <si>
    <t>Cds regrabables sin caja CD-RW</t>
  </si>
  <si>
    <r>
      <rPr>
        <b/>
        <sz val="9"/>
        <rFont val="Century Schoolbook"/>
        <family val="1"/>
      </rPr>
      <t>1.-</t>
    </r>
    <r>
      <rPr>
        <sz val="10"/>
        <rFont val="Arial Narrow"/>
        <family val="2"/>
      </rPr>
      <t xml:space="preserve"> Reporte del estado actual de la emisión o actualización de Procedimientos Académicos internos.</t>
    </r>
  </si>
  <si>
    <r>
      <rPr>
        <b/>
        <sz val="9"/>
        <rFont val="Century Schoolbook"/>
        <family val="1"/>
      </rPr>
      <t>1.-</t>
    </r>
    <r>
      <rPr>
        <sz val="10"/>
        <rFont val="Arial Narrow"/>
        <family val="2"/>
      </rPr>
      <t xml:space="preserve"> Reporte del estado actual de la supervisión a la ejecución de los procesos académicos. Y administrativos.</t>
    </r>
  </si>
  <si>
    <r>
      <rPr>
        <b/>
        <sz val="9"/>
        <rFont val="Century Schoolbook"/>
        <family val="1"/>
      </rPr>
      <t>1.-</t>
    </r>
    <r>
      <rPr>
        <sz val="10"/>
        <rFont val="Arial Narrow"/>
        <family val="2"/>
      </rPr>
      <t xml:space="preserve"> Elaborar informes internos de criterios y asesoría legal de procesos disciplinarios, académicos y administrativos.</t>
    </r>
  </si>
  <si>
    <r>
      <rPr>
        <b/>
        <sz val="9"/>
        <rFont val="Century Schoolbook"/>
        <family val="1"/>
      </rPr>
      <t>1.-</t>
    </r>
    <r>
      <rPr>
        <sz val="10"/>
        <rFont val="Arial Narrow"/>
        <family val="2"/>
      </rPr>
      <t xml:space="preserve"> Desarrollar los Reportes de avances de proyecto vinculación / investigación.
</t>
    </r>
    <r>
      <rPr>
        <b/>
        <sz val="9"/>
        <rFont val="Century Schoolbook"/>
        <family val="1"/>
      </rPr>
      <t>2.-</t>
    </r>
    <r>
      <rPr>
        <sz val="10"/>
        <rFont val="Arial Narrow"/>
        <family val="2"/>
      </rPr>
      <t xml:space="preserve"> Registrar a estudiantes de vinculación.
</t>
    </r>
    <r>
      <rPr>
        <b/>
        <sz val="9"/>
        <rFont val="Century Schoolbook"/>
        <family val="1"/>
      </rPr>
      <t>3.-</t>
    </r>
    <r>
      <rPr>
        <sz val="10"/>
        <rFont val="Arial Narrow"/>
        <family val="2"/>
      </rPr>
      <t xml:space="preserve"> Realizar la Asignación de horas clases a docentes (Distributivo).
</t>
    </r>
    <r>
      <rPr>
        <b/>
        <sz val="9"/>
        <rFont val="Century Schoolbook"/>
        <family val="1"/>
      </rPr>
      <t>4.-</t>
    </r>
    <r>
      <rPr>
        <sz val="10"/>
        <rFont val="Arial Narrow"/>
        <family val="2"/>
      </rPr>
      <t xml:space="preserve"> Brindar tutorías en asesoría y patrocinio jurídico a los practicantes preprofesionales del Consultorio Jurídico Gratuito de la Utmach.
</t>
    </r>
    <r>
      <rPr>
        <b/>
        <sz val="9"/>
        <rFont val="Century Schoolbook"/>
        <family val="1"/>
      </rPr>
      <t>5.-</t>
    </r>
    <r>
      <rPr>
        <sz val="10"/>
        <rFont val="Arial Narrow"/>
        <family val="2"/>
      </rPr>
      <t xml:space="preserve"> Brindar tutorías de prácticas preprofesionales a los estudiantes del Consultorio Jurídico Gratuito de la Carrera de Derecho.
</t>
    </r>
    <r>
      <rPr>
        <b/>
        <sz val="9"/>
        <rFont val="Century Schoolbook"/>
        <family val="1"/>
      </rPr>
      <t>6.-</t>
    </r>
    <r>
      <rPr>
        <sz val="10"/>
        <rFont val="Arial Narrow"/>
        <family val="2"/>
      </rPr>
      <t xml:space="preserve"> Brindar asesoría y patrocinio jurídico a los usuarios del Consultorio Jurídico de la Carrera de Derecho.
</t>
    </r>
    <r>
      <rPr>
        <b/>
        <sz val="9"/>
        <rFont val="Century Schoolbook"/>
        <family val="1"/>
      </rPr>
      <t>7.-</t>
    </r>
    <r>
      <rPr>
        <sz val="10"/>
        <rFont val="Arial Narrow"/>
        <family val="2"/>
      </rPr>
      <t xml:space="preserve"> Brindar asesoría Jurídica gratuita.
</t>
    </r>
    <r>
      <rPr>
        <b/>
        <sz val="9"/>
        <rFont val="Century Schoolbook"/>
        <family val="1"/>
      </rPr>
      <t>8.-</t>
    </r>
    <r>
      <rPr>
        <sz val="10"/>
        <rFont val="Arial Narrow"/>
        <family val="2"/>
      </rPr>
      <t xml:space="preserve"> Brindar patrocinio jurídico gratuito.
</t>
    </r>
    <r>
      <rPr>
        <b/>
        <sz val="9"/>
        <rFont val="Century Schoolbook"/>
        <family val="1"/>
      </rPr>
      <t>9.-</t>
    </r>
    <r>
      <rPr>
        <sz val="10"/>
        <rFont val="Arial Narrow"/>
        <family val="2"/>
      </rPr>
      <t xml:space="preserve"> N° de practicantes tutoriados.
</t>
    </r>
    <r>
      <rPr>
        <b/>
        <sz val="9"/>
        <rFont val="Century Schoolbook"/>
        <family val="1"/>
      </rPr>
      <t>10.-</t>
    </r>
    <r>
      <rPr>
        <sz val="10"/>
        <rFont val="Arial Narrow"/>
        <family val="2"/>
      </rPr>
      <t xml:space="preserve"> N° de asesorías supervisadas.</t>
    </r>
  </si>
  <si>
    <r>
      <rPr>
        <b/>
        <sz val="9"/>
        <rFont val="Century Schoolbook"/>
        <family val="1"/>
      </rPr>
      <t xml:space="preserve">1.- </t>
    </r>
    <r>
      <rPr>
        <sz val="10"/>
        <rFont val="Arial Narrow"/>
        <family val="2"/>
      </rPr>
      <t>Reporte del estado actual del resultado y avances de los procesos de Investigación y de vinculación con la sociedad.</t>
    </r>
  </si>
  <si>
    <r>
      <rPr>
        <b/>
        <sz val="9"/>
        <rFont val="Century Schoolbook"/>
        <family val="1"/>
      </rPr>
      <t>1.-</t>
    </r>
    <r>
      <rPr>
        <sz val="10"/>
        <rFont val="Arial Narrow"/>
        <family val="2"/>
      </rPr>
      <t xml:space="preserve"> Organizar el proceso de evaluación integral del desempeño docente por periodo.
</t>
    </r>
    <r>
      <rPr>
        <b/>
        <sz val="9"/>
        <rFont val="Century Schoolbook"/>
        <family val="1"/>
      </rPr>
      <t>2.-</t>
    </r>
    <r>
      <rPr>
        <sz val="10"/>
        <rFont val="Arial Narrow"/>
        <family val="2"/>
      </rPr>
      <t xml:space="preserve"> Ejecutar el proceso de evaluación integral del desempeño docente por periodo académico, de acuerdo a directrices emitidas por la autoridad competente.
</t>
    </r>
    <r>
      <rPr>
        <b/>
        <sz val="9"/>
        <rFont val="Century Schoolbook"/>
        <family val="1"/>
      </rPr>
      <t>3.-</t>
    </r>
    <r>
      <rPr>
        <sz val="10"/>
        <rFont val="Arial Narrow"/>
        <family val="2"/>
      </rPr>
      <t xml:space="preserve"> Socializar con docentes de la FCS el informe General de Evaluación del Desempeño Docente.</t>
    </r>
  </si>
  <si>
    <r>
      <rPr>
        <b/>
        <sz val="9"/>
        <rFont val="Century Schoolbook"/>
        <family val="1"/>
      </rPr>
      <t>2.</t>
    </r>
    <r>
      <rPr>
        <sz val="9"/>
        <rFont val="Century Schoolbook"/>
        <family val="1"/>
      </rPr>
      <t>-</t>
    </r>
    <r>
      <rPr>
        <sz val="10"/>
        <rFont val="Arial Narrow"/>
        <family val="2"/>
      </rPr>
      <t xml:space="preserve"> Coordinar el logro de resultados o avances de procesos de Investigación y de vinculación con la sociedad.</t>
    </r>
  </si>
  <si>
    <t>Logro de resultados o avances de procesos de Investigación y de vinculación con la sociedad coordinados.</t>
  </si>
  <si>
    <r>
      <rPr>
        <b/>
        <sz val="9"/>
        <rFont val="Century Schoolbook"/>
        <family val="1"/>
      </rPr>
      <t>1.-</t>
    </r>
    <r>
      <rPr>
        <sz val="10"/>
        <rFont val="Arial Narrow"/>
        <family val="2"/>
      </rPr>
      <t xml:space="preserve"> Elaborar, de acuerdo a las directrices de las autoridades, los distributivos académicos y horarios y remitir al Subdecanato.
</t>
    </r>
    <r>
      <rPr>
        <b/>
        <sz val="9"/>
        <rFont val="Century Schoolbook"/>
        <family val="1"/>
      </rPr>
      <t>2.-</t>
    </r>
    <r>
      <rPr>
        <sz val="10"/>
        <rFont val="Arial Narrow"/>
        <family val="2"/>
      </rPr>
      <t xml:space="preserve"> Elaborar comunicaciones para trámites administrativos desde la Coordinación de Carrera.
</t>
    </r>
    <r>
      <rPr>
        <b/>
        <sz val="9"/>
        <rFont val="Century Schoolbook"/>
        <family val="1"/>
      </rPr>
      <t>3.-</t>
    </r>
    <r>
      <rPr>
        <sz val="10"/>
        <rFont val="Arial Narrow"/>
        <family val="2"/>
      </rPr>
      <t xml:space="preserve"> Elevar oportunamente informes solicitados por las autoridades.
</t>
    </r>
    <r>
      <rPr>
        <b/>
        <sz val="9"/>
        <rFont val="Century Schoolbook"/>
        <family val="1"/>
      </rPr>
      <t>4.-</t>
    </r>
    <r>
      <rPr>
        <sz val="10"/>
        <rFont val="Arial Narrow"/>
        <family val="2"/>
      </rPr>
      <t xml:space="preserve"> Liderar los colectivos de apoyo académico de la carrera, gestionando con sus miembros los procesos con fines de evaluación.
</t>
    </r>
    <r>
      <rPr>
        <b/>
        <sz val="9"/>
        <rFont val="Century Schoolbook"/>
        <family val="1"/>
      </rPr>
      <t>5.-</t>
    </r>
    <r>
      <rPr>
        <sz val="10"/>
        <rFont val="Arial Narrow"/>
        <family val="2"/>
      </rPr>
      <t xml:space="preserve"> Coordinar con la UMMOG el desarrollo del proceso de titulación por periodo académico.
</t>
    </r>
    <r>
      <rPr>
        <b/>
        <sz val="9"/>
        <rFont val="Century Schoolbook"/>
        <family val="1"/>
      </rPr>
      <t>6.-</t>
    </r>
    <r>
      <rPr>
        <sz val="10"/>
        <rFont val="Arial Narrow"/>
        <family val="2"/>
      </rPr>
      <t xml:space="preserve"> Coordinar las pasantías y prácticas preprofesionales con los colectivos académicos, en coordinación con el VINCOPP.
</t>
    </r>
    <r>
      <rPr>
        <b/>
        <sz val="9"/>
        <rFont val="Century Schoolbook"/>
        <family val="1"/>
      </rPr>
      <t>7.-</t>
    </r>
    <r>
      <rPr>
        <sz val="10"/>
        <rFont val="Arial Narrow"/>
        <family val="2"/>
      </rPr>
      <t xml:space="preserve"> Condensar información de cumplimiento de indicadores para la evaluación y acreditación de la carrera.</t>
    </r>
  </si>
  <si>
    <r>
      <rPr>
        <b/>
        <sz val="9"/>
        <rFont val="Century Schoolbook"/>
        <family val="1"/>
      </rPr>
      <t>1.-</t>
    </r>
    <r>
      <rPr>
        <sz val="10"/>
        <rFont val="Arial Narrow"/>
        <family val="2"/>
      </rPr>
      <t xml:space="preserve"> Elaborar, de acuerdo a las directrices de las autoridades, los distributivos académicos y horarios y remitir al Subdecanato.
</t>
    </r>
    <r>
      <rPr>
        <b/>
        <sz val="9"/>
        <rFont val="Century Schoolbook"/>
        <family val="1"/>
      </rPr>
      <t>2.-</t>
    </r>
    <r>
      <rPr>
        <sz val="10"/>
        <rFont val="Arial Narrow"/>
        <family val="2"/>
      </rPr>
      <t xml:space="preserve"> Elaborar comunicaciones para trámites administrativos desde la Coordinación de Carrera.
</t>
    </r>
    <r>
      <rPr>
        <b/>
        <sz val="9"/>
        <rFont val="Century Schoolbook"/>
        <family val="1"/>
      </rPr>
      <t>3.-</t>
    </r>
    <r>
      <rPr>
        <sz val="10"/>
        <rFont val="Arial Narrow"/>
        <family val="2"/>
      </rPr>
      <t xml:space="preserve"> Elevar oportunamente informes de actividades a las autoridades.
</t>
    </r>
    <r>
      <rPr>
        <b/>
        <sz val="9"/>
        <rFont val="Century Schoolbook"/>
        <family val="1"/>
      </rPr>
      <t>4.-</t>
    </r>
    <r>
      <rPr>
        <sz val="10"/>
        <rFont val="Arial Narrow"/>
        <family val="2"/>
      </rPr>
      <t xml:space="preserve"> Liderar los colectivos de apoyo académico de la carrera.
</t>
    </r>
    <r>
      <rPr>
        <b/>
        <sz val="9"/>
        <rFont val="Century Schoolbook"/>
        <family val="1"/>
      </rPr>
      <t>5.-</t>
    </r>
    <r>
      <rPr>
        <sz val="10"/>
        <rFont val="Arial Narrow"/>
        <family val="2"/>
      </rPr>
      <t xml:space="preserve"> Aportar con la información pertinente a la evaluación y acreditación de la carrera de la institución.
</t>
    </r>
    <r>
      <rPr>
        <b/>
        <sz val="9"/>
        <rFont val="Century Schoolbook"/>
        <family val="1"/>
      </rPr>
      <t>6.-</t>
    </r>
    <r>
      <rPr>
        <sz val="10"/>
        <rFont val="Arial Narrow"/>
        <family val="2"/>
      </rPr>
      <t xml:space="preserve"> Coordinar con la UMMOG de acuerdo al Cronograma la recepción de examen de titulación(examen complexivo-trabajo de titulación).
</t>
    </r>
    <r>
      <rPr>
        <b/>
        <sz val="9"/>
        <rFont val="Century Schoolbook"/>
        <family val="1"/>
      </rPr>
      <t>7.-</t>
    </r>
    <r>
      <rPr>
        <sz val="10"/>
        <rFont val="Arial Narrow"/>
        <family val="2"/>
      </rPr>
      <t xml:space="preserve"> Condensar información de cumplimiento de indicadores para la evaluación y acreditación de la carrera.
</t>
    </r>
    <r>
      <rPr>
        <b/>
        <sz val="9"/>
        <rFont val="Century Schoolbook"/>
        <family val="1"/>
      </rPr>
      <t>8.-</t>
    </r>
    <r>
      <rPr>
        <sz val="10"/>
        <rFont val="Arial Narrow"/>
        <family val="2"/>
      </rPr>
      <t xml:space="preserve"> Coordinar reuniones con los egresados de la carrera.
</t>
    </r>
    <r>
      <rPr>
        <b/>
        <sz val="9"/>
        <rFont val="Century Schoolbook"/>
        <family val="1"/>
      </rPr>
      <t>9.-</t>
    </r>
    <r>
      <rPr>
        <sz val="10"/>
        <rFont val="Arial Narrow"/>
        <family val="2"/>
      </rPr>
      <t xml:space="preserve"> Coordinar el proceso de seguimiento al silabo.</t>
    </r>
  </si>
  <si>
    <r>
      <rPr>
        <b/>
        <sz val="9"/>
        <rFont val="Century Schoolbook"/>
        <family val="1"/>
      </rPr>
      <t>1.-</t>
    </r>
    <r>
      <rPr>
        <sz val="10"/>
        <rFont val="Arial Narrow"/>
        <family val="2"/>
      </rPr>
      <t xml:space="preserve"> Reporte del estado actual de la coordinación a la ejecución de los procesos académicos.
</t>
    </r>
    <r>
      <rPr>
        <b/>
        <sz val="9"/>
        <rFont val="Century Schoolbook"/>
        <family val="1"/>
      </rPr>
      <t>2.-</t>
    </r>
    <r>
      <rPr>
        <sz val="10"/>
        <rFont val="Arial Narrow"/>
        <family val="2"/>
      </rPr>
      <t xml:space="preserve"> Convocatorias.
</t>
    </r>
    <r>
      <rPr>
        <b/>
        <sz val="9"/>
        <rFont val="Century Schoolbook"/>
        <family val="1"/>
      </rPr>
      <t>3.-</t>
    </r>
    <r>
      <rPr>
        <sz val="10"/>
        <rFont val="Arial Narrow"/>
        <family val="2"/>
      </rPr>
      <t xml:space="preserve"> Registro de asistencia a reuniones.
</t>
    </r>
    <r>
      <rPr>
        <b/>
        <sz val="9"/>
        <rFont val="Century Schoolbook"/>
        <family val="1"/>
      </rPr>
      <t>4.-</t>
    </r>
    <r>
      <rPr>
        <sz val="10"/>
        <rFont val="Arial Narrow"/>
        <family val="2"/>
      </rPr>
      <t xml:space="preserve"> Informes de sugerencia de asignación de tutores y comité evaluador a la UMMOG.
</t>
    </r>
    <r>
      <rPr>
        <b/>
        <sz val="9"/>
        <rFont val="Century Schoolbook"/>
        <family val="1"/>
      </rPr>
      <t>5.-</t>
    </r>
    <r>
      <rPr>
        <sz val="10"/>
        <rFont val="Arial Narrow"/>
        <family val="2"/>
      </rPr>
      <t xml:space="preserve"> Rubricas de sustentación.
</t>
    </r>
    <r>
      <rPr>
        <b/>
        <sz val="9"/>
        <rFont val="Century Schoolbook"/>
        <family val="1"/>
      </rPr>
      <t>6.-</t>
    </r>
    <r>
      <rPr>
        <sz val="10"/>
        <rFont val="Arial Narrow"/>
        <family val="2"/>
      </rPr>
      <t xml:space="preserve"> Reporte del estado actual de la supervisión a la ejecución de los procesos académicos.
</t>
    </r>
    <r>
      <rPr>
        <b/>
        <sz val="9"/>
        <rFont val="Century Schoolbook"/>
        <family val="1"/>
      </rPr>
      <t>7.-</t>
    </r>
    <r>
      <rPr>
        <sz val="10"/>
        <rFont val="Arial Narrow"/>
        <family val="2"/>
      </rPr>
      <t xml:space="preserve"> Plan de fortalecimiento.
</t>
    </r>
    <r>
      <rPr>
        <b/>
        <sz val="9"/>
        <rFont val="Century Schoolbook"/>
        <family val="1"/>
      </rPr>
      <t>8.-</t>
    </r>
    <r>
      <rPr>
        <sz val="10"/>
        <rFont val="Arial Narrow"/>
        <family val="2"/>
      </rPr>
      <t xml:space="preserve"> Plan de mejoras.
</t>
    </r>
    <r>
      <rPr>
        <b/>
        <sz val="9"/>
        <rFont val="Century Schoolbook"/>
        <family val="1"/>
      </rPr>
      <t>9.-</t>
    </r>
    <r>
      <rPr>
        <sz val="10"/>
        <rFont val="Arial Narrow"/>
        <family val="2"/>
      </rPr>
      <t xml:space="preserve"> Informes de cumplimiento.
</t>
    </r>
    <r>
      <rPr>
        <b/>
        <sz val="9"/>
        <rFont val="Century Schoolbook"/>
        <family val="1"/>
      </rPr>
      <t>10.-</t>
    </r>
    <r>
      <rPr>
        <sz val="10"/>
        <rFont val="Arial Narrow"/>
        <family val="2"/>
      </rPr>
      <t xml:space="preserve"> Actividades académicas y complementarias.
</t>
    </r>
    <r>
      <rPr>
        <b/>
        <sz val="9"/>
        <rFont val="Century Schoolbook"/>
        <family val="1"/>
      </rPr>
      <t>11.-</t>
    </r>
    <r>
      <rPr>
        <sz val="10"/>
        <rFont val="Arial Narrow"/>
        <family val="2"/>
      </rPr>
      <t xml:space="preserve"> Actas de reuniones de colectivos docente.</t>
    </r>
  </si>
  <si>
    <r>
      <rPr>
        <b/>
        <sz val="9"/>
        <rFont val="Century Schoolbook"/>
        <family val="1"/>
      </rPr>
      <t>2.-</t>
    </r>
    <r>
      <rPr>
        <sz val="10"/>
        <rFont val="Arial Narrow"/>
        <family val="2"/>
      </rPr>
      <t xml:space="preserve"> Coordinar el logro de resultados o avances de procesos de Investigación y de vinculación con la sociedad.</t>
    </r>
  </si>
  <si>
    <r>
      <rPr>
        <b/>
        <sz val="9"/>
        <rFont val="Century Schoolbook"/>
        <family val="1"/>
      </rPr>
      <t>1.-</t>
    </r>
    <r>
      <rPr>
        <sz val="10"/>
        <rFont val="Arial Narrow"/>
        <family val="2"/>
      </rPr>
      <t xml:space="preserve"> Reporte del estado actual del resultado y avances de los procesos de Investigación y de vinculación con la sociedad.
</t>
    </r>
    <r>
      <rPr>
        <b/>
        <sz val="9"/>
        <rFont val="Century Schoolbook"/>
        <family val="1"/>
      </rPr>
      <t>2.-</t>
    </r>
    <r>
      <rPr>
        <sz val="10"/>
        <rFont val="Arial Narrow"/>
        <family val="2"/>
      </rPr>
      <t xml:space="preserve"> Informes de tutorías a los practicantes preprofesionales.
</t>
    </r>
    <r>
      <rPr>
        <b/>
        <sz val="9"/>
        <rFont val="Century Schoolbook"/>
        <family val="1"/>
      </rPr>
      <t>3.-</t>
    </r>
    <r>
      <rPr>
        <sz val="10"/>
        <rFont val="Arial Narrow"/>
        <family val="2"/>
      </rPr>
      <t xml:space="preserve"> Reporte del estado actual de la supervisión a la ejecución de los procesos académicos.
</t>
    </r>
    <r>
      <rPr>
        <b/>
        <sz val="9"/>
        <rFont val="Century Schoolbook"/>
        <family val="1"/>
      </rPr>
      <t>4.-</t>
    </r>
    <r>
      <rPr>
        <sz val="10"/>
        <rFont val="Arial Narrow"/>
        <family val="2"/>
      </rPr>
      <t xml:space="preserve"> Reporte de asesoría Jurídica gratuita brindada.
</t>
    </r>
    <r>
      <rPr>
        <b/>
        <sz val="9"/>
        <rFont val="Century Schoolbook"/>
        <family val="1"/>
      </rPr>
      <t>5.-</t>
    </r>
    <r>
      <rPr>
        <sz val="10"/>
        <rFont val="Arial Narrow"/>
        <family val="2"/>
      </rPr>
      <t xml:space="preserve"> Reporte de patrocinio jurídico gratuito brindado.</t>
    </r>
  </si>
  <si>
    <r>
      <rPr>
        <b/>
        <sz val="9"/>
        <rFont val="Century Schoolbook"/>
        <family val="1"/>
      </rPr>
      <t>1.-</t>
    </r>
    <r>
      <rPr>
        <sz val="10"/>
        <rFont val="Arial Narrow"/>
        <family val="2"/>
      </rPr>
      <t xml:space="preserve"> Reporte del estado actual del resultado y avances de los procesos de Investigación y de vinculación con la sociedad.
</t>
    </r>
    <r>
      <rPr>
        <b/>
        <sz val="9"/>
        <rFont val="Century Schoolbook"/>
        <family val="1"/>
      </rPr>
      <t>2.-</t>
    </r>
    <r>
      <rPr>
        <sz val="10"/>
        <rFont val="Arial Narrow"/>
        <family val="2"/>
      </rPr>
      <t xml:space="preserve"> Reuniones con el colectivo para avance del proyecto.
</t>
    </r>
    <r>
      <rPr>
        <b/>
        <sz val="9"/>
        <rFont val="Century Schoolbook"/>
        <family val="1"/>
      </rPr>
      <t>3.-</t>
    </r>
    <r>
      <rPr>
        <sz val="10"/>
        <rFont val="Arial Narrow"/>
        <family val="2"/>
      </rPr>
      <t xml:space="preserve"> Reuniones con VINCOPP.
</t>
    </r>
    <r>
      <rPr>
        <b/>
        <sz val="9"/>
        <rFont val="Century Schoolbook"/>
        <family val="1"/>
      </rPr>
      <t>4.-</t>
    </r>
    <r>
      <rPr>
        <sz val="10"/>
        <rFont val="Arial Narrow"/>
        <family val="2"/>
      </rPr>
      <t xml:space="preserve"> Proyecto final.</t>
    </r>
  </si>
  <si>
    <t>Logro de resultados o avances de procesos de Investigación y de vinculación con la sociedad coordinadas.</t>
  </si>
  <si>
    <t xml:space="preserve">
Logro de resultados o avances de procesos de Investigación y de vinculación con la sociedad coordinados.
</t>
  </si>
  <si>
    <t>N° de Directrices emitidas para garantizar la ejecución de los procesos administrativos y académicos.</t>
  </si>
  <si>
    <t>840103 0000 001</t>
  </si>
  <si>
    <t>Silla de Oficina Yedel - GRIS/NEGRO</t>
  </si>
  <si>
    <t>Silla de Oficina Deker - negro</t>
  </si>
  <si>
    <t>N° de Supervisiones ejecutadas de los procesos administrativos y académicos.</t>
  </si>
  <si>
    <t>840103 0000 003</t>
  </si>
  <si>
    <t>840107 0000 003</t>
  </si>
  <si>
    <t>Equipos, sistemas y Paquetes Informáticos</t>
  </si>
  <si>
    <t>N° de criterios técnicos emitidos para la sustentación de las decisiones adoptadas a nivel de facultad.</t>
  </si>
  <si>
    <t>Pilas AA alcalina</t>
  </si>
  <si>
    <t>840104 0000 001</t>
  </si>
  <si>
    <t>N° de Supervisiones realizadas de la asistencia y permanencia de los servidores.</t>
  </si>
  <si>
    <t>N° de Planificaciones y Evaluaciones realizadas del Plan Operativo Anual.</t>
  </si>
  <si>
    <t>Escobas de fibra buena</t>
  </si>
  <si>
    <t>Trapeador de buena calidad</t>
  </si>
  <si>
    <t>Caneca de pintura alto tráfico color amarillo</t>
  </si>
  <si>
    <t>Válvula de descarga de inodoro</t>
  </si>
  <si>
    <t>N° de Archivo de gestión organizado.</t>
  </si>
  <si>
    <t>Mantenimiento y Reparación de Equipos y Sistemas Informáticos.</t>
  </si>
  <si>
    <t>Unidades</t>
  </si>
  <si>
    <t>Cera para dedos(mediana)</t>
  </si>
  <si>
    <t>Mantenimiento preventivo</t>
  </si>
  <si>
    <t>Perforadores de escritorio grande</t>
  </si>
  <si>
    <t>Plancha para tumbado</t>
  </si>
  <si>
    <t>Llaves para lavamanos FV</t>
  </si>
  <si>
    <t>840103 0701 001</t>
  </si>
  <si>
    <t>840104 0701 001</t>
  </si>
  <si>
    <r>
      <t>Impresora Multifunción EPSON ECOTANK L</t>
    </r>
    <r>
      <rPr>
        <sz val="10"/>
        <color rgb="FF000000"/>
        <rFont val="Century Schoolbook"/>
        <family val="1"/>
      </rPr>
      <t>6161</t>
    </r>
  </si>
  <si>
    <r>
      <t>Laptop / Notebook LENOVO V</t>
    </r>
    <r>
      <rPr>
        <sz val="10"/>
        <color rgb="FF000000"/>
        <rFont val="Century Schoolbook"/>
        <family val="1"/>
      </rPr>
      <t>330-14</t>
    </r>
    <r>
      <rPr>
        <sz val="10"/>
        <color rgb="FF000000"/>
        <rFont val="Arial Narrow"/>
        <family val="2"/>
      </rPr>
      <t>IKB CI</t>
    </r>
    <r>
      <rPr>
        <sz val="10"/>
        <color rgb="FF000000"/>
        <rFont val="Century Schoolbook"/>
        <family val="1"/>
      </rPr>
      <t>5-8250</t>
    </r>
    <r>
      <rPr>
        <sz val="10"/>
        <color rgb="FF000000"/>
        <rFont val="Arial Narrow"/>
        <family val="2"/>
      </rPr>
      <t>U -</t>
    </r>
    <r>
      <rPr>
        <sz val="10"/>
        <color rgb="FF000000"/>
        <rFont val="Century Schoolbook"/>
        <family val="1"/>
      </rPr>
      <t>8</t>
    </r>
    <r>
      <rPr>
        <sz val="10"/>
        <color rgb="FF000000"/>
        <rFont val="Arial Narrow"/>
        <family val="2"/>
      </rPr>
      <t>GB-</t>
    </r>
    <r>
      <rPr>
        <sz val="10"/>
        <color rgb="FF000000"/>
        <rFont val="Century Schoolbook"/>
        <family val="1"/>
      </rPr>
      <t>1</t>
    </r>
    <r>
      <rPr>
        <sz val="10"/>
        <color rgb="FF000000"/>
        <rFont val="Arial Narrow"/>
        <family val="2"/>
      </rPr>
      <t>TB-NO DVD-Gris Plateado-</t>
    </r>
    <r>
      <rPr>
        <sz val="10"/>
        <color rgb="FF000000"/>
        <rFont val="Century Schoolbook"/>
        <family val="1"/>
      </rPr>
      <t>14</t>
    </r>
    <r>
      <rPr>
        <sz val="10"/>
        <color rgb="FF000000"/>
        <rFont val="Arial Narrow"/>
        <family val="2"/>
      </rPr>
      <t>"-W</t>
    </r>
    <r>
      <rPr>
        <sz val="10"/>
        <color rgb="FF000000"/>
        <rFont val="Century Schoolbook"/>
        <family val="1"/>
      </rPr>
      <t>10</t>
    </r>
    <r>
      <rPr>
        <sz val="10"/>
        <color rgb="FF000000"/>
        <rFont val="Arial Narrow"/>
        <family val="2"/>
      </rPr>
      <t>PRO</t>
    </r>
  </si>
  <si>
    <r>
      <t>Split Inverter LG VM</t>
    </r>
    <r>
      <rPr>
        <sz val="10"/>
        <color rgb="FF000000"/>
        <rFont val="Century Schoolbook"/>
        <family val="1"/>
      </rPr>
      <t>122</t>
    </r>
    <r>
      <rPr>
        <sz val="10"/>
        <color rgb="FF000000"/>
        <rFont val="Arial Narrow"/>
        <family val="2"/>
      </rPr>
      <t xml:space="preserve">CW </t>
    </r>
    <r>
      <rPr>
        <sz val="10"/>
        <color rgb="FF000000"/>
        <rFont val="Century Schoolbook"/>
        <family val="1"/>
      </rPr>
      <t>12000</t>
    </r>
    <r>
      <rPr>
        <sz val="10"/>
        <color rgb="FF000000"/>
        <rFont val="Arial Narrow"/>
        <family val="2"/>
      </rPr>
      <t>BTU</t>
    </r>
  </si>
  <si>
    <r>
      <t xml:space="preserve">Aire Piso Techo </t>
    </r>
    <r>
      <rPr>
        <sz val="10"/>
        <color rgb="FF000000"/>
        <rFont val="Century Schoolbook"/>
        <family val="1"/>
      </rPr>
      <t>60.000</t>
    </r>
    <r>
      <rPr>
        <sz val="10"/>
        <color rgb="FF000000"/>
        <rFont val="Arial Narrow"/>
        <family val="2"/>
      </rPr>
      <t xml:space="preserve"> BTU Innovair</t>
    </r>
  </si>
  <si>
    <r>
      <t xml:space="preserve">Bomba de agua de </t>
    </r>
    <r>
      <rPr>
        <sz val="10"/>
        <color rgb="FF000000"/>
        <rFont val="Century Schoolbook"/>
        <family val="1"/>
      </rPr>
      <t>2</t>
    </r>
    <r>
      <rPr>
        <sz val="10"/>
        <color rgb="FF000000"/>
        <rFont val="Arial Narrow"/>
        <family val="2"/>
      </rPr>
      <t xml:space="preserve"> HP</t>
    </r>
  </si>
  <si>
    <r>
      <t>Bolsas de tintas modelo T</t>
    </r>
    <r>
      <rPr>
        <sz val="10"/>
        <color rgb="FF000000"/>
        <rFont val="Century Schoolbook"/>
        <family val="1"/>
      </rPr>
      <t>942</t>
    </r>
    <r>
      <rPr>
        <sz val="10"/>
        <color rgb="FF000000"/>
        <rFont val="Arial Narrow"/>
        <family val="2"/>
      </rPr>
      <t xml:space="preserve"> (Negra) Epson WF-C</t>
    </r>
    <r>
      <rPr>
        <sz val="10"/>
        <color rgb="FF000000"/>
        <rFont val="Century Schoolbook"/>
        <family val="1"/>
      </rPr>
      <t>5790</t>
    </r>
  </si>
  <si>
    <r>
      <t>Bolsas de tintas modelo T</t>
    </r>
    <r>
      <rPr>
        <sz val="10"/>
        <color rgb="FF000000"/>
        <rFont val="Century Schoolbook"/>
        <family val="1"/>
      </rPr>
      <t>941</t>
    </r>
    <r>
      <rPr>
        <sz val="10"/>
        <color rgb="FF000000"/>
        <rFont val="Arial Narrow"/>
        <family val="2"/>
      </rPr>
      <t xml:space="preserve"> (Cian) Epson WF-C</t>
    </r>
    <r>
      <rPr>
        <sz val="10"/>
        <color rgb="FF000000"/>
        <rFont val="Century Schoolbook"/>
        <family val="1"/>
      </rPr>
      <t>5790</t>
    </r>
  </si>
  <si>
    <r>
      <t>Bolsas de tintas modelo T</t>
    </r>
    <r>
      <rPr>
        <sz val="10"/>
        <color rgb="FF000000"/>
        <rFont val="Century Schoolbook"/>
        <family val="1"/>
      </rPr>
      <t>941</t>
    </r>
    <r>
      <rPr>
        <sz val="10"/>
        <color rgb="FF000000"/>
        <rFont val="Arial Narrow"/>
        <family val="2"/>
      </rPr>
      <t xml:space="preserve"> (Magenta) Epson WF-C</t>
    </r>
    <r>
      <rPr>
        <sz val="10"/>
        <color rgb="FF000000"/>
        <rFont val="Century Schoolbook"/>
        <family val="1"/>
      </rPr>
      <t>5790</t>
    </r>
  </si>
  <si>
    <r>
      <t>Bolsas de tintas modelo T</t>
    </r>
    <r>
      <rPr>
        <sz val="10"/>
        <color rgb="FF000000"/>
        <rFont val="Century Schoolbook"/>
        <family val="1"/>
      </rPr>
      <t>941</t>
    </r>
    <r>
      <rPr>
        <sz val="10"/>
        <color rgb="FF000000"/>
        <rFont val="Arial Narrow"/>
        <family val="2"/>
      </rPr>
      <t xml:space="preserve"> (Amarilla) Epson WF-C</t>
    </r>
    <r>
      <rPr>
        <sz val="10"/>
        <color rgb="FF000000"/>
        <rFont val="Century Schoolbook"/>
        <family val="1"/>
      </rPr>
      <t>5790</t>
    </r>
  </si>
  <si>
    <r>
      <t xml:space="preserve">Detergente funda de </t>
    </r>
    <r>
      <rPr>
        <sz val="10"/>
        <color rgb="FF000000"/>
        <rFont val="Century Schoolbook"/>
        <family val="1"/>
      </rPr>
      <t>5</t>
    </r>
    <r>
      <rPr>
        <sz val="10"/>
        <color rgb="FF000000"/>
        <rFont val="Arial Narrow"/>
        <family val="2"/>
      </rPr>
      <t xml:space="preserve"> Kg.</t>
    </r>
  </si>
  <si>
    <r>
      <t xml:space="preserve">Funda de basura uso industrial azul </t>
    </r>
    <r>
      <rPr>
        <sz val="10"/>
        <color rgb="FF000000"/>
        <rFont val="Century Schoolbook"/>
        <family val="1"/>
      </rPr>
      <t>35</t>
    </r>
    <r>
      <rPr>
        <sz val="10"/>
        <color rgb="FF000000"/>
        <rFont val="Arial Narrow"/>
        <family val="2"/>
      </rPr>
      <t xml:space="preserve">" x </t>
    </r>
    <r>
      <rPr>
        <sz val="10"/>
        <color rgb="FF000000"/>
        <rFont val="Century Schoolbook"/>
        <family val="1"/>
      </rPr>
      <t>47</t>
    </r>
    <r>
      <rPr>
        <sz val="10"/>
        <color rgb="FF000000"/>
        <rFont val="Arial Narrow"/>
        <family val="2"/>
      </rPr>
      <t>"</t>
    </r>
  </si>
  <si>
    <r>
      <t xml:space="preserve">Papel higiénico Jumbo hoja simple blanco </t>
    </r>
    <r>
      <rPr>
        <sz val="10"/>
        <color rgb="FF000000"/>
        <rFont val="Century Schoolbook"/>
        <family val="1"/>
      </rPr>
      <t>550</t>
    </r>
    <r>
      <rPr>
        <sz val="10"/>
        <color rgb="FF000000"/>
        <rFont val="Arial Narrow"/>
        <family val="2"/>
      </rPr>
      <t xml:space="preserve"> metros</t>
    </r>
  </si>
  <si>
    <r>
      <t xml:space="preserve">Jabón líquido de funda para recargar dispensador </t>
    </r>
    <r>
      <rPr>
        <sz val="10"/>
        <color rgb="FF000000"/>
        <rFont val="Century Schoolbook"/>
        <family val="1"/>
      </rPr>
      <t xml:space="preserve">800 </t>
    </r>
    <r>
      <rPr>
        <sz val="10"/>
        <color rgb="FF000000"/>
        <rFont val="Arial Narrow"/>
        <family val="2"/>
      </rPr>
      <t>ml</t>
    </r>
  </si>
  <si>
    <r>
      <t xml:space="preserve">Cerradura.K. Polo US </t>
    </r>
    <r>
      <rPr>
        <sz val="10"/>
        <color rgb="FF000000"/>
        <rFont val="Century Schoolbook"/>
        <family val="1"/>
      </rPr>
      <t>26</t>
    </r>
    <r>
      <rPr>
        <sz val="10"/>
        <color rgb="FF000000"/>
        <rFont val="Arial Narrow"/>
        <family val="2"/>
      </rPr>
      <t>D BANO L</t>
    </r>
    <r>
      <rPr>
        <sz val="10"/>
        <color rgb="FF000000"/>
        <rFont val="Century Schoolbook"/>
        <family val="1"/>
      </rPr>
      <t>170925</t>
    </r>
  </si>
  <si>
    <r>
      <t xml:space="preserve">Resmas de papel </t>
    </r>
    <r>
      <rPr>
        <sz val="10"/>
        <rFont val="Century Schoolbook"/>
        <family val="1"/>
      </rPr>
      <t>75</t>
    </r>
    <r>
      <rPr>
        <sz val="10"/>
        <rFont val="Arial Narrow"/>
        <family val="2"/>
      </rPr>
      <t xml:space="preserve"> Gr.</t>
    </r>
  </si>
  <si>
    <r>
      <t>Separadores plásticos A</t>
    </r>
    <r>
      <rPr>
        <sz val="10"/>
        <rFont val="Century Schoolbook"/>
        <family val="1"/>
      </rPr>
      <t>4</t>
    </r>
    <r>
      <rPr>
        <sz val="10"/>
        <rFont val="Arial Narrow"/>
        <family val="2"/>
      </rPr>
      <t xml:space="preserve"> Funda </t>
    </r>
    <r>
      <rPr>
        <sz val="10"/>
        <rFont val="Century Schoolbook"/>
        <family val="1"/>
      </rPr>
      <t>12</t>
    </r>
    <r>
      <rPr>
        <sz val="10"/>
        <rFont val="Arial Narrow"/>
        <family val="2"/>
      </rPr>
      <t xml:space="preserve"> Meses</t>
    </r>
  </si>
  <si>
    <r>
      <t xml:space="preserve">Archivadores tamaño Oficio Lomo </t>
    </r>
    <r>
      <rPr>
        <sz val="10"/>
        <rFont val="Century Schoolbook"/>
        <family val="1"/>
      </rPr>
      <t>8</t>
    </r>
    <r>
      <rPr>
        <sz val="10"/>
        <rFont val="Arial Narrow"/>
        <family val="2"/>
      </rPr>
      <t xml:space="preserve"> cms</t>
    </r>
  </si>
  <si>
    <r>
      <t>Bolsas de tintas modelo T</t>
    </r>
    <r>
      <rPr>
        <sz val="10"/>
        <rFont val="Century Schoolbook"/>
        <family val="1"/>
      </rPr>
      <t>942</t>
    </r>
    <r>
      <rPr>
        <sz val="10"/>
        <rFont val="Arial Narrow"/>
        <family val="2"/>
      </rPr>
      <t xml:space="preserve"> (Negra) Epson WF-C</t>
    </r>
    <r>
      <rPr>
        <sz val="10"/>
        <rFont val="Century Schoolbook"/>
        <family val="1"/>
      </rPr>
      <t>5790</t>
    </r>
  </si>
  <si>
    <r>
      <t xml:space="preserve">Notas Adhesivas pequeños </t>
    </r>
    <r>
      <rPr>
        <sz val="10"/>
        <rFont val="Century Schoolbook"/>
        <family val="1"/>
      </rPr>
      <t>1 1/2</t>
    </r>
    <r>
      <rPr>
        <sz val="10"/>
        <rFont val="Arial Narrow"/>
        <family val="2"/>
      </rPr>
      <t xml:space="preserve"> X </t>
    </r>
    <r>
      <rPr>
        <sz val="10"/>
        <rFont val="Century Schoolbook"/>
        <family val="1"/>
      </rPr>
      <t>2</t>
    </r>
  </si>
  <si>
    <r>
      <t>Separadores plásticos A</t>
    </r>
    <r>
      <rPr>
        <sz val="10"/>
        <rFont val="Century Schoolbook"/>
        <family val="1"/>
      </rPr>
      <t>4</t>
    </r>
    <r>
      <rPr>
        <sz val="10"/>
        <rFont val="Arial Narrow"/>
        <family val="2"/>
      </rPr>
      <t xml:space="preserve"> fundas</t>
    </r>
  </si>
  <si>
    <r>
      <t xml:space="preserve">Notas adhesivas grandes </t>
    </r>
    <r>
      <rPr>
        <sz val="10"/>
        <color rgb="FF000000"/>
        <rFont val="Century Schoolbook"/>
        <family val="1"/>
      </rPr>
      <t>3</t>
    </r>
    <r>
      <rPr>
        <sz val="10"/>
        <color rgb="FF000000"/>
        <rFont val="Arial Narrow"/>
        <family val="2"/>
      </rPr>
      <t>x</t>
    </r>
    <r>
      <rPr>
        <sz val="10"/>
        <color rgb="FF000000"/>
        <rFont val="Century Schoolbook"/>
        <family val="1"/>
      </rPr>
      <t>3</t>
    </r>
    <r>
      <rPr>
        <sz val="10"/>
        <color rgb="FF000000"/>
        <rFont val="Arial Narrow"/>
        <family val="2"/>
      </rPr>
      <t xml:space="preserve"> Pulg</t>
    </r>
  </si>
  <si>
    <t>* Ing. José Maza Iñiguez,
  Responsable de vinculación de la  Carrera de Contabilidad y Auditoría.</t>
  </si>
  <si>
    <t>* Ec. Guido Sotomayor,
  Coordinador de Carrera
* Ec. Yelena Vega,
  Responsable de Colectivo de Gestión Académica
* Ec. Jonpiere Apolo, 
  Apoyo a Coordinación</t>
  </si>
  <si>
    <t>* Econ. Vladimir Ávila,
  Coordinador de Carrera
* Ing. Manuel Muñoz,
  Responsable de Colectivo de Acreditación</t>
  </si>
  <si>
    <t>* Econ. Vladimir Ávila,
  Coordinadora de Carrera
* Ing. Manuel Muñoz,
  Responsable de Colectivo de Acreditación</t>
  </si>
  <si>
    <t>* María Isabel Bastidas,
  Coordinadora de Turismo
* Freddy Aguilar,
  Vinculación con la Sociedad
* Melissa Calle,
  Prácticas preprofesionales
* Raquel Castillo,
  Titulación
* Wilmer Illescas,
  Evaluación y Acreditación</t>
  </si>
  <si>
    <r>
      <rPr>
        <b/>
        <sz val="9"/>
        <rFont val="Century Schoolbook"/>
        <family val="1"/>
      </rPr>
      <t>1.-</t>
    </r>
    <r>
      <rPr>
        <sz val="10"/>
        <rFont val="Arial Narrow"/>
        <family val="2"/>
      </rPr>
      <t xml:space="preserve"> Reporte detallado del proceso de Adquisición de Bienes ejecutado.
</t>
    </r>
    <r>
      <rPr>
        <b/>
        <sz val="9"/>
        <rFont val="Century Schoolbook"/>
        <family val="1"/>
      </rPr>
      <t>2.-</t>
    </r>
    <r>
      <rPr>
        <sz val="10"/>
        <rFont val="Arial Narrow"/>
        <family val="2"/>
      </rPr>
      <t xml:space="preserve"> Reporte detallado del proceso de la dotación de materiales de oficina y limpieza ejecutado.
</t>
    </r>
    <r>
      <rPr>
        <b/>
        <sz val="9"/>
        <rFont val="Century Schoolbook"/>
        <family val="1"/>
      </rPr>
      <t>3.-</t>
    </r>
    <r>
      <rPr>
        <sz val="10"/>
        <rFont val="Arial Narrow"/>
        <family val="2"/>
      </rPr>
      <t xml:space="preserve"> Reporte detallado del proceso de Matrícula ejecutado.
</t>
    </r>
    <r>
      <rPr>
        <b/>
        <sz val="9"/>
        <rFont val="Century Schoolbook"/>
        <family val="1"/>
      </rPr>
      <t>4.-</t>
    </r>
    <r>
      <rPr>
        <sz val="10"/>
        <rFont val="Arial Narrow"/>
        <family val="2"/>
      </rPr>
      <t xml:space="preserve"> Reporte detallado del proceso de titulación ejecutado.
</t>
    </r>
    <r>
      <rPr>
        <b/>
        <sz val="9"/>
        <rFont val="Century Schoolbook"/>
        <family val="1"/>
      </rPr>
      <t>5.-</t>
    </r>
    <r>
      <rPr>
        <sz val="10"/>
        <rFont val="Arial Narrow"/>
        <family val="2"/>
      </rPr>
      <t xml:space="preserve"> Reporte detallado del proceso de Mantenimiento Preventivo y Correctivo ejecutado.
</t>
    </r>
    <r>
      <rPr>
        <b/>
        <sz val="9"/>
        <rFont val="Century Schoolbook"/>
        <family val="1"/>
      </rPr>
      <t>6.-</t>
    </r>
    <r>
      <rPr>
        <sz val="10"/>
        <rFont val="Arial Narrow"/>
        <family val="2"/>
      </rPr>
      <t xml:space="preserve"> Reporte detallado del proceso de Capacitaciones ejecutado.
</t>
    </r>
    <r>
      <rPr>
        <b/>
        <sz val="9"/>
        <rFont val="Century Schoolbook"/>
        <family val="1"/>
      </rPr>
      <t xml:space="preserve">7.- </t>
    </r>
    <r>
      <rPr>
        <sz val="10"/>
        <rFont val="Arial Narrow"/>
        <family val="2"/>
      </rPr>
      <t>Matriz del estado actual de los procesos administrativos y académicos.</t>
    </r>
  </si>
  <si>
    <r>
      <rPr>
        <b/>
        <sz val="9"/>
        <rFont val="Century Schoolbook"/>
        <family val="1"/>
      </rPr>
      <t>1.-</t>
    </r>
    <r>
      <rPr>
        <sz val="10"/>
        <rFont val="Arial Narrow"/>
        <family val="2"/>
      </rPr>
      <t xml:space="preserve"> Reporte trimestral detallado del Jefe Departamental en el que indique los permisos concedidos.
</t>
    </r>
    <r>
      <rPr>
        <b/>
        <sz val="9"/>
        <rFont val="Century Schoolbook"/>
        <family val="1"/>
      </rPr>
      <t>2.-</t>
    </r>
    <r>
      <rPr>
        <sz val="10"/>
        <rFont val="Arial Narrow"/>
        <family val="2"/>
      </rPr>
      <t xml:space="preserve"> Reporte trimestral en el que se constate la justificación con la petición de permiso, basado en el SISMARK.
</t>
    </r>
    <r>
      <rPr>
        <b/>
        <sz val="9"/>
        <rFont val="Century Schoolbook"/>
        <family val="1"/>
      </rPr>
      <t>3.-</t>
    </r>
    <r>
      <rPr>
        <sz val="10"/>
        <rFont val="Arial Narrow"/>
        <family val="2"/>
      </rPr>
      <t xml:space="preserve"> Reporte trimestral del cumplimiento de labores en los bloques de aulas y baños estudiantiles.
</t>
    </r>
    <r>
      <rPr>
        <b/>
        <sz val="9"/>
        <rFont val="Century Schoolbook"/>
        <family val="1"/>
      </rPr>
      <t>4.-</t>
    </r>
    <r>
      <rPr>
        <sz val="10"/>
        <rFont val="Arial Narrow"/>
        <family val="2"/>
      </rPr>
      <t xml:space="preserve"> Matriz de control y supervisión de los servidores.</t>
    </r>
  </si>
  <si>
    <r>
      <rPr>
        <b/>
        <sz val="9"/>
        <rFont val="Century Schoolbook"/>
        <family val="1"/>
      </rPr>
      <t>1.-</t>
    </r>
    <r>
      <rPr>
        <sz val="10"/>
        <rFont val="Arial Narrow"/>
        <family val="2"/>
      </rPr>
      <t xml:space="preserve"> Reporte trimestral detallado de las Convocatorias de Consejo Directivo efectuadas.
</t>
    </r>
    <r>
      <rPr>
        <b/>
        <sz val="9"/>
        <rFont val="Century Schoolbook"/>
        <family val="1"/>
      </rPr>
      <t>2.-</t>
    </r>
    <r>
      <rPr>
        <sz val="10"/>
        <rFont val="Arial Narrow"/>
        <family val="2"/>
      </rPr>
      <t xml:space="preserve"> Reporte trimestral detallado de las Convocatorias de Consejo de la Facultad efectuadas.
</t>
    </r>
    <r>
      <rPr>
        <b/>
        <sz val="9"/>
        <rFont val="Century Schoolbook"/>
        <family val="1"/>
      </rPr>
      <t>3.-</t>
    </r>
    <r>
      <rPr>
        <sz val="10"/>
        <rFont val="Arial Narrow"/>
        <family val="2"/>
      </rPr>
      <t xml:space="preserve"> Matriz de control y supervisión a la ejecución de las Convocatorios de los Consejo de Facultad.</t>
    </r>
  </si>
  <si>
    <r>
      <rPr>
        <b/>
        <sz val="9"/>
        <rFont val="Century Schoolbook"/>
        <family val="1"/>
      </rPr>
      <t>1.-</t>
    </r>
    <r>
      <rPr>
        <sz val="10"/>
        <rFont val="Arial Narrow"/>
        <family val="2"/>
      </rPr>
      <t xml:space="preserve"> Acta de reuniones.
</t>
    </r>
    <r>
      <rPr>
        <b/>
        <sz val="9"/>
        <rFont val="Century Schoolbook"/>
        <family val="1"/>
      </rPr>
      <t>2.-</t>
    </r>
    <r>
      <rPr>
        <sz val="10"/>
        <rFont val="Arial Narrow"/>
        <family val="2"/>
      </rPr>
      <t xml:space="preserve"> Reporte del estado actual de la Emisión o actualización de Procedimientos Académicos internos.
</t>
    </r>
    <r>
      <rPr>
        <b/>
        <sz val="9"/>
        <rFont val="Century Schoolbook"/>
        <family val="1"/>
      </rPr>
      <t>3.-</t>
    </r>
    <r>
      <rPr>
        <sz val="10"/>
        <rFont val="Arial Narrow"/>
        <family val="2"/>
      </rPr>
      <t xml:space="preserve"> Resolución de Comisión Académica.
</t>
    </r>
    <r>
      <rPr>
        <b/>
        <sz val="9"/>
        <rFont val="Century Schoolbook"/>
        <family val="1"/>
      </rPr>
      <t>4.-</t>
    </r>
    <r>
      <rPr>
        <sz val="10"/>
        <rFont val="Arial Narrow"/>
        <family val="2"/>
      </rPr>
      <t xml:space="preserve"> Informe de cumplimiento de Coordinaciones de Carrera.</t>
    </r>
  </si>
  <si>
    <r>
      <rPr>
        <b/>
        <sz val="9"/>
        <rFont val="Century Schoolbook"/>
        <family val="1"/>
      </rPr>
      <t>1.-</t>
    </r>
    <r>
      <rPr>
        <sz val="10"/>
        <rFont val="Arial Narrow"/>
        <family val="2"/>
      </rPr>
      <t xml:space="preserve"> Acta de reuniones.
</t>
    </r>
    <r>
      <rPr>
        <b/>
        <sz val="9"/>
        <rFont val="Century Schoolbook"/>
        <family val="1"/>
      </rPr>
      <t>2.-</t>
    </r>
    <r>
      <rPr>
        <sz val="10"/>
        <rFont val="Arial Narrow"/>
        <family val="2"/>
      </rPr>
      <t xml:space="preserve"> Informe de cumplimiento.
</t>
    </r>
    <r>
      <rPr>
        <b/>
        <sz val="9"/>
        <rFont val="Century Schoolbook"/>
        <family val="1"/>
      </rPr>
      <t>3.-</t>
    </r>
    <r>
      <rPr>
        <sz val="10"/>
        <rFont val="Arial Narrow"/>
        <family val="2"/>
      </rPr>
      <t xml:space="preserve"> Reporte del estado actual de la supervisión a la ejecución de los procesos académicos.</t>
    </r>
  </si>
  <si>
    <r>
      <rPr>
        <b/>
        <sz val="9"/>
        <rFont val="Century Schoolbook"/>
        <family val="1"/>
      </rPr>
      <t>1.-</t>
    </r>
    <r>
      <rPr>
        <sz val="10"/>
        <rFont val="Arial Narrow"/>
        <family val="2"/>
      </rPr>
      <t xml:space="preserve"> Oficios de planificaciones recibidos por parte de las Coordinaciones de Carreras.
</t>
    </r>
    <r>
      <rPr>
        <b/>
        <sz val="9"/>
        <rFont val="Century Schoolbook"/>
        <family val="1"/>
      </rPr>
      <t>2.-</t>
    </r>
    <r>
      <rPr>
        <sz val="10"/>
        <rFont val="Arial Narrow"/>
        <family val="2"/>
      </rPr>
      <t xml:space="preserve"> Resoluciones de Comisión Académica sobre las planificaciones académicas y curriculares.
</t>
    </r>
    <r>
      <rPr>
        <b/>
        <sz val="9"/>
        <rFont val="Century Schoolbook"/>
        <family val="1"/>
      </rPr>
      <t>3.-</t>
    </r>
    <r>
      <rPr>
        <sz val="10"/>
        <rFont val="Arial Narrow"/>
        <family val="2"/>
      </rPr>
      <t xml:space="preserve"> Reporte de Documentos de planificación académica y curricular entregados.
</t>
    </r>
    <r>
      <rPr>
        <b/>
        <sz val="9"/>
        <rFont val="Century Schoolbook"/>
        <family val="1"/>
      </rPr>
      <t>4.-</t>
    </r>
    <r>
      <rPr>
        <sz val="10"/>
        <rFont val="Arial Narrow"/>
        <family val="2"/>
      </rPr>
      <t xml:space="preserve"> Informe de cumplimiento.</t>
    </r>
  </si>
  <si>
    <r>
      <rPr>
        <b/>
        <sz val="9"/>
        <rFont val="Century Schoolbook"/>
        <family val="1"/>
      </rPr>
      <t>1.-</t>
    </r>
    <r>
      <rPr>
        <sz val="10"/>
        <rFont val="Arial Narrow"/>
        <family val="2"/>
      </rPr>
      <t xml:space="preserve"> Actas de Reuniones.
</t>
    </r>
    <r>
      <rPr>
        <b/>
        <sz val="9"/>
        <rFont val="Century Schoolbook"/>
        <family val="1"/>
      </rPr>
      <t>2.-</t>
    </r>
    <r>
      <rPr>
        <sz val="10"/>
        <rFont val="Arial Narrow"/>
        <family val="2"/>
      </rPr>
      <t xml:space="preserve"> Oficios de la presentación de propuestas de procesos de Investigación y Vinculación con la sociedad por parte de las Coordinaciones de Carrera.
</t>
    </r>
    <r>
      <rPr>
        <b/>
        <sz val="9"/>
        <rFont val="Century Schoolbook"/>
        <family val="1"/>
      </rPr>
      <t>3.-</t>
    </r>
    <r>
      <rPr>
        <sz val="10"/>
        <rFont val="Arial Narrow"/>
        <family val="2"/>
      </rPr>
      <t xml:space="preserve"> Resoluciones de Comisión Académica sobre las planificaciones de procesos de Investigación y Vinculación con la sociedad presentadas.
</t>
    </r>
    <r>
      <rPr>
        <b/>
        <sz val="9"/>
        <rFont val="Century Schoolbook"/>
        <family val="1"/>
      </rPr>
      <t>4.-</t>
    </r>
    <r>
      <rPr>
        <sz val="10"/>
        <rFont val="Arial Narrow"/>
        <family val="2"/>
      </rPr>
      <t xml:space="preserve"> Reporte de supervisión a la presentación de propuestas de procesos de Investigación y Vinculación con la sociedad.</t>
    </r>
  </si>
  <si>
    <r>
      <rPr>
        <b/>
        <sz val="9"/>
        <rFont val="Century Schoolbook"/>
        <family val="1"/>
      </rPr>
      <t>1.-</t>
    </r>
    <r>
      <rPr>
        <sz val="10"/>
        <rFont val="Arial Narrow"/>
        <family val="2"/>
      </rPr>
      <t xml:space="preserve"> Acta de Reuniones.
</t>
    </r>
    <r>
      <rPr>
        <b/>
        <sz val="9"/>
        <rFont val="Century Schoolbook"/>
        <family val="1"/>
      </rPr>
      <t>2.-</t>
    </r>
    <r>
      <rPr>
        <sz val="10"/>
        <rFont val="Arial Narrow"/>
        <family val="2"/>
      </rPr>
      <t xml:space="preserve"> Resoluciones de Comisión Académica al Consejo Directivo sobre las comisiones evaluadoras para el proceso de evaluación integral del desempeño docente.
</t>
    </r>
    <r>
      <rPr>
        <b/>
        <sz val="9"/>
        <rFont val="Century Schoolbook"/>
        <family val="1"/>
      </rPr>
      <t>3.-</t>
    </r>
    <r>
      <rPr>
        <sz val="10"/>
        <rFont val="Arial Narrow"/>
        <family val="2"/>
      </rPr>
      <t xml:space="preserve"> Registro de asistencia y/o notificación de las directrices emitidas y hoja de ruta para el proceso de evaluación docente.
</t>
    </r>
    <r>
      <rPr>
        <b/>
        <sz val="9"/>
        <rFont val="Century Schoolbook"/>
        <family val="1"/>
      </rPr>
      <t>4.-</t>
    </r>
    <r>
      <rPr>
        <sz val="10"/>
        <rFont val="Arial Narrow"/>
        <family val="2"/>
      </rPr>
      <t xml:space="preserve"> Formulario de evaluación docente firmado por la comisiones evaluadoras.
</t>
    </r>
    <r>
      <rPr>
        <b/>
        <sz val="9"/>
        <rFont val="Century Schoolbook"/>
        <family val="1"/>
      </rPr>
      <t>5.-</t>
    </r>
    <r>
      <rPr>
        <sz val="10"/>
        <rFont val="Arial Narrow"/>
        <family val="2"/>
      </rPr>
      <t xml:space="preserve"> Informe de cumplimiento del proceso de evaluación integral del desempeño docente.</t>
    </r>
  </si>
  <si>
    <r>
      <rPr>
        <b/>
        <sz val="9"/>
        <rFont val="Century Schoolbook"/>
        <family val="1"/>
      </rPr>
      <t>1.-</t>
    </r>
    <r>
      <rPr>
        <sz val="10"/>
        <rFont val="Arial Narrow"/>
        <family val="2"/>
      </rPr>
      <t xml:space="preserve"> Oficio de entrega del POA del Subdecanato al Decanato de la Facultad.
</t>
    </r>
    <r>
      <rPr>
        <b/>
        <sz val="9"/>
        <rFont val="Century Schoolbook"/>
        <family val="1"/>
      </rPr>
      <t>2.-</t>
    </r>
    <r>
      <rPr>
        <sz val="10"/>
        <rFont val="Arial Narrow"/>
        <family val="2"/>
      </rPr>
      <t xml:space="preserve"> Plan Operativo Anual y Evaluación del POA.
</t>
    </r>
    <r>
      <rPr>
        <b/>
        <sz val="9"/>
        <rFont val="Century Schoolbook"/>
        <family val="1"/>
      </rPr>
      <t>3.-</t>
    </r>
    <r>
      <rPr>
        <sz val="10"/>
        <rFont val="Arial Narrow"/>
        <family val="2"/>
      </rPr>
      <t xml:space="preserve"> Oficios de petición de información a las Coordinaciones de Carreras que evidencien el cumplimiento del POA según corresponda.
</t>
    </r>
    <r>
      <rPr>
        <b/>
        <sz val="9"/>
        <rFont val="Century Schoolbook"/>
        <family val="1"/>
      </rPr>
      <t>4.-</t>
    </r>
    <r>
      <rPr>
        <sz val="10"/>
        <rFont val="Arial Narrow"/>
        <family val="2"/>
      </rPr>
      <t xml:space="preserve"> Escaneo de documentación necesaria para Evaluación del POA.</t>
    </r>
  </si>
  <si>
    <r>
      <rPr>
        <b/>
        <sz val="9"/>
        <rFont val="Century Schoolbook"/>
        <family val="1"/>
      </rPr>
      <t>1.-</t>
    </r>
    <r>
      <rPr>
        <sz val="10"/>
        <rFont val="Arial Narrow"/>
        <family val="2"/>
      </rPr>
      <t xml:space="preserve"> Reporte de emisión y notificación de convocatorias y actas de Consejo Directivo.
</t>
    </r>
    <r>
      <rPr>
        <b/>
        <sz val="9"/>
        <rFont val="Century Schoolbook"/>
        <family val="1"/>
      </rPr>
      <t>2.-</t>
    </r>
    <r>
      <rPr>
        <sz val="10"/>
        <rFont val="Arial Narrow"/>
        <family val="2"/>
      </rPr>
      <t xml:space="preserve"> Correos electrónicos enviados a los miembros de Consejo Directivo de convocatorias y actas.</t>
    </r>
  </si>
  <si>
    <r>
      <rPr>
        <b/>
        <sz val="9"/>
        <rFont val="Century Schoolbook"/>
        <family val="1"/>
      </rPr>
      <t>1.-</t>
    </r>
    <r>
      <rPr>
        <sz val="10"/>
        <rFont val="Arial Narrow"/>
        <family val="2"/>
      </rPr>
      <t xml:space="preserve"> Reporte de elaboración y notificación de resoluciones de Consejo Directivo.
</t>
    </r>
    <r>
      <rPr>
        <b/>
        <sz val="9"/>
        <rFont val="Century Schoolbook"/>
        <family val="1"/>
      </rPr>
      <t>2.-</t>
    </r>
    <r>
      <rPr>
        <sz val="10"/>
        <rFont val="Arial Narrow"/>
        <family val="2"/>
      </rPr>
      <t xml:space="preserve"> Correos electrónicos de la notificación de las resoluciones.</t>
    </r>
  </si>
  <si>
    <r>
      <rPr>
        <b/>
        <sz val="9"/>
        <rFont val="Century Schoolbook"/>
        <family val="1"/>
      </rPr>
      <t>1.-</t>
    </r>
    <r>
      <rPr>
        <sz val="10"/>
        <rFont val="Arial Narrow"/>
        <family val="2"/>
      </rPr>
      <t xml:space="preserve"> Reporte de informes jurídicos de los procesos disciplinarios, académicos y/o administrativos de la Facultad emitidos.</t>
    </r>
  </si>
  <si>
    <r>
      <rPr>
        <b/>
        <sz val="9"/>
        <rFont val="Century Schoolbook"/>
        <family val="1"/>
      </rPr>
      <t>1.-</t>
    </r>
    <r>
      <rPr>
        <sz val="10"/>
        <rFont val="Arial Narrow"/>
        <family val="2"/>
      </rPr>
      <t xml:space="preserve"> Registro de certificaciones emitidas legalizadas.</t>
    </r>
  </si>
  <si>
    <r>
      <rPr>
        <b/>
        <sz val="9"/>
        <rFont val="Century Schoolbook"/>
        <family val="1"/>
      </rPr>
      <t>1.-</t>
    </r>
    <r>
      <rPr>
        <sz val="10"/>
        <rFont val="Arial Narrow"/>
        <family val="2"/>
      </rPr>
      <t xml:space="preserve"> Acta de reuniones.
</t>
    </r>
    <r>
      <rPr>
        <b/>
        <sz val="9"/>
        <rFont val="Century Schoolbook"/>
        <family val="1"/>
      </rPr>
      <t>2.-</t>
    </r>
    <r>
      <rPr>
        <sz val="10"/>
        <rFont val="Arial Narrow"/>
        <family val="2"/>
      </rPr>
      <t xml:space="preserve"> Reporte del estado actual de la ejecución de los procesos académicos.</t>
    </r>
  </si>
  <si>
    <r>
      <rPr>
        <b/>
        <sz val="9"/>
        <rFont val="Century Schoolbook"/>
        <family val="1"/>
      </rPr>
      <t>1.-</t>
    </r>
    <r>
      <rPr>
        <sz val="10"/>
        <rFont val="Arial Narrow"/>
        <family val="2"/>
      </rPr>
      <t xml:space="preserve"> Resoluciones de aprobación del Consejo Directivo de la planificaciones académica y curricular.
</t>
    </r>
    <r>
      <rPr>
        <b/>
        <sz val="9"/>
        <rFont val="Century Schoolbook"/>
        <family val="1"/>
      </rPr>
      <t>2.-</t>
    </r>
    <r>
      <rPr>
        <sz val="10"/>
        <rFont val="Arial Narrow"/>
        <family val="2"/>
      </rPr>
      <t xml:space="preserve"> Reporte de Documentos de planificación académica y curricular entregados.</t>
    </r>
  </si>
  <si>
    <r>
      <rPr>
        <b/>
        <sz val="9"/>
        <rFont val="Century Schoolbook"/>
        <family val="1"/>
      </rPr>
      <t>1.-</t>
    </r>
    <r>
      <rPr>
        <sz val="10"/>
        <rFont val="Arial Narrow"/>
        <family val="2"/>
      </rPr>
      <t xml:space="preserve"> Oficio de entrega del POA al Subdecanato.
</t>
    </r>
    <r>
      <rPr>
        <b/>
        <sz val="9"/>
        <rFont val="Century Schoolbook"/>
        <family val="1"/>
      </rPr>
      <t>2.-</t>
    </r>
    <r>
      <rPr>
        <sz val="10"/>
        <rFont val="Arial Narrow"/>
        <family val="2"/>
      </rPr>
      <t xml:space="preserve"> Plan Operativo Anual y Evaluación del POA.
</t>
    </r>
    <r>
      <rPr>
        <b/>
        <sz val="9"/>
        <rFont val="Century Schoolbook"/>
        <family val="1"/>
      </rPr>
      <t>3.-</t>
    </r>
    <r>
      <rPr>
        <sz val="10"/>
        <rFont val="Arial Narrow"/>
        <family val="2"/>
      </rPr>
      <t xml:space="preserve"> Informe de cumplimiento de POA.
</t>
    </r>
    <r>
      <rPr>
        <b/>
        <sz val="9"/>
        <rFont val="Century Schoolbook"/>
        <family val="1"/>
      </rPr>
      <t>4.-</t>
    </r>
    <r>
      <rPr>
        <sz val="10"/>
        <rFont val="Arial Narrow"/>
        <family val="2"/>
      </rPr>
      <t xml:space="preserve"> Escaneo de documentación necesaria para Evaluación del POA.</t>
    </r>
  </si>
  <si>
    <r>
      <rPr>
        <b/>
        <sz val="9"/>
        <rFont val="Century Schoolbook"/>
        <family val="1"/>
      </rPr>
      <t>1.-</t>
    </r>
    <r>
      <rPr>
        <sz val="10"/>
        <rFont val="Arial Narrow"/>
        <family val="2"/>
      </rPr>
      <t xml:space="preserve"> Inventario Documental.
</t>
    </r>
    <r>
      <rPr>
        <b/>
        <sz val="9"/>
        <rFont val="Century Schoolbook"/>
        <family val="1"/>
      </rPr>
      <t>2.-</t>
    </r>
    <r>
      <rPr>
        <sz val="10"/>
        <rFont val="Arial Narrow"/>
        <family val="2"/>
      </rPr>
      <t xml:space="preserve"> Formulario de informe de Gestión para personal docente.</t>
    </r>
  </si>
  <si>
    <r>
      <rPr>
        <b/>
        <sz val="9"/>
        <rFont val="Century Schoolbook"/>
        <family val="1"/>
      </rPr>
      <t>1.-</t>
    </r>
    <r>
      <rPr>
        <sz val="10"/>
        <rFont val="Arial Narrow"/>
        <family val="2"/>
      </rPr>
      <t xml:space="preserve"> Acta de reuniones.
</t>
    </r>
    <r>
      <rPr>
        <b/>
        <sz val="9"/>
        <rFont val="Century Schoolbook"/>
        <family val="1"/>
      </rPr>
      <t xml:space="preserve">2.- </t>
    </r>
    <r>
      <rPr>
        <sz val="10"/>
        <rFont val="Arial Narrow"/>
        <family val="2"/>
      </rPr>
      <t>Reporte del estado actual de la ejecución de los procesos académicos.</t>
    </r>
  </si>
  <si>
    <r>
      <rPr>
        <b/>
        <sz val="9"/>
        <rFont val="Century Schoolbook"/>
        <family val="1"/>
      </rPr>
      <t>1.-</t>
    </r>
    <r>
      <rPr>
        <sz val="10"/>
        <rFont val="Arial Narrow"/>
        <family val="2"/>
      </rPr>
      <t xml:space="preserve"> Resoluciones de aprobación del Consejo Directivo de la planificaciones académica y curricular.
</t>
    </r>
    <r>
      <rPr>
        <b/>
        <sz val="9"/>
        <rFont val="Century Schoolbook"/>
        <family val="1"/>
      </rPr>
      <t xml:space="preserve">2.- </t>
    </r>
    <r>
      <rPr>
        <sz val="10"/>
        <rFont val="Arial Narrow"/>
        <family val="2"/>
      </rPr>
      <t>Reporte de Documentos de planificación académica y curricular entregados.</t>
    </r>
  </si>
  <si>
    <r>
      <rPr>
        <b/>
        <sz val="9"/>
        <rFont val="Century Schoolbook"/>
        <family val="1"/>
      </rPr>
      <t xml:space="preserve">1.- </t>
    </r>
    <r>
      <rPr>
        <sz val="10"/>
        <rFont val="Arial Narrow"/>
        <family val="2"/>
      </rPr>
      <t xml:space="preserve">Acta de reuniones.
</t>
    </r>
    <r>
      <rPr>
        <b/>
        <sz val="9"/>
        <rFont val="Century Schoolbook"/>
        <family val="1"/>
      </rPr>
      <t>2.-</t>
    </r>
    <r>
      <rPr>
        <sz val="10"/>
        <rFont val="Arial Narrow"/>
        <family val="2"/>
      </rPr>
      <t xml:space="preserve"> Reporte del estado actual de la ejecución de los procesos académicos.</t>
    </r>
  </si>
  <si>
    <r>
      <rPr>
        <b/>
        <sz val="9"/>
        <rFont val="Century Schoolbook"/>
        <family val="1"/>
      </rPr>
      <t xml:space="preserve">1.- </t>
    </r>
    <r>
      <rPr>
        <sz val="10"/>
        <rFont val="Arial Narrow"/>
        <family val="2"/>
      </rPr>
      <t xml:space="preserve">Resoluciones de aprobación del Consejo Directivo de la planificaciones académica y curricular.
</t>
    </r>
    <r>
      <rPr>
        <b/>
        <sz val="9"/>
        <rFont val="Century Schoolbook"/>
        <family val="1"/>
      </rPr>
      <t>2.-</t>
    </r>
    <r>
      <rPr>
        <sz val="10"/>
        <rFont val="Arial Narrow"/>
        <family val="2"/>
      </rPr>
      <t xml:space="preserve"> Reporte de Documentos de planificación académica y curricular entregados.</t>
    </r>
  </si>
  <si>
    <r>
      <rPr>
        <b/>
        <sz val="9"/>
        <rFont val="Century Schoolbook"/>
        <family val="1"/>
      </rPr>
      <t>1.-</t>
    </r>
    <r>
      <rPr>
        <sz val="10"/>
        <rFont val="Arial Narrow"/>
        <family val="2"/>
      </rPr>
      <t xml:space="preserve"> Reporte de informes técnicos presentados.</t>
    </r>
  </si>
  <si>
    <r>
      <rPr>
        <b/>
        <sz val="9"/>
        <rFont val="Century Schoolbook"/>
        <family val="1"/>
      </rPr>
      <t>1.-</t>
    </r>
    <r>
      <rPr>
        <sz val="10"/>
        <rFont val="Arial Narrow"/>
        <family val="2"/>
      </rPr>
      <t xml:space="preserve"> Elaborar el proceso de cumplimiento de Adquisición de Bienes.
</t>
    </r>
    <r>
      <rPr>
        <b/>
        <sz val="9"/>
        <rFont val="Century Schoolbook"/>
        <family val="1"/>
      </rPr>
      <t>2.-</t>
    </r>
    <r>
      <rPr>
        <sz val="10"/>
        <rFont val="Arial Narrow"/>
        <family val="2"/>
      </rPr>
      <t xml:space="preserve"> Elaborar el reporte de la Dotación de Materiales de Oficina y Limpieza.
</t>
    </r>
    <r>
      <rPr>
        <b/>
        <sz val="9"/>
        <rFont val="Century Schoolbook"/>
        <family val="1"/>
      </rPr>
      <t>3.-</t>
    </r>
    <r>
      <rPr>
        <sz val="10"/>
        <rFont val="Arial Narrow"/>
        <family val="2"/>
      </rPr>
      <t xml:space="preserve"> Elaborar el reporte del cumplimiento del proceso de Matrícula de periodo académico.
</t>
    </r>
    <r>
      <rPr>
        <b/>
        <sz val="9"/>
        <rFont val="Century Schoolbook"/>
        <family val="1"/>
      </rPr>
      <t>4.-</t>
    </r>
    <r>
      <rPr>
        <sz val="10"/>
        <rFont val="Arial Narrow"/>
        <family val="2"/>
      </rPr>
      <t xml:space="preserve"> Elaborar el reporte del cumplimiento del proceso de Titulación.
</t>
    </r>
    <r>
      <rPr>
        <b/>
        <sz val="9"/>
        <rFont val="Century Schoolbook"/>
        <family val="1"/>
      </rPr>
      <t>5.-</t>
    </r>
    <r>
      <rPr>
        <sz val="10"/>
        <rFont val="Arial Narrow"/>
        <family val="2"/>
      </rPr>
      <t xml:space="preserve"> Elaborar el reporte del Cronograma de Mantenimiento Preventivo y Correctivo de los Equipos.
</t>
    </r>
    <r>
      <rPr>
        <b/>
        <sz val="9"/>
        <rFont val="Century Schoolbook"/>
        <family val="1"/>
      </rPr>
      <t>6.-</t>
    </r>
    <r>
      <rPr>
        <sz val="10"/>
        <rFont val="Arial Narrow"/>
        <family val="2"/>
      </rPr>
      <t xml:space="preserve"> Elaborar del reporte de las Capacitaciones efectuadas al personal de la Facultad.</t>
    </r>
  </si>
  <si>
    <r>
      <rPr>
        <b/>
        <sz val="9"/>
        <rFont val="Century Schoolbook"/>
        <family val="1"/>
      </rPr>
      <t>1.-</t>
    </r>
    <r>
      <rPr>
        <sz val="10"/>
        <rFont val="Arial Narrow"/>
        <family val="2"/>
      </rPr>
      <t xml:space="preserve"> Elaborar el reporte detallado de las Resoluciones de Comisión Académica, aprobadas por Consejo Directivo.
</t>
    </r>
    <r>
      <rPr>
        <b/>
        <sz val="9"/>
        <rFont val="Century Schoolbook"/>
        <family val="1"/>
      </rPr>
      <t>2.-</t>
    </r>
    <r>
      <rPr>
        <sz val="10"/>
        <rFont val="Arial Narrow"/>
        <family val="2"/>
      </rPr>
      <t xml:space="preserve"> Elaborar el reporte detallado de las resoluciones adoptadas por Consejo Directivo.</t>
    </r>
  </si>
  <si>
    <r>
      <rPr>
        <b/>
        <sz val="9"/>
        <rFont val="Century Schoolbook"/>
        <family val="1"/>
      </rPr>
      <t>1.-</t>
    </r>
    <r>
      <rPr>
        <sz val="10"/>
        <rFont val="Arial Narrow"/>
        <family val="2"/>
      </rPr>
      <t xml:space="preserve"> Elaborar el reporte de Control y Supervisión de ejecución de las convocatorias de Consejo Directivo.
</t>
    </r>
    <r>
      <rPr>
        <b/>
        <sz val="9"/>
        <rFont val="Century Schoolbook"/>
        <family val="1"/>
      </rPr>
      <t>2.-</t>
    </r>
    <r>
      <rPr>
        <sz val="10"/>
        <rFont val="Arial Narrow"/>
        <family val="2"/>
      </rPr>
      <t xml:space="preserve"> Elaborar el reporte de Control y Supervisión de ejecución de las convocatorias de Consejo de la Facultad.</t>
    </r>
  </si>
  <si>
    <r>
      <rPr>
        <b/>
        <sz val="9"/>
        <rFont val="Century Schoolbook"/>
        <family val="1"/>
      </rPr>
      <t>1.-</t>
    </r>
    <r>
      <rPr>
        <sz val="10"/>
        <rFont val="Arial Narrow"/>
        <family val="2"/>
      </rPr>
      <t xml:space="preserve"> Elaborar la Matriz de Necesidades de la facultad.
</t>
    </r>
    <r>
      <rPr>
        <b/>
        <sz val="9"/>
        <rFont val="Century Schoolbook"/>
        <family val="1"/>
      </rPr>
      <t>2.-</t>
    </r>
    <r>
      <rPr>
        <sz val="10"/>
        <rFont val="Arial Narrow"/>
        <family val="2"/>
      </rPr>
      <t xml:space="preserve"> Elaborar reporte de los Informes Técnicos.
</t>
    </r>
    <r>
      <rPr>
        <b/>
        <sz val="9"/>
        <rFont val="Century Schoolbook"/>
        <family val="1"/>
      </rPr>
      <t>3.-</t>
    </r>
    <r>
      <rPr>
        <sz val="10"/>
        <rFont val="Arial Narrow"/>
        <family val="2"/>
      </rPr>
      <t xml:space="preserve"> Verificar y condensar semestral de los datos en el POA.</t>
    </r>
  </si>
  <si>
    <r>
      <rPr>
        <b/>
        <sz val="9"/>
        <rFont val="Century Schoolbook"/>
        <family val="1"/>
      </rPr>
      <t>1.-</t>
    </r>
    <r>
      <rPr>
        <sz val="10"/>
        <rFont val="Arial Narrow"/>
        <family val="2"/>
      </rPr>
      <t xml:space="preserve"> Elaborar el Reporte trimestral del avance de la Tarea de Documentación y Archivo.
</t>
    </r>
    <r>
      <rPr>
        <b/>
        <sz val="9"/>
        <rFont val="Century Schoolbook"/>
        <family val="1"/>
      </rPr>
      <t>2.-</t>
    </r>
    <r>
      <rPr>
        <sz val="10"/>
        <rFont val="Arial Narrow"/>
        <family val="2"/>
      </rPr>
      <t xml:space="preserve"> Elaborar el Reporte Trimestral del Inventario Documental.</t>
    </r>
  </si>
  <si>
    <r>
      <rPr>
        <b/>
        <sz val="9"/>
        <rFont val="Century Schoolbook"/>
        <family val="1"/>
      </rPr>
      <t>1.-</t>
    </r>
    <r>
      <rPr>
        <sz val="10"/>
        <rFont val="Arial Narrow"/>
        <family val="2"/>
      </rPr>
      <t xml:space="preserve"> Convocar a reuniones de trabajo para la estandarización de procedimientos académicos.
</t>
    </r>
    <r>
      <rPr>
        <b/>
        <sz val="9"/>
        <rFont val="Century Schoolbook"/>
        <family val="1"/>
      </rPr>
      <t>2.-</t>
    </r>
    <r>
      <rPr>
        <sz val="10"/>
        <rFont val="Arial Narrow"/>
        <family val="2"/>
      </rPr>
      <t xml:space="preserve"> Convocar a Comisión Académica para la aprobación de propuestas de estandarización de procedimientos académicos.
</t>
    </r>
    <r>
      <rPr>
        <b/>
        <sz val="9"/>
        <rFont val="Century Schoolbook"/>
        <family val="1"/>
      </rPr>
      <t>3.-</t>
    </r>
    <r>
      <rPr>
        <sz val="10"/>
        <rFont val="Arial Narrow"/>
        <family val="2"/>
      </rPr>
      <t xml:space="preserve"> Verificar el cumplimiento de los procesos académicos elaborados.</t>
    </r>
  </si>
  <si>
    <r>
      <rPr>
        <b/>
        <sz val="9"/>
        <rFont val="Century Schoolbook"/>
        <family val="1"/>
      </rPr>
      <t>1.-</t>
    </r>
    <r>
      <rPr>
        <sz val="10"/>
        <rFont val="Arial Narrow"/>
        <family val="2"/>
      </rPr>
      <t xml:space="preserve"> Convocar a reuniones de trabajo.
</t>
    </r>
    <r>
      <rPr>
        <b/>
        <sz val="9"/>
        <rFont val="Century Schoolbook"/>
        <family val="1"/>
      </rPr>
      <t>2.-</t>
    </r>
    <r>
      <rPr>
        <sz val="10"/>
        <rFont val="Arial Narrow"/>
        <family val="2"/>
      </rPr>
      <t xml:space="preserve"> Supervisar los procesos académicos planificados.</t>
    </r>
  </si>
  <si>
    <r>
      <rPr>
        <b/>
        <sz val="9"/>
        <rFont val="Century Schoolbook"/>
        <family val="1"/>
      </rPr>
      <t>1.-</t>
    </r>
    <r>
      <rPr>
        <sz val="10"/>
        <rFont val="Arial Narrow"/>
        <family val="2"/>
      </rPr>
      <t xml:space="preserve"> Supervisar a través del SIUTMACH de los avances o logros de resultados de procesos de investigación y de vinculación con la sociedad.
</t>
    </r>
    <r>
      <rPr>
        <b/>
        <sz val="9"/>
        <rFont val="Century Schoolbook"/>
        <family val="1"/>
      </rPr>
      <t>2.-</t>
    </r>
    <r>
      <rPr>
        <sz val="10"/>
        <rFont val="Arial Narrow"/>
        <family val="2"/>
      </rPr>
      <t xml:space="preserve"> Convocar a reuniones de trabajo.</t>
    </r>
  </si>
  <si>
    <r>
      <rPr>
        <b/>
        <sz val="9"/>
        <rFont val="Century Schoolbook"/>
        <family val="1"/>
      </rPr>
      <t xml:space="preserve">1.- </t>
    </r>
    <r>
      <rPr>
        <sz val="10"/>
        <rFont val="Arial Narrow"/>
        <family val="2"/>
      </rPr>
      <t xml:space="preserve">Convocar a reuniones de trabajo dentro de las Coordinaciones de Carrera.
</t>
    </r>
    <r>
      <rPr>
        <b/>
        <sz val="9"/>
        <rFont val="Century Schoolbook"/>
        <family val="1"/>
      </rPr>
      <t>2.-</t>
    </r>
    <r>
      <rPr>
        <sz val="10"/>
        <rFont val="Arial Narrow"/>
        <family val="2"/>
      </rPr>
      <t xml:space="preserve"> Convocar a Comisión Académica para la aprobación de propuestas de planificaciones recibidas.
</t>
    </r>
    <r>
      <rPr>
        <b/>
        <sz val="9"/>
        <rFont val="Century Schoolbook"/>
        <family val="1"/>
      </rPr>
      <t>3.-</t>
    </r>
    <r>
      <rPr>
        <sz val="10"/>
        <rFont val="Arial Narrow"/>
        <family val="2"/>
      </rPr>
      <t xml:space="preserve"> Verificar el cumplimiento de las planificaciones de académicas y curriculares emitidas.</t>
    </r>
  </si>
  <si>
    <r>
      <rPr>
        <b/>
        <sz val="9"/>
        <rFont val="Century Schoolbook"/>
        <family val="1"/>
      </rPr>
      <t>1.-</t>
    </r>
    <r>
      <rPr>
        <sz val="10"/>
        <rFont val="Arial Narrow"/>
        <family val="2"/>
      </rPr>
      <t xml:space="preserve"> Convocar a reuniones de trabajo dentro de las Coordinaciones de Carrera.
</t>
    </r>
    <r>
      <rPr>
        <b/>
        <sz val="9"/>
        <rFont val="Century Schoolbook"/>
        <family val="1"/>
      </rPr>
      <t>2.-</t>
    </r>
    <r>
      <rPr>
        <sz val="10"/>
        <rFont val="Arial Narrow"/>
        <family val="2"/>
      </rPr>
      <t xml:space="preserve"> Convocar a reuniones de Comisión Académica para aprobar y remitir las propuestas de procesos de investigación y vinculación con la sociedad.</t>
    </r>
  </si>
  <si>
    <r>
      <rPr>
        <b/>
        <sz val="9"/>
        <rFont val="Century Schoolbook"/>
        <family val="1"/>
      </rPr>
      <t>1.-</t>
    </r>
    <r>
      <rPr>
        <sz val="10"/>
        <rFont val="Arial Narrow"/>
        <family val="2"/>
      </rPr>
      <t xml:space="preserve"> Convocar a reuniones de trabajo para establecer las Comisiones Evaluadoras conforme las directrices emitidas.
</t>
    </r>
    <r>
      <rPr>
        <b/>
        <sz val="9"/>
        <rFont val="Century Schoolbook"/>
        <family val="1"/>
      </rPr>
      <t>2.-</t>
    </r>
    <r>
      <rPr>
        <sz val="10"/>
        <rFont val="Arial Narrow"/>
        <family val="2"/>
      </rPr>
      <t xml:space="preserve"> Aprobar las Comisiones Evaluadoras por parte de la Comisión Académica.
</t>
    </r>
    <r>
      <rPr>
        <b/>
        <sz val="9"/>
        <rFont val="Century Schoolbook"/>
        <family val="1"/>
      </rPr>
      <t>3.-</t>
    </r>
    <r>
      <rPr>
        <sz val="10"/>
        <rFont val="Arial Narrow"/>
        <family val="2"/>
      </rPr>
      <t xml:space="preserve"> Notificar las Directrices y socializar la hoja de ruta a los miembros de las Comisiones Evaluadoras y planta docente.
</t>
    </r>
    <r>
      <rPr>
        <b/>
        <sz val="9"/>
        <rFont val="Century Schoolbook"/>
        <family val="1"/>
      </rPr>
      <t>4.-</t>
    </r>
    <r>
      <rPr>
        <sz val="10"/>
        <rFont val="Arial Narrow"/>
        <family val="2"/>
      </rPr>
      <t xml:space="preserve"> Receptar las Evaluaciones ejecutadas por parte de las Comisiones Evaluadoras.</t>
    </r>
  </si>
  <si>
    <r>
      <rPr>
        <b/>
        <sz val="9"/>
        <rFont val="Century Schoolbook"/>
        <family val="1"/>
      </rPr>
      <t>1.-</t>
    </r>
    <r>
      <rPr>
        <sz val="10"/>
        <rFont val="Arial Narrow"/>
        <family val="2"/>
      </rPr>
      <t xml:space="preserve"> Elaborar el POA en los plazos establecidos.
</t>
    </r>
    <r>
      <rPr>
        <b/>
        <sz val="9"/>
        <rFont val="Century Schoolbook"/>
        <family val="1"/>
      </rPr>
      <t>2.-</t>
    </r>
    <r>
      <rPr>
        <sz val="10"/>
        <rFont val="Arial Narrow"/>
        <family val="2"/>
      </rPr>
      <t xml:space="preserve"> Recopilar información para Evaluación del POA.
</t>
    </r>
    <r>
      <rPr>
        <b/>
        <sz val="9"/>
        <rFont val="Century Schoolbook"/>
        <family val="1"/>
      </rPr>
      <t>3.-</t>
    </r>
    <r>
      <rPr>
        <sz val="10"/>
        <rFont val="Arial Narrow"/>
        <family val="2"/>
      </rPr>
      <t xml:space="preserve"> Efectuar la Autoevaluación del POA en los plazos establecidos.</t>
    </r>
  </si>
  <si>
    <r>
      <rPr>
        <b/>
        <sz val="9"/>
        <rFont val="Century Schoolbook"/>
        <family val="1"/>
      </rPr>
      <t>1.-</t>
    </r>
    <r>
      <rPr>
        <sz val="10"/>
        <rFont val="Arial Narrow"/>
        <family val="2"/>
      </rPr>
      <t xml:space="preserve"> Revisar documentación del archivo de gestión.
</t>
    </r>
    <r>
      <rPr>
        <b/>
        <sz val="9"/>
        <rFont val="Century Schoolbook"/>
        <family val="1"/>
      </rPr>
      <t>2.-</t>
    </r>
    <r>
      <rPr>
        <sz val="10"/>
        <rFont val="Arial Narrow"/>
        <family val="2"/>
      </rPr>
      <t xml:space="preserve"> Ingresar información al Inventario Documental.</t>
    </r>
  </si>
  <si>
    <r>
      <rPr>
        <b/>
        <sz val="9"/>
        <rFont val="Century Schoolbook"/>
        <family val="1"/>
      </rPr>
      <t>1.-</t>
    </r>
    <r>
      <rPr>
        <sz val="10"/>
        <rFont val="Arial Narrow"/>
        <family val="2"/>
      </rPr>
      <t xml:space="preserve"> Elaborar las convocatorias y actas resolutivas de Consejo Directivo.
</t>
    </r>
    <r>
      <rPr>
        <b/>
        <sz val="9"/>
        <rFont val="Century Schoolbook"/>
        <family val="1"/>
      </rPr>
      <t>2.-</t>
    </r>
    <r>
      <rPr>
        <sz val="10"/>
        <rFont val="Arial Narrow"/>
        <family val="2"/>
      </rPr>
      <t xml:space="preserve"> Legalizar las convocatorias y actas resolutivas de Consejo Directivo.
</t>
    </r>
    <r>
      <rPr>
        <b/>
        <sz val="9"/>
        <rFont val="Century Schoolbook"/>
        <family val="1"/>
      </rPr>
      <t>3.-</t>
    </r>
    <r>
      <rPr>
        <sz val="10"/>
        <rFont val="Arial Narrow"/>
        <family val="2"/>
      </rPr>
      <t xml:space="preserve"> Notificar al correo electrónico de los miembros de Consejo Directivo las convocatorias y actas resolutivas.</t>
    </r>
  </si>
  <si>
    <r>
      <rPr>
        <b/>
        <sz val="9"/>
        <rFont val="Century Schoolbook"/>
        <family val="1"/>
      </rPr>
      <t>1.-</t>
    </r>
    <r>
      <rPr>
        <sz val="10"/>
        <rFont val="Arial Narrow"/>
        <family val="2"/>
      </rPr>
      <t xml:space="preserve"> Elaborar las resoluciones adoptadas por Consejo Directivo.
</t>
    </r>
    <r>
      <rPr>
        <b/>
        <sz val="9"/>
        <rFont val="Century Schoolbook"/>
        <family val="1"/>
      </rPr>
      <t>2.-</t>
    </r>
    <r>
      <rPr>
        <sz val="10"/>
        <rFont val="Arial Narrow"/>
        <family val="2"/>
      </rPr>
      <t xml:space="preserve"> Elaborar los oficios de notificación de resoluciones de Consejo Directivo.
</t>
    </r>
    <r>
      <rPr>
        <b/>
        <sz val="9"/>
        <rFont val="Century Schoolbook"/>
        <family val="1"/>
      </rPr>
      <t>3.-</t>
    </r>
    <r>
      <rPr>
        <sz val="10"/>
        <rFont val="Arial Narrow"/>
        <family val="2"/>
      </rPr>
      <t xml:space="preserve"> Legalizar resoluciones.
</t>
    </r>
    <r>
      <rPr>
        <b/>
        <sz val="9"/>
        <rFont val="Century Schoolbook"/>
        <family val="1"/>
      </rPr>
      <t>4.-</t>
    </r>
    <r>
      <rPr>
        <sz val="10"/>
        <rFont val="Arial Narrow"/>
        <family val="2"/>
      </rPr>
      <t xml:space="preserve"> Registrar las resoluciones en el SIUTMACH.
</t>
    </r>
    <r>
      <rPr>
        <b/>
        <sz val="9"/>
        <rFont val="Century Schoolbook"/>
        <family val="1"/>
      </rPr>
      <t>5.-</t>
    </r>
    <r>
      <rPr>
        <sz val="10"/>
        <rFont val="Arial Narrow"/>
        <family val="2"/>
      </rPr>
      <t xml:space="preserve"> Notificar al correo electrónico las resoluciones.</t>
    </r>
  </si>
  <si>
    <r>
      <rPr>
        <b/>
        <sz val="9"/>
        <rFont val="Century Schoolbook"/>
        <family val="1"/>
      </rPr>
      <t>1.-</t>
    </r>
    <r>
      <rPr>
        <sz val="10"/>
        <rFont val="Arial Narrow"/>
        <family val="2"/>
      </rPr>
      <t xml:space="preserve"> Elaborar certificaciones.
</t>
    </r>
    <r>
      <rPr>
        <b/>
        <sz val="9"/>
        <rFont val="Century Schoolbook"/>
        <family val="1"/>
      </rPr>
      <t>2.-</t>
    </r>
    <r>
      <rPr>
        <sz val="10"/>
        <rFont val="Arial Narrow"/>
        <family val="2"/>
      </rPr>
      <t xml:space="preserve"> Legalizar las certificaciones.</t>
    </r>
  </si>
  <si>
    <r>
      <rPr>
        <b/>
        <sz val="9"/>
        <rFont val="Century Schoolbook"/>
        <family val="1"/>
      </rPr>
      <t>1.-</t>
    </r>
    <r>
      <rPr>
        <sz val="10"/>
        <rFont val="Arial Narrow"/>
        <family val="2"/>
      </rPr>
      <t xml:space="preserve"> Atender al usuario.
</t>
    </r>
    <r>
      <rPr>
        <b/>
        <sz val="9"/>
        <rFont val="Century Schoolbook"/>
        <family val="1"/>
      </rPr>
      <t>2.-</t>
    </r>
    <r>
      <rPr>
        <sz val="10"/>
        <rFont val="Arial Narrow"/>
        <family val="2"/>
      </rPr>
      <t xml:space="preserve"> Receptar la correspondencia interna y externa.
</t>
    </r>
    <r>
      <rPr>
        <b/>
        <sz val="9"/>
        <rFont val="Century Schoolbook"/>
        <family val="1"/>
      </rPr>
      <t>3.-</t>
    </r>
    <r>
      <rPr>
        <sz val="10"/>
        <rFont val="Arial Narrow"/>
        <family val="2"/>
      </rPr>
      <t xml:space="preserve"> Elaborar oficios de la Secretaria.
</t>
    </r>
    <r>
      <rPr>
        <b/>
        <sz val="9"/>
        <rFont val="Century Schoolbook"/>
        <family val="1"/>
      </rPr>
      <t>4.-</t>
    </r>
    <r>
      <rPr>
        <sz val="10"/>
        <rFont val="Arial Narrow"/>
        <family val="2"/>
      </rPr>
      <t xml:space="preserve"> Registrar la correspondencia interna y externa en el SIUTMACH.
</t>
    </r>
    <r>
      <rPr>
        <b/>
        <sz val="9"/>
        <rFont val="Century Schoolbook"/>
        <family val="1"/>
      </rPr>
      <t>5.-</t>
    </r>
    <r>
      <rPr>
        <sz val="10"/>
        <rFont val="Arial Narrow"/>
        <family val="2"/>
      </rPr>
      <t xml:space="preserve"> Organizar y despachar la correspondencia interna y externa.</t>
    </r>
  </si>
  <si>
    <r>
      <rPr>
        <b/>
        <sz val="9"/>
        <rFont val="Century Schoolbook"/>
        <family val="1"/>
      </rPr>
      <t>1.-</t>
    </r>
    <r>
      <rPr>
        <sz val="10"/>
        <rFont val="Arial Narrow"/>
        <family val="2"/>
      </rPr>
      <t xml:space="preserve"> Elaborar el POA </t>
    </r>
    <r>
      <rPr>
        <sz val="10"/>
        <rFont val="Century Schoolbook"/>
        <family val="1"/>
      </rPr>
      <t>2020.</t>
    </r>
    <r>
      <rPr>
        <sz val="10"/>
        <rFont val="Arial Narrow"/>
        <family val="2"/>
      </rPr>
      <t xml:space="preserve">
</t>
    </r>
    <r>
      <rPr>
        <b/>
        <sz val="9"/>
        <rFont val="Century Schoolbook"/>
        <family val="1"/>
      </rPr>
      <t>2.-</t>
    </r>
    <r>
      <rPr>
        <sz val="10"/>
        <rFont val="Arial Narrow"/>
        <family val="2"/>
      </rPr>
      <t xml:space="preserve"> Autoevaluar el POA primer semestre.
</t>
    </r>
    <r>
      <rPr>
        <b/>
        <sz val="9"/>
        <rFont val="Century Schoolbook"/>
        <family val="1"/>
      </rPr>
      <t>3.-</t>
    </r>
    <r>
      <rPr>
        <sz val="10"/>
        <rFont val="Arial Narrow"/>
        <family val="2"/>
      </rPr>
      <t xml:space="preserve"> Autoevaluar el POA segundo semestre.</t>
    </r>
  </si>
  <si>
    <r>
      <rPr>
        <b/>
        <sz val="9"/>
        <rFont val="Century Schoolbook"/>
        <family val="1"/>
      </rPr>
      <t>1.-</t>
    </r>
    <r>
      <rPr>
        <sz val="10"/>
        <rFont val="Arial Narrow"/>
        <family val="2"/>
      </rPr>
      <t xml:space="preserve"> Ejecutar reuniones de trabajo dentro de las Coordinación de Carrera.
</t>
    </r>
    <r>
      <rPr>
        <b/>
        <sz val="9"/>
        <rFont val="Century Schoolbook"/>
        <family val="1"/>
      </rPr>
      <t>2.-</t>
    </r>
    <r>
      <rPr>
        <sz val="10"/>
        <rFont val="Arial Narrow"/>
        <family val="2"/>
      </rPr>
      <t xml:space="preserve"> Elaborar la planificación académica y curricular.
</t>
    </r>
    <r>
      <rPr>
        <b/>
        <sz val="9"/>
        <rFont val="Century Schoolbook"/>
        <family val="1"/>
      </rPr>
      <t>3.-</t>
    </r>
    <r>
      <rPr>
        <sz val="10"/>
        <rFont val="Arial Narrow"/>
        <family val="2"/>
      </rPr>
      <t xml:space="preserve"> Ejecutar la planificación académicas y curriculares emitidas.</t>
    </r>
  </si>
  <si>
    <t>N° de procedimientos estandarizados emitidos.</t>
  </si>
  <si>
    <t>N° de procesos académicos supervisados.</t>
  </si>
  <si>
    <t>N° de logros de resultados o avances de procesos de investigación y de vinculación con la sociedad supervisados.</t>
  </si>
  <si>
    <t>N° de documentos de planificación académica y curricular emitidos.</t>
  </si>
  <si>
    <t>N° de presentación de propuestas de procesos de investigación y vinculación con la sociedad supervisadas.</t>
  </si>
  <si>
    <t>N° de procesos de evaluación integral del desempeño docente ejecutadas.</t>
  </si>
  <si>
    <r>
      <t xml:space="preserve">N° de practicas por semestres de acuerdo a las necesidades del docente y actividades a realizarse en las Salas TICS emitidas. (Anexo </t>
    </r>
    <r>
      <rPr>
        <sz val="10"/>
        <rFont val="Century Schoolbook"/>
        <family val="1"/>
      </rPr>
      <t>1</t>
    </r>
    <r>
      <rPr>
        <sz val="10"/>
        <rFont val="Arial Narrow"/>
        <family val="2"/>
      </rPr>
      <t>) (</t>
    </r>
    <r>
      <rPr>
        <sz val="10"/>
        <rFont val="Century Schoolbook"/>
        <family val="1"/>
      </rPr>
      <t>600</t>
    </r>
    <r>
      <rPr>
        <sz val="10"/>
        <rFont val="Arial Narrow"/>
        <family val="2"/>
      </rPr>
      <t xml:space="preserve"> clases prácticas en el 1er semestre y </t>
    </r>
    <r>
      <rPr>
        <sz val="10"/>
        <rFont val="Century Schoolbook"/>
        <family val="1"/>
      </rPr>
      <t>600</t>
    </r>
    <r>
      <rPr>
        <sz val="10"/>
        <rFont val="Arial Narrow"/>
        <family val="2"/>
      </rPr>
      <t xml:space="preserve"> clases prácticas en el 2do semestre)</t>
    </r>
  </si>
  <si>
    <t>N° de Planificaciones Operativas Anuales y Evaluaciones de la Planificación Operativa Anual entregadas.</t>
  </si>
  <si>
    <t>N° de documentos registrados en el inventario documental.</t>
  </si>
  <si>
    <t>N° de resoluciones de Consejo Directivo elaboradas y notificadas.</t>
  </si>
  <si>
    <t>N° de informes jurídicos de procesos disciplinarios, académicos y/o administrativos emitidos.</t>
  </si>
  <si>
    <t>N° de Certificaciones de la Facultad emitidas.</t>
  </si>
  <si>
    <t>N° de correspondencia registrada y distribuida.</t>
  </si>
  <si>
    <t>N° de POA entregados y evaluados oportunamente.</t>
  </si>
  <si>
    <t>N° de documentos organizados y registrados en el inventario documental.</t>
  </si>
  <si>
    <t>N° de procesos académicos ejecutados.</t>
  </si>
  <si>
    <t>N° de logro de resultados o avances de procesos de investigación y de vinculación con la sociedad revisados.</t>
  </si>
  <si>
    <t>N° de Planificación Operativa Anual y Evaluaciones del POA entregadas.</t>
  </si>
  <si>
    <t>N° de los procesos de Movilidad coordinados y ejecutados.</t>
  </si>
  <si>
    <t>N° de planificación operativa anual y evaluación de la planificación operativa anual entregadas oportunamente.</t>
  </si>
  <si>
    <t>Planificación Operativa Anual y Evaluación de la Planificación Operativa Anual entregadas.</t>
  </si>
  <si>
    <r>
      <rPr>
        <b/>
        <sz val="9"/>
        <rFont val="Century Schoolbook"/>
        <family val="1"/>
      </rPr>
      <t>6.-</t>
    </r>
    <r>
      <rPr>
        <sz val="10"/>
        <rFont val="Arial Narrow"/>
        <family val="2"/>
      </rPr>
      <t xml:space="preserve"> Planificar el Plan Operativo Anual y Evaluar la Planificación Operativa Anual.</t>
    </r>
  </si>
  <si>
    <r>
      <rPr>
        <b/>
        <sz val="9"/>
        <rFont val="Century Schoolbook"/>
        <family val="1"/>
      </rPr>
      <t>3.-</t>
    </r>
    <r>
      <rPr>
        <sz val="10"/>
        <rFont val="Arial Narrow"/>
        <family val="2"/>
      </rPr>
      <t xml:space="preserve"> Supervisar al logro de resultados o avances de procesos de Investigación y de vinculación con la sociedad.</t>
    </r>
  </si>
  <si>
    <r>
      <rPr>
        <b/>
        <sz val="9"/>
        <rFont val="Century Schoolbook"/>
        <family val="1"/>
      </rPr>
      <t>2.-</t>
    </r>
    <r>
      <rPr>
        <sz val="10"/>
        <rFont val="Arial Narrow"/>
        <family val="2"/>
      </rPr>
      <t xml:space="preserve"> Supervisar a la ejecución de los procesos académicos.</t>
    </r>
  </si>
  <si>
    <r>
      <rPr>
        <b/>
        <sz val="9"/>
        <rFont val="Century Schoolbook"/>
        <family val="1"/>
      </rPr>
      <t>1.-</t>
    </r>
    <r>
      <rPr>
        <sz val="10"/>
        <rFont val="Arial Narrow"/>
        <family val="2"/>
      </rPr>
      <t xml:space="preserve"> Emitir o actualizar de Procedimientos Académicos internos estandarizados.</t>
    </r>
  </si>
  <si>
    <r>
      <rPr>
        <b/>
        <sz val="9"/>
        <rFont val="Century Schoolbook"/>
        <family val="1"/>
      </rPr>
      <t>4.-</t>
    </r>
    <r>
      <rPr>
        <sz val="10"/>
        <rFont val="Arial Narrow"/>
        <family val="2"/>
      </rPr>
      <t xml:space="preserve"> Emitir</t>
    </r>
    <r>
      <rPr>
        <sz val="10"/>
        <color rgb="FFFF0000"/>
        <rFont val="Arial Narrow"/>
        <family val="2"/>
      </rPr>
      <t xml:space="preserve"> </t>
    </r>
    <r>
      <rPr>
        <sz val="10"/>
        <rFont val="Arial Narrow"/>
        <family val="2"/>
      </rPr>
      <t>de documentos de planificación académica y curricular.</t>
    </r>
  </si>
  <si>
    <r>
      <rPr>
        <b/>
        <sz val="9"/>
        <rFont val="Century Schoolbook"/>
        <family val="1"/>
      </rPr>
      <t>5.-</t>
    </r>
    <r>
      <rPr>
        <sz val="10"/>
        <rFont val="Arial Narrow"/>
        <family val="2"/>
      </rPr>
      <t xml:space="preserve"> Supervisar a la presentación de propuestas de procesos de Investigación y Vinculación con la sociedad ante las instancias encargadas de emitir las directrices a nivel institucional.</t>
    </r>
  </si>
  <si>
    <r>
      <rPr>
        <b/>
        <sz val="9"/>
        <rFont val="Century Schoolbook"/>
        <family val="1"/>
      </rPr>
      <t>6.-</t>
    </r>
    <r>
      <rPr>
        <sz val="10"/>
        <rFont val="Arial Narrow"/>
        <family val="2"/>
      </rPr>
      <t xml:space="preserve"> Ejecutar del proceso de evaluación integral del desempeño docente de acuerdo a las directrices emitidas a nivel institucional.</t>
    </r>
  </si>
  <si>
    <r>
      <rPr>
        <b/>
        <sz val="9"/>
        <rFont val="Century Schoolbook"/>
        <family val="1"/>
      </rPr>
      <t>7.-</t>
    </r>
    <r>
      <rPr>
        <sz val="10"/>
        <rFont val="Arial Narrow"/>
        <family val="2"/>
      </rPr>
      <t xml:space="preserve"> Supervisar de las actividades académicas que se realizan en los diferentes laboratorios, aulas, salas tics y unidades académicas experimentales de las Facultades.</t>
    </r>
  </si>
  <si>
    <r>
      <rPr>
        <b/>
        <sz val="9"/>
        <rFont val="Century Schoolbook"/>
        <family val="1"/>
      </rPr>
      <t>1.-</t>
    </r>
    <r>
      <rPr>
        <sz val="10"/>
        <rFont val="Arial Narrow"/>
        <family val="2"/>
      </rPr>
      <t xml:space="preserve"> Emitir y notificar las convocatorias y actas de Consejo Directivo.</t>
    </r>
  </si>
  <si>
    <r>
      <rPr>
        <b/>
        <sz val="9"/>
        <rFont val="Century Schoolbook"/>
        <family val="1"/>
      </rPr>
      <t>4.-</t>
    </r>
    <r>
      <rPr>
        <sz val="10"/>
        <rFont val="Arial Narrow"/>
        <family val="2"/>
      </rPr>
      <t xml:space="preserve"> Emitir y/o legalizar las certificaciones de la Facultad.</t>
    </r>
  </si>
  <si>
    <r>
      <rPr>
        <b/>
        <sz val="9"/>
        <rFont val="Century Schoolbook"/>
        <family val="1"/>
      </rPr>
      <t>6.-</t>
    </r>
    <r>
      <rPr>
        <sz val="10"/>
        <rFont val="Arial Narrow"/>
        <family val="2"/>
      </rPr>
      <t xml:space="preserve"> Entregar la planificación operativa anual y Evaluar la Planificación operativa anual.</t>
    </r>
  </si>
  <si>
    <r>
      <rPr>
        <b/>
        <sz val="9"/>
        <rFont val="Century Schoolbook"/>
        <family val="1"/>
      </rPr>
      <t>1.-</t>
    </r>
    <r>
      <rPr>
        <sz val="10"/>
        <rFont val="Arial Narrow"/>
        <family val="2"/>
      </rPr>
      <t xml:space="preserve"> Ejecutar los procesos académicos planificados.</t>
    </r>
  </si>
  <si>
    <r>
      <rPr>
        <b/>
        <sz val="9"/>
        <rFont val="Century Schoolbook"/>
        <family val="1"/>
      </rPr>
      <t>2.-</t>
    </r>
    <r>
      <rPr>
        <sz val="10"/>
        <rFont val="Arial Narrow"/>
        <family val="2"/>
      </rPr>
      <t xml:space="preserve"> Revisar el logro de resultados o avances de procesos de Investigación y de vinculación con la sociedad.</t>
    </r>
  </si>
  <si>
    <r>
      <rPr>
        <b/>
        <sz val="9"/>
        <rFont val="Century Schoolbook"/>
        <family val="1"/>
      </rPr>
      <t>3.-</t>
    </r>
    <r>
      <rPr>
        <sz val="10"/>
        <rFont val="Arial Narrow"/>
        <family val="2"/>
      </rPr>
      <t xml:space="preserve"> Presentar documentos de planificación académica y curricular.</t>
    </r>
  </si>
  <si>
    <r>
      <rPr>
        <b/>
        <sz val="9"/>
        <rFont val="Century Schoolbook"/>
        <family val="1"/>
      </rPr>
      <t>5.-</t>
    </r>
    <r>
      <rPr>
        <sz val="10"/>
        <rFont val="Arial Narrow"/>
        <family val="2"/>
      </rPr>
      <t xml:space="preserve"> Organizar el Archivo de Gestión.</t>
    </r>
  </si>
  <si>
    <r>
      <rPr>
        <b/>
        <sz val="9"/>
        <rFont val="Century Schoolbook"/>
        <family val="1"/>
      </rPr>
      <t>4.-</t>
    </r>
    <r>
      <rPr>
        <sz val="10"/>
        <rFont val="Arial Narrow"/>
        <family val="2"/>
      </rPr>
      <t xml:space="preserve"> Entregar el Plan Operativo Anual y Evaluación de la Planificación Operativa Anual.</t>
    </r>
  </si>
  <si>
    <r>
      <rPr>
        <b/>
        <sz val="9"/>
        <rFont val="Century Schoolbook"/>
        <family val="1"/>
      </rPr>
      <t>1.-</t>
    </r>
    <r>
      <rPr>
        <sz val="10"/>
        <rFont val="Arial Narrow"/>
        <family val="2"/>
      </rPr>
      <t xml:space="preserve"> Ejecutar de los procesos académicos planificados.</t>
    </r>
  </si>
  <si>
    <r>
      <rPr>
        <b/>
        <sz val="9"/>
        <rFont val="Century Schoolbook"/>
        <family val="1"/>
      </rPr>
      <t>4.-</t>
    </r>
    <r>
      <rPr>
        <sz val="10"/>
        <rFont val="Arial Narrow"/>
        <family val="2"/>
      </rPr>
      <t xml:space="preserve"> Entregar el Plan Operativa Anual y Evaluación de la Planificación Operativa Anual.</t>
    </r>
  </si>
  <si>
    <r>
      <rPr>
        <b/>
        <sz val="9"/>
        <rFont val="Century Schoolbook"/>
        <family val="1"/>
      </rPr>
      <t xml:space="preserve">3.- </t>
    </r>
    <r>
      <rPr>
        <sz val="10"/>
        <rFont val="Arial Narrow"/>
        <family val="2"/>
      </rPr>
      <t>Presentar documentos de planificación académica y curricular.</t>
    </r>
  </si>
  <si>
    <r>
      <rPr>
        <b/>
        <sz val="9"/>
        <rFont val="Century Schoolbook"/>
        <family val="1"/>
      </rPr>
      <t>1.-</t>
    </r>
    <r>
      <rPr>
        <sz val="10"/>
        <rFont val="Arial Narrow"/>
        <family val="2"/>
      </rPr>
      <t xml:space="preserve"> Coordinar y ejecutar los procesos de matriculación en la FCE.</t>
    </r>
  </si>
  <si>
    <r>
      <rPr>
        <b/>
        <sz val="9"/>
        <rFont val="Century Schoolbook"/>
        <family val="1"/>
      </rPr>
      <t>2.-</t>
    </r>
    <r>
      <rPr>
        <sz val="10"/>
        <rFont val="Arial Narrow"/>
        <family val="2"/>
      </rPr>
      <t xml:space="preserve"> Coordinar y ejecutar los procesos de movilidad estudiantil en la FCE.</t>
    </r>
  </si>
  <si>
    <r>
      <rPr>
        <b/>
        <sz val="9"/>
        <rFont val="Century Schoolbook"/>
        <family val="1"/>
      </rPr>
      <t>3.-</t>
    </r>
    <r>
      <rPr>
        <sz val="10"/>
        <rFont val="Arial Narrow"/>
        <family val="2"/>
      </rPr>
      <t xml:space="preserve"> Coordinar y ejecutar los procesos de graduación en la FCE.</t>
    </r>
  </si>
  <si>
    <r>
      <rPr>
        <b/>
        <sz val="9"/>
        <rFont val="Century Schoolbook"/>
        <family val="1"/>
      </rPr>
      <t>4.-</t>
    </r>
    <r>
      <rPr>
        <sz val="10"/>
        <rFont val="Arial Narrow"/>
        <family val="2"/>
      </rPr>
      <t xml:space="preserve"> Coordinar los procesos de registro y/o validación de calificaciones en la FCE.</t>
    </r>
  </si>
  <si>
    <r>
      <rPr>
        <b/>
        <sz val="9"/>
        <rFont val="Century Schoolbook"/>
        <family val="1"/>
      </rPr>
      <t>5.-</t>
    </r>
    <r>
      <rPr>
        <sz val="10"/>
        <rFont val="Arial Narrow"/>
        <family val="2"/>
      </rPr>
      <t xml:space="preserve"> Emitir informes técnicos para procesos internos y externos en la FCE.</t>
    </r>
  </si>
  <si>
    <r>
      <rPr>
        <b/>
        <sz val="9"/>
        <rFont val="Century Schoolbook"/>
        <family val="1"/>
      </rPr>
      <t>6.-</t>
    </r>
    <r>
      <rPr>
        <sz val="10"/>
        <rFont val="Arial Narrow"/>
        <family val="2"/>
      </rPr>
      <t xml:space="preserve"> Presentar el Plan Operativo Anual </t>
    </r>
    <r>
      <rPr>
        <sz val="10"/>
        <rFont val="Century Schoolbook"/>
        <family val="1"/>
      </rPr>
      <t>2020</t>
    </r>
    <r>
      <rPr>
        <sz val="10"/>
        <rFont val="Arial Narrow"/>
        <family val="2"/>
      </rPr>
      <t xml:space="preserve"> y su respectiva evaluación UMMOG-FCE.</t>
    </r>
  </si>
  <si>
    <r>
      <rPr>
        <b/>
        <sz val="9"/>
        <rFont val="Century Schoolbook"/>
        <family val="1"/>
      </rPr>
      <t>7.-</t>
    </r>
    <r>
      <rPr>
        <sz val="10"/>
        <rFont val="Arial Narrow"/>
        <family val="2"/>
      </rPr>
      <t xml:space="preserve"> Organizar el archivo de gestión de la UMMOG-FCE.</t>
    </r>
  </si>
  <si>
    <t>* Ing. Morayma Vélez Espinoza,
  Jefa de UMMOG-FCE
* Lcda. Mónica Lapo Paz,
  Analista de UMMOG
* Lcda. Betty Valverde Cedillo,
  Analista de Secretaría de UMMOG</t>
  </si>
  <si>
    <r>
      <t xml:space="preserve">FUENTE </t>
    </r>
    <r>
      <rPr>
        <sz val="11"/>
        <color rgb="FF000000"/>
        <rFont val="Century Schoolbook"/>
        <family val="1"/>
      </rPr>
      <t>1</t>
    </r>
  </si>
  <si>
    <r>
      <t xml:space="preserve">FUENTE </t>
    </r>
    <r>
      <rPr>
        <sz val="11"/>
        <color rgb="FF000000"/>
        <rFont val="Century Schoolbook"/>
        <family val="1"/>
      </rPr>
      <t>2</t>
    </r>
  </si>
  <si>
    <r>
      <t xml:space="preserve">FUENTE </t>
    </r>
    <r>
      <rPr>
        <sz val="11"/>
        <color rgb="FF000000"/>
        <rFont val="Century Schoolbook"/>
        <family val="1"/>
      </rPr>
      <t>3</t>
    </r>
  </si>
  <si>
    <r>
      <rPr>
        <sz val="11"/>
        <color rgb="FF000000"/>
        <rFont val="Century Schoolbook"/>
        <family val="1"/>
      </rPr>
      <t>53</t>
    </r>
    <r>
      <rPr>
        <sz val="11"/>
        <color rgb="FF000000"/>
        <rFont val="Arial Narrow"/>
        <family val="2"/>
      </rPr>
      <t xml:space="preserve"> Bienes y Servicios de Consumo</t>
    </r>
  </si>
  <si>
    <r>
      <rPr>
        <sz val="11"/>
        <color rgb="FF000000"/>
        <rFont val="Century Schoolbook"/>
        <family val="1"/>
      </rPr>
      <t>84</t>
    </r>
    <r>
      <rPr>
        <sz val="11"/>
        <color rgb="FF000000"/>
        <rFont val="Arial Narrow"/>
        <family val="2"/>
      </rPr>
      <t xml:space="preserve"> Bienes de Larga Duración</t>
    </r>
  </si>
  <si>
    <r>
      <rPr>
        <sz val="11"/>
        <color rgb="FF000000"/>
        <rFont val="Century Schoolbook"/>
        <family val="1"/>
      </rPr>
      <t>99</t>
    </r>
    <r>
      <rPr>
        <sz val="11"/>
        <color rgb="FF000000"/>
        <rFont val="Arial Narrow"/>
        <family val="2"/>
      </rPr>
      <t xml:space="preserve"> Otros Pasivos</t>
    </r>
  </si>
  <si>
    <r>
      <rPr>
        <b/>
        <sz val="9"/>
        <rFont val="Century Schoolbook"/>
        <family val="1"/>
      </rPr>
      <t>1.-</t>
    </r>
    <r>
      <rPr>
        <sz val="10"/>
        <rFont val="Arial Narrow"/>
        <family val="2"/>
      </rPr>
      <t xml:space="preserve"> Elaborar el distributivo personal de limpieza en bloques de aulas.
</t>
    </r>
    <r>
      <rPr>
        <b/>
        <sz val="9"/>
        <rFont val="Century Schoolbook"/>
        <family val="1"/>
      </rPr>
      <t>2.-</t>
    </r>
    <r>
      <rPr>
        <sz val="10"/>
        <rFont val="Arial Narrow"/>
        <family val="2"/>
      </rPr>
      <t xml:space="preserve"> Elaborar el reporte de Autorización de Tercera Matrícula.
</t>
    </r>
    <r>
      <rPr>
        <b/>
        <sz val="9"/>
        <rFont val="Century Schoolbook"/>
        <family val="1"/>
      </rPr>
      <t>3.-</t>
    </r>
    <r>
      <rPr>
        <sz val="10"/>
        <rFont val="Arial Narrow"/>
        <family val="2"/>
      </rPr>
      <t xml:space="preserve"> Elaborar el reporte de Autorización de Anulación de Matrícula.
</t>
    </r>
    <r>
      <rPr>
        <b/>
        <sz val="9"/>
        <rFont val="Century Schoolbook"/>
        <family val="1"/>
      </rPr>
      <t>4.-</t>
    </r>
    <r>
      <rPr>
        <sz val="10"/>
        <rFont val="Arial Narrow"/>
        <family val="2"/>
      </rPr>
      <t xml:space="preserve"> Elaborar el reporte de Autorización de Retiro de Asignaturas.</t>
    </r>
  </si>
  <si>
    <r>
      <rPr>
        <b/>
        <sz val="9"/>
        <rFont val="Century Schoolbook"/>
        <family val="1"/>
      </rPr>
      <t>1.-</t>
    </r>
    <r>
      <rPr>
        <sz val="10"/>
        <rFont val="Arial Narrow"/>
        <family val="2"/>
      </rPr>
      <t xml:space="preserve"> Distributivo semestral del personal de servicios con sus horarios.
</t>
    </r>
    <r>
      <rPr>
        <b/>
        <sz val="9"/>
        <rFont val="Century Schoolbook"/>
        <family val="1"/>
      </rPr>
      <t xml:space="preserve">2.- </t>
    </r>
    <r>
      <rPr>
        <sz val="10"/>
        <rFont val="Arial Narrow"/>
        <family val="2"/>
      </rPr>
      <t xml:space="preserve">Reporte de las autorizaciones emitidas por Consejo Directivo, para acceder a Tercera Matrícula.
</t>
    </r>
    <r>
      <rPr>
        <b/>
        <sz val="9"/>
        <rFont val="Century Schoolbook"/>
        <family val="1"/>
      </rPr>
      <t>3.-</t>
    </r>
    <r>
      <rPr>
        <sz val="10"/>
        <rFont val="Arial Narrow"/>
        <family val="2"/>
      </rPr>
      <t xml:space="preserve"> Reporte de las autorizaciones emitidas por Consejo Directivo, para anulación de Matrícula.
</t>
    </r>
    <r>
      <rPr>
        <b/>
        <sz val="9"/>
        <rFont val="Century Schoolbook"/>
        <family val="1"/>
      </rPr>
      <t xml:space="preserve">4.- </t>
    </r>
    <r>
      <rPr>
        <sz val="10"/>
        <rFont val="Arial Narrow"/>
        <family val="2"/>
      </rPr>
      <t xml:space="preserve">Reporte de las autorizaciones emitidas por Consejo Directivo, para el retiro de asignaturas.
</t>
    </r>
    <r>
      <rPr>
        <b/>
        <sz val="9"/>
        <rFont val="Century Schoolbook"/>
        <family val="1"/>
      </rPr>
      <t>5.-</t>
    </r>
    <r>
      <rPr>
        <sz val="10"/>
        <rFont val="Arial Narrow"/>
        <family val="2"/>
      </rPr>
      <t xml:space="preserve"> Reporte de validación de las directrices.</t>
    </r>
  </si>
  <si>
    <t>* Autoridad del Decanato Lic. Birmania Jiménez
* Analista Administrativo del Decanato, Sra. Maura Mora Quevedo
* Secretaria Abogada Teresa Vivanco Alaña</t>
  </si>
  <si>
    <t>* Autoridad del Decanato Lic. Birmania Jiménez
* Administrador de Bienes Ing. Fulton Sánchez Pereira
* Jefa de la UMMOG Ing. Morayma Vélez Espinoza
* Analista Informático Lic. Marcos Ontaneda
* Analista Administrativo del Decanato, Sra. Maura Mora Quevedo</t>
  </si>
  <si>
    <t>Las estanterías y la impresora-copiadora-escáner de alto rendimiento de esas especificaciones no existen en el catalogo electrónico, se deben adquirir por ínfima cuantía.</t>
  </si>
  <si>
    <t>Silla Oficina Ejecutiva Secretaria Giratoria Ergonómica</t>
  </si>
  <si>
    <r>
      <t xml:space="preserve">Estantería mediana de </t>
    </r>
    <r>
      <rPr>
        <sz val="10"/>
        <color rgb="FF000000"/>
        <rFont val="Century Schoolbook"/>
        <family val="1"/>
      </rPr>
      <t>5</t>
    </r>
    <r>
      <rPr>
        <sz val="10"/>
        <color rgb="FF000000"/>
        <rFont val="Arial Narrow"/>
        <family val="2"/>
      </rPr>
      <t xml:space="preserve"> repisas </t>
    </r>
  </si>
  <si>
    <t>Impresora-Copiadora-Escáner de alto rendimiento</t>
  </si>
  <si>
    <t>* Autoridad del Decanato Lic. Birmania Jiménez
* Secretaria Abogada Teresa Vivanco Alaña.
* Analista Administrativo del Decanato, Sra. Maura Mora Quevedo.</t>
  </si>
  <si>
    <r>
      <t xml:space="preserve">La bomba de agua de </t>
    </r>
    <r>
      <rPr>
        <sz val="10"/>
        <rFont val="Century Schoolbook"/>
        <family val="1"/>
      </rPr>
      <t>2</t>
    </r>
    <r>
      <rPr>
        <sz val="10"/>
        <rFont val="Arial Narrow"/>
        <family val="2"/>
      </rPr>
      <t xml:space="preserve"> hp y el tanque a presión de esas características no hay en el catalogo electrónico, se deben adquirir por ínfima cuantía.</t>
    </r>
  </si>
  <si>
    <r>
      <t xml:space="preserve">Tanque de presión de </t>
    </r>
    <r>
      <rPr>
        <sz val="10"/>
        <color rgb="FF000000"/>
        <rFont val="Century Schoolbook"/>
        <family val="1"/>
      </rPr>
      <t>80</t>
    </r>
    <r>
      <rPr>
        <sz val="10"/>
        <color rgb="FF000000"/>
        <rFont val="Arial Narrow"/>
        <family val="2"/>
      </rPr>
      <t xml:space="preserve"> galones </t>
    </r>
  </si>
  <si>
    <t>* Autoridad del Decanato Lic. Birmania Jiménez
* Autoridad del Subdecanato Ing. Cecilia Durán
* Secretaria Abogada Teresa Vivanco Alaña.
* Administrador de Bienes Ing. Fulton Sánchez Pereira
* Jefa de la UMMOG Ing. Morayma Vélez Espinoza
* Analista Administrativo del Decanato, Sra. Maura Mora Quevedo.</t>
  </si>
  <si>
    <t>N° de Supervisiones ejecutadas de las convocatorias a los consejos de facultad.</t>
  </si>
  <si>
    <r>
      <rPr>
        <b/>
        <sz val="9"/>
        <rFont val="Century Schoolbook"/>
        <family val="1"/>
      </rPr>
      <t>1.-</t>
    </r>
    <r>
      <rPr>
        <sz val="10"/>
        <rFont val="Arial Narrow"/>
        <family val="2"/>
      </rPr>
      <t xml:space="preserve"> Reporte detallado de las necesidades de la Facultad, efectuado por los recorridos del Administrador de Bienes.
</t>
    </r>
    <r>
      <rPr>
        <b/>
        <sz val="9"/>
        <rFont val="Century Schoolbook"/>
        <family val="1"/>
      </rPr>
      <t>2.-</t>
    </r>
    <r>
      <rPr>
        <sz val="10"/>
        <rFont val="Arial Narrow"/>
        <family val="2"/>
      </rPr>
      <t xml:space="preserve"> Reporte detallado de los Informes Técnicos de necesidades de equipos informáticos del Bloque N° </t>
    </r>
    <r>
      <rPr>
        <sz val="10"/>
        <rFont val="Century Schoolbook"/>
        <family val="1"/>
      </rPr>
      <t>1.</t>
    </r>
    <r>
      <rPr>
        <sz val="10"/>
        <rFont val="Arial Narrow"/>
        <family val="2"/>
      </rPr>
      <t xml:space="preserve">
</t>
    </r>
    <r>
      <rPr>
        <b/>
        <sz val="9"/>
        <rFont val="Century Schoolbook"/>
        <family val="1"/>
      </rPr>
      <t>3.-</t>
    </r>
    <r>
      <rPr>
        <sz val="10"/>
        <rFont val="Arial Narrow"/>
        <family val="2"/>
      </rPr>
      <t xml:space="preserve"> Cumplimiento de condensar y evaluar el POA.
</t>
    </r>
    <r>
      <rPr>
        <b/>
        <sz val="9"/>
        <rFont val="Century Schoolbook"/>
        <family val="1"/>
      </rPr>
      <t>4.-</t>
    </r>
    <r>
      <rPr>
        <sz val="10"/>
        <rFont val="Arial Narrow"/>
        <family val="2"/>
      </rPr>
      <t xml:space="preserve"> Plan Operativo Anual y Evaluación del POA.</t>
    </r>
  </si>
  <si>
    <t>Destapador de cañerías</t>
  </si>
  <si>
    <r>
      <t xml:space="preserve">Tubos fluorescentes de </t>
    </r>
    <r>
      <rPr>
        <sz val="10"/>
        <color rgb="FF000000"/>
        <rFont val="Century Schoolbook"/>
        <family val="1"/>
      </rPr>
      <t>40</t>
    </r>
    <r>
      <rPr>
        <sz val="10"/>
        <color rgb="FF000000"/>
        <rFont val="Arial Narrow"/>
        <family val="2"/>
      </rPr>
      <t xml:space="preserve"> waths</t>
    </r>
  </si>
  <si>
    <t>Inodoro Milán estándar con botón blanco</t>
  </si>
  <si>
    <t>Mantenimiento y Reparación</t>
  </si>
  <si>
    <r>
      <rPr>
        <b/>
        <sz val="9"/>
        <rFont val="Century Schoolbook"/>
        <family val="1"/>
      </rPr>
      <t>1.-</t>
    </r>
    <r>
      <rPr>
        <sz val="10"/>
        <rFont val="Arial Narrow"/>
        <family val="2"/>
      </rPr>
      <t xml:space="preserve"> Reporte SIUTMACH.
</t>
    </r>
    <r>
      <rPr>
        <b/>
        <sz val="9"/>
        <rFont val="Century Schoolbook"/>
        <family val="1"/>
      </rPr>
      <t>2.-</t>
    </r>
    <r>
      <rPr>
        <sz val="10"/>
        <rFont val="Arial Narrow"/>
        <family val="2"/>
      </rPr>
      <t xml:space="preserve"> Acta de reunión.
</t>
    </r>
    <r>
      <rPr>
        <b/>
        <sz val="9"/>
        <rFont val="Century Schoolbook"/>
        <family val="1"/>
      </rPr>
      <t>3.-</t>
    </r>
    <r>
      <rPr>
        <sz val="10"/>
        <rFont val="Arial Narrow"/>
        <family val="2"/>
      </rPr>
      <t xml:space="preserve"> Informe de cumplimiento por parte del Responsable del proyecto.
</t>
    </r>
    <r>
      <rPr>
        <b/>
        <sz val="9"/>
        <rFont val="Century Schoolbook"/>
        <family val="1"/>
      </rPr>
      <t>4.-</t>
    </r>
    <r>
      <rPr>
        <sz val="10"/>
        <rFont val="Arial Narrow"/>
        <family val="2"/>
      </rPr>
      <t xml:space="preserve"> Reporte del estado actual del resultado y avances de los procesos de Investigación y de vinculación con la sociedad.</t>
    </r>
  </si>
  <si>
    <r>
      <rPr>
        <b/>
        <sz val="9"/>
        <rFont val="Century Schoolbook"/>
        <family val="1"/>
      </rPr>
      <t>1.-</t>
    </r>
    <r>
      <rPr>
        <sz val="10"/>
        <rFont val="Arial Narrow"/>
        <family val="2"/>
      </rPr>
      <t xml:space="preserve"> Informes de laboratorio.
</t>
    </r>
    <r>
      <rPr>
        <b/>
        <sz val="9"/>
        <rFont val="Century Schoolbook"/>
        <family val="1"/>
      </rPr>
      <t>2.-</t>
    </r>
    <r>
      <rPr>
        <sz val="10"/>
        <rFont val="Arial Narrow"/>
        <family val="2"/>
      </rPr>
      <t xml:space="preserve"> Reporte de inventario actualizado.
</t>
    </r>
    <r>
      <rPr>
        <b/>
        <sz val="9"/>
        <rFont val="Century Schoolbook"/>
        <family val="1"/>
      </rPr>
      <t>3.-</t>
    </r>
    <r>
      <rPr>
        <sz val="10"/>
        <rFont val="Arial Narrow"/>
        <family val="2"/>
      </rPr>
      <t xml:space="preserve"> Reporte de mantenimiento de equipos informáticos.
</t>
    </r>
    <r>
      <rPr>
        <b/>
        <sz val="9"/>
        <rFont val="Century Schoolbook"/>
        <family val="1"/>
      </rPr>
      <t>4.-</t>
    </r>
    <r>
      <rPr>
        <sz val="10"/>
        <rFont val="Arial Narrow"/>
        <family val="2"/>
      </rPr>
      <t xml:space="preserve"> Bitácora.
</t>
    </r>
    <r>
      <rPr>
        <b/>
        <sz val="9"/>
        <rFont val="Century Schoolbook"/>
        <family val="1"/>
      </rPr>
      <t>5.-</t>
    </r>
    <r>
      <rPr>
        <sz val="10"/>
        <rFont val="Arial Narrow"/>
        <family val="2"/>
      </rPr>
      <t xml:space="preserve"> Informe de Salas de TICS.
</t>
    </r>
    <r>
      <rPr>
        <b/>
        <sz val="9"/>
        <rFont val="Century Schoolbook"/>
        <family val="1"/>
      </rPr>
      <t>6.-</t>
    </r>
    <r>
      <rPr>
        <sz val="10"/>
        <rFont val="Arial Narrow"/>
        <family val="2"/>
      </rPr>
      <t xml:space="preserve"> Registro de atención al usuario.
</t>
    </r>
    <r>
      <rPr>
        <b/>
        <sz val="9"/>
        <rFont val="Century Schoolbook"/>
        <family val="1"/>
      </rPr>
      <t>7.-</t>
    </r>
    <r>
      <rPr>
        <sz val="10"/>
        <rFont val="Arial Narrow"/>
        <family val="2"/>
      </rPr>
      <t xml:space="preserve"> Reporte de estado de cumplimiento en procesos académicos.</t>
    </r>
  </si>
  <si>
    <t>* Ing. Jenniffer Poma Benítez, Aux. Administrativa
* Abg. Teresa Vivanco Alaña, Secretaria Abogada</t>
  </si>
  <si>
    <t>* Ing. Jenniffer Poma Benítez, Aux. Administrativa
* Abg. Teresa Vivanco Alaña, Secretaria Abogada
* Lic. María Merino Guillén, Analista de Documentación y Archivo</t>
  </si>
  <si>
    <r>
      <t xml:space="preserve">Clip estándar </t>
    </r>
    <r>
      <rPr>
        <sz val="10"/>
        <rFont val="Century Schoolbook"/>
        <family val="1"/>
      </rPr>
      <t>43</t>
    </r>
    <r>
      <rPr>
        <sz val="10"/>
        <rFont val="Arial Narrow"/>
        <family val="2"/>
      </rPr>
      <t xml:space="preserve"> mm</t>
    </r>
  </si>
  <si>
    <t>* Lic. María Merino Guillén, Analista de documentación y archivo
* Abg. Teresa Vivanco Alaña, Secretaria Abogada</t>
  </si>
  <si>
    <t>Tinta para sellos automáticos</t>
  </si>
  <si>
    <r>
      <rPr>
        <b/>
        <sz val="9"/>
        <rFont val="Century Schoolbook"/>
        <family val="1"/>
      </rPr>
      <t>1.-</t>
    </r>
    <r>
      <rPr>
        <sz val="10"/>
        <rFont val="Arial Narrow"/>
        <family val="2"/>
      </rPr>
      <t xml:space="preserve"> Plan Operativo Anual y Evaluación del POA.
</t>
    </r>
    <r>
      <rPr>
        <b/>
        <sz val="9"/>
        <rFont val="Century Schoolbook"/>
        <family val="1"/>
      </rPr>
      <t>2.-</t>
    </r>
    <r>
      <rPr>
        <sz val="10"/>
        <rFont val="Arial Narrow"/>
        <family val="2"/>
      </rPr>
      <t xml:space="preserve"> Oficio de entrega de POA </t>
    </r>
    <r>
      <rPr>
        <sz val="10"/>
        <rFont val="Century Schoolbook"/>
        <family val="1"/>
      </rPr>
      <t>2020</t>
    </r>
    <r>
      <rPr>
        <sz val="10"/>
        <rFont val="Arial Narrow"/>
        <family val="2"/>
      </rPr>
      <t xml:space="preserve">.
</t>
    </r>
    <r>
      <rPr>
        <b/>
        <sz val="9"/>
        <rFont val="Century Schoolbook"/>
        <family val="1"/>
      </rPr>
      <t>3.-</t>
    </r>
    <r>
      <rPr>
        <sz val="10"/>
        <rFont val="Arial Narrow"/>
        <family val="2"/>
      </rPr>
      <t xml:space="preserve"> Oficio de autoevaluación del primer semestre.
</t>
    </r>
    <r>
      <rPr>
        <b/>
        <sz val="9"/>
        <rFont val="Century Schoolbook"/>
        <family val="1"/>
      </rPr>
      <t>4.-</t>
    </r>
    <r>
      <rPr>
        <sz val="10"/>
        <rFont val="Arial Narrow"/>
        <family val="2"/>
      </rPr>
      <t xml:space="preserve"> Oficio de autoevaluación del segundo semestre.</t>
    </r>
  </si>
  <si>
    <r>
      <rPr>
        <b/>
        <sz val="9"/>
        <rFont val="Century Schoolbook"/>
        <family val="1"/>
      </rPr>
      <t>1.-</t>
    </r>
    <r>
      <rPr>
        <sz val="10"/>
        <rFont val="Arial Narrow"/>
        <family val="2"/>
      </rPr>
      <t xml:space="preserve"> Clasificar la documentación recibida y despachada.
</t>
    </r>
    <r>
      <rPr>
        <b/>
        <sz val="9"/>
        <rFont val="Century Schoolbook"/>
        <family val="1"/>
      </rPr>
      <t>2.-</t>
    </r>
    <r>
      <rPr>
        <sz val="10"/>
        <rFont val="Arial Narrow"/>
        <family val="2"/>
      </rPr>
      <t xml:space="preserve"> Organizar la documentación recibida y despachada.
</t>
    </r>
    <r>
      <rPr>
        <b/>
        <sz val="9"/>
        <rFont val="Century Schoolbook"/>
        <family val="1"/>
      </rPr>
      <t>3.-</t>
    </r>
    <r>
      <rPr>
        <sz val="10"/>
        <rFont val="Arial Narrow"/>
        <family val="2"/>
      </rPr>
      <t xml:space="preserve"> Archivar la documentación recibida y despachada.</t>
    </r>
  </si>
  <si>
    <r>
      <rPr>
        <b/>
        <sz val="9"/>
        <rFont val="Century Schoolbook"/>
        <family val="1"/>
      </rPr>
      <t>1.-</t>
    </r>
    <r>
      <rPr>
        <sz val="10"/>
        <rFont val="Arial Narrow"/>
        <family val="2"/>
      </rPr>
      <t xml:space="preserve"> Realizar reunión con equipo de trabajo.
</t>
    </r>
    <r>
      <rPr>
        <b/>
        <sz val="9"/>
        <rFont val="Century Schoolbook"/>
        <family val="1"/>
      </rPr>
      <t>2.-</t>
    </r>
    <r>
      <rPr>
        <sz val="10"/>
        <rFont val="Arial Narrow"/>
        <family val="2"/>
      </rPr>
      <t xml:space="preserve"> Evaluar y monitorear procesos académicos.
</t>
    </r>
    <r>
      <rPr>
        <b/>
        <sz val="9"/>
        <rFont val="Century Schoolbook"/>
        <family val="1"/>
      </rPr>
      <t>3.-</t>
    </r>
    <r>
      <rPr>
        <sz val="10"/>
        <rFont val="Arial Narrow"/>
        <family val="2"/>
      </rPr>
      <t xml:space="preserve"> Elaborar el reporte de gestión de seguimiento y ejecución de procesos académicos.</t>
    </r>
  </si>
  <si>
    <r>
      <t xml:space="preserve">Clip estándar </t>
    </r>
    <r>
      <rPr>
        <sz val="10"/>
        <rFont val="Century Schoolbook"/>
        <family val="1"/>
      </rPr>
      <t>43</t>
    </r>
    <r>
      <rPr>
        <sz val="10"/>
        <rFont val="Arial Narrow"/>
        <family val="2"/>
      </rPr>
      <t xml:space="preserve"> mm.</t>
    </r>
  </si>
  <si>
    <r>
      <t xml:space="preserve">
</t>
    </r>
    <r>
      <rPr>
        <b/>
        <sz val="9"/>
        <rFont val="Century Schoolbook"/>
        <family val="1"/>
      </rPr>
      <t>1.-</t>
    </r>
    <r>
      <rPr>
        <sz val="10"/>
        <rFont val="Arial Narrow"/>
        <family val="2"/>
      </rPr>
      <t xml:space="preserve"> Reporte del estado actual del resultado y avances de los procesos de vinculación con la sociedad.
</t>
    </r>
    <r>
      <rPr>
        <b/>
        <sz val="9"/>
        <rFont val="Century Schoolbook"/>
        <family val="1"/>
      </rPr>
      <t>2.-</t>
    </r>
    <r>
      <rPr>
        <sz val="10"/>
        <rFont val="Arial Narrow"/>
        <family val="2"/>
      </rPr>
      <t xml:space="preserve"> Reporte de la producción científica Regional y Principal de artículos, ponencia, libros y capítulos de la carrera.</t>
    </r>
  </si>
  <si>
    <r>
      <rPr>
        <b/>
        <sz val="9"/>
        <rFont val="Century Schoolbook"/>
        <family val="1"/>
      </rPr>
      <t>1.-</t>
    </r>
    <r>
      <rPr>
        <sz val="10"/>
        <rFont val="Arial Narrow"/>
        <family val="2"/>
      </rPr>
      <t xml:space="preserve"> Elaborar el POA en los plazos establecidos.
</t>
    </r>
    <r>
      <rPr>
        <b/>
        <sz val="9"/>
        <rFont val="Century Schoolbook"/>
        <family val="1"/>
      </rPr>
      <t>2.-</t>
    </r>
    <r>
      <rPr>
        <sz val="10"/>
        <rFont val="Arial Narrow"/>
        <family val="2"/>
      </rPr>
      <t xml:space="preserve"> Recopilar información para Evaluación del POA.
</t>
    </r>
    <r>
      <rPr>
        <b/>
        <sz val="9"/>
        <rFont val="Century Schoolbook"/>
        <family val="1"/>
      </rPr>
      <t>3.-</t>
    </r>
    <r>
      <rPr>
        <sz val="10"/>
        <rFont val="Arial Narrow"/>
        <family val="2"/>
      </rPr>
      <t xml:space="preserve"> Ejecutar la Autoevaluación del POA en los plazos establecidos.</t>
    </r>
  </si>
  <si>
    <r>
      <rPr>
        <b/>
        <sz val="9"/>
        <rFont val="Century Schoolbook"/>
        <family val="1"/>
      </rPr>
      <t>1.-</t>
    </r>
    <r>
      <rPr>
        <sz val="10"/>
        <rFont val="Arial Narrow"/>
        <family val="2"/>
      </rPr>
      <t xml:space="preserve"> Seguimiento de proyectos de vinculación.
</t>
    </r>
    <r>
      <rPr>
        <b/>
        <sz val="9"/>
        <rFont val="Century Schoolbook"/>
        <family val="1"/>
      </rPr>
      <t>2.-</t>
    </r>
    <r>
      <rPr>
        <sz val="10"/>
        <rFont val="Arial Narrow"/>
        <family val="2"/>
      </rPr>
      <t xml:space="preserve"> Reporte del estado actual del resultado y avances de los procesos de vinculación con la sociedad.
</t>
    </r>
    <r>
      <rPr>
        <b/>
        <sz val="9"/>
        <rFont val="Century Schoolbook"/>
        <family val="1"/>
      </rPr>
      <t>3.-</t>
    </r>
    <r>
      <rPr>
        <sz val="10"/>
        <rFont val="Arial Narrow"/>
        <family val="2"/>
      </rPr>
      <t xml:space="preserve"> Reporte de la producción científica Regional y Principal de artículos, ponencia, libros y capítulos de la carrera.</t>
    </r>
  </si>
  <si>
    <r>
      <rPr>
        <b/>
        <sz val="9"/>
        <rFont val="Century Schoolbook"/>
        <family val="1"/>
      </rPr>
      <t>1.-</t>
    </r>
    <r>
      <rPr>
        <sz val="10"/>
        <rFont val="Arial Narrow"/>
        <family val="2"/>
      </rPr>
      <t xml:space="preserve"> Realizar reunión con equipo de trabajo.
</t>
    </r>
    <r>
      <rPr>
        <b/>
        <sz val="9"/>
        <rFont val="Century Schoolbook"/>
        <family val="1"/>
      </rPr>
      <t xml:space="preserve">2.- </t>
    </r>
    <r>
      <rPr>
        <sz val="10"/>
        <rFont val="Arial Narrow"/>
        <family val="2"/>
      </rPr>
      <t xml:space="preserve">Evaluar y monitorear procesos académicos.
</t>
    </r>
    <r>
      <rPr>
        <b/>
        <sz val="9"/>
        <rFont val="Century Schoolbook"/>
        <family val="1"/>
      </rPr>
      <t>3.-</t>
    </r>
    <r>
      <rPr>
        <sz val="10"/>
        <rFont val="Arial Narrow"/>
        <family val="2"/>
      </rPr>
      <t xml:space="preserve"> Elaborar el reporte de gestión de seguimiento y ejecución de procesos académicos.</t>
    </r>
  </si>
  <si>
    <t>* Ing. Gonzalo Chávez Cruz PhD.,
  Coordinador de la  Carrera de Contabilidad y Auditoría.</t>
  </si>
  <si>
    <t>Marcadores de tiza liquida color negro</t>
  </si>
  <si>
    <t>Marcadores de tiza liquida color azul</t>
  </si>
  <si>
    <t>* Ing. Gonzalo Chávez Cruz PhD.,
  Coordinador de la Carrera de Contabilidad y Auditoría.
* Ing. Víctor Betancourt Gonzaga,
  Responsable Criterio Pertinencia.</t>
  </si>
  <si>
    <t>* Ing. Gonzalo Chávez Cruz PhD.,
  Coordinador de la Carrera de Contabilidad y Auditoría.</t>
  </si>
  <si>
    <r>
      <rPr>
        <b/>
        <sz val="9"/>
        <rFont val="Century Schoolbook"/>
        <family val="1"/>
      </rPr>
      <t>1.-</t>
    </r>
    <r>
      <rPr>
        <sz val="10"/>
        <rFont val="Arial Narrow"/>
        <family val="2"/>
      </rPr>
      <t xml:space="preserve"> Realizar reunión con equipo de trabajo.
</t>
    </r>
    <r>
      <rPr>
        <b/>
        <sz val="9"/>
        <rFont val="Century Schoolbook"/>
        <family val="1"/>
      </rPr>
      <t>2.-</t>
    </r>
    <r>
      <rPr>
        <sz val="10"/>
        <rFont val="Arial Narrow"/>
        <family val="2"/>
      </rPr>
      <t xml:space="preserve"> Evaluar y monitorear procesos académicos.
</t>
    </r>
    <r>
      <rPr>
        <b/>
        <sz val="9"/>
        <rFont val="Century Schoolbook"/>
        <family val="1"/>
      </rPr>
      <t xml:space="preserve">3.- </t>
    </r>
    <r>
      <rPr>
        <sz val="10"/>
        <rFont val="Arial Narrow"/>
        <family val="2"/>
      </rPr>
      <t>Elaborar el reporte de gestión de seguimiento y ejecución de procesos académicos.</t>
    </r>
  </si>
  <si>
    <r>
      <t xml:space="preserve">Clip estándar </t>
    </r>
    <r>
      <rPr>
        <sz val="10"/>
        <color rgb="FF000000"/>
        <rFont val="Century Schoolbook"/>
        <family val="1"/>
      </rPr>
      <t>43</t>
    </r>
    <r>
      <rPr>
        <sz val="10"/>
        <color rgb="FF000000"/>
        <rFont val="Arial Narrow"/>
        <family val="2"/>
      </rPr>
      <t xml:space="preserve"> mm.</t>
    </r>
  </si>
  <si>
    <r>
      <t>Separador Plásticos A</t>
    </r>
    <r>
      <rPr>
        <sz val="10"/>
        <color rgb="FF000000"/>
        <rFont val="Century Schoolbook"/>
        <family val="1"/>
      </rPr>
      <t>4</t>
    </r>
    <r>
      <rPr>
        <sz val="10"/>
        <color rgb="FF000000"/>
        <rFont val="Arial Narrow"/>
        <family val="2"/>
      </rPr>
      <t xml:space="preserve"> fundas</t>
    </r>
  </si>
  <si>
    <r>
      <rPr>
        <b/>
        <sz val="9"/>
        <rFont val="Century Schoolbook"/>
        <family val="1"/>
      </rPr>
      <t>1.-</t>
    </r>
    <r>
      <rPr>
        <sz val="10"/>
        <rFont val="Arial Narrow"/>
        <family val="2"/>
      </rPr>
      <t xml:space="preserve"> Acta de reuniones.
</t>
    </r>
    <r>
      <rPr>
        <b/>
        <sz val="9"/>
        <rFont val="Century Schoolbook"/>
        <family val="1"/>
      </rPr>
      <t>2.-</t>
    </r>
    <r>
      <rPr>
        <sz val="10"/>
        <rFont val="Arial Narrow"/>
        <family val="2"/>
      </rPr>
      <t xml:space="preserve"> Informe de cumplimiento.
</t>
    </r>
    <r>
      <rPr>
        <b/>
        <sz val="9"/>
        <rFont val="Century Schoolbook"/>
        <family val="1"/>
      </rPr>
      <t>3.-</t>
    </r>
    <r>
      <rPr>
        <sz val="10"/>
        <rFont val="Arial Narrow"/>
        <family val="2"/>
      </rPr>
      <t xml:space="preserve"> Acta de reunión de socialización de Informes.</t>
    </r>
  </si>
  <si>
    <t>N° de los procesos de Matriculación coordinados y ejecutados.</t>
  </si>
  <si>
    <t>Esferográficos azul punta fina</t>
  </si>
  <si>
    <r>
      <rPr>
        <b/>
        <sz val="9"/>
        <rFont val="Century Schoolbook"/>
        <family val="1"/>
      </rPr>
      <t>1.-</t>
    </r>
    <r>
      <rPr>
        <sz val="10"/>
        <rFont val="Arial Narrow"/>
        <family val="2"/>
      </rPr>
      <t xml:space="preserve"> Cronograma de Movilidad de la Facultad.
</t>
    </r>
    <r>
      <rPr>
        <b/>
        <sz val="9"/>
        <rFont val="Century Schoolbook"/>
        <family val="1"/>
      </rPr>
      <t>2.-</t>
    </r>
    <r>
      <rPr>
        <sz val="10"/>
        <rFont val="Arial Narrow"/>
        <family val="2"/>
      </rPr>
      <t xml:space="preserve"> Reporte de estudiantes matriculados por homologación.
</t>
    </r>
    <r>
      <rPr>
        <b/>
        <sz val="9"/>
        <rFont val="Century Schoolbook"/>
        <family val="1"/>
      </rPr>
      <t>3.-</t>
    </r>
    <r>
      <rPr>
        <sz val="10"/>
        <rFont val="Arial Narrow"/>
        <family val="2"/>
      </rPr>
      <t xml:space="preserve"> Reporte de los Certificados de Informe de Reconocimiento u Homologación de Estudios de estudiantes que migraron de carrera o provienen de otras IES.
</t>
    </r>
    <r>
      <rPr>
        <b/>
        <sz val="9"/>
        <rFont val="Century Schoolbook"/>
        <family val="1"/>
      </rPr>
      <t>4.-</t>
    </r>
    <r>
      <rPr>
        <sz val="10"/>
        <rFont val="Arial Narrow"/>
        <family val="2"/>
      </rPr>
      <t xml:space="preserve"> Carpeta de atención al usuario.</t>
    </r>
  </si>
  <si>
    <t>N° de los procesos de Graduación coordinados y ejecutados.</t>
  </si>
  <si>
    <r>
      <t>Tóner color negro impresora Epson a color L</t>
    </r>
    <r>
      <rPr>
        <sz val="10"/>
        <rFont val="Century Schoolbook"/>
        <family val="1"/>
      </rPr>
      <t>555</t>
    </r>
  </si>
  <si>
    <t>N° de los procesos de registros y/o validación de calificaciones coordinados.</t>
  </si>
  <si>
    <t>N° de informes técnicos emitidos en los procesos internos y externos.</t>
  </si>
  <si>
    <r>
      <rPr>
        <b/>
        <sz val="9"/>
        <rFont val="Century Schoolbook"/>
        <family val="1"/>
      </rPr>
      <t>1.-</t>
    </r>
    <r>
      <rPr>
        <sz val="10"/>
        <rFont val="Arial Narrow"/>
        <family val="2"/>
      </rPr>
      <t xml:space="preserve"> Receptar y atender requerimientos de los organismos de control internos y externos.
</t>
    </r>
    <r>
      <rPr>
        <b/>
        <sz val="9"/>
        <rFont val="Century Schoolbook"/>
        <family val="1"/>
      </rPr>
      <t>2.-</t>
    </r>
    <r>
      <rPr>
        <sz val="10"/>
        <rFont val="Arial Narrow"/>
        <family val="2"/>
      </rPr>
      <t xml:space="preserve"> Revisar la información existente en el SIUTMACH y archivo físico.
</t>
    </r>
    <r>
      <rPr>
        <b/>
        <sz val="9"/>
        <rFont val="Century Schoolbook"/>
        <family val="1"/>
      </rPr>
      <t>3.-</t>
    </r>
    <r>
      <rPr>
        <sz val="10"/>
        <rFont val="Arial Narrow"/>
        <family val="2"/>
      </rPr>
      <t xml:space="preserve"> Elaborar informes, reportes solicitados de matriculas, movilidad y graduación.
</t>
    </r>
    <r>
      <rPr>
        <b/>
        <sz val="9"/>
        <rFont val="Century Schoolbook"/>
        <family val="1"/>
      </rPr>
      <t>4.-</t>
    </r>
    <r>
      <rPr>
        <sz val="10"/>
        <rFont val="Arial Narrow"/>
        <family val="2"/>
      </rPr>
      <t xml:space="preserve"> Elaborar informes, reportes solicitados de record académico.</t>
    </r>
  </si>
  <si>
    <r>
      <rPr>
        <b/>
        <sz val="9"/>
        <rFont val="Century Schoolbook"/>
        <family val="1"/>
      </rPr>
      <t>1.-</t>
    </r>
    <r>
      <rPr>
        <sz val="10"/>
        <rFont val="Arial Narrow"/>
        <family val="2"/>
      </rPr>
      <t xml:space="preserve"> Dar mantenimiento a las computadoras.
</t>
    </r>
    <r>
      <rPr>
        <b/>
        <sz val="9"/>
        <rFont val="Century Schoolbook"/>
        <family val="1"/>
      </rPr>
      <t>2.-</t>
    </r>
    <r>
      <rPr>
        <sz val="10"/>
        <rFont val="Arial Narrow"/>
        <family val="2"/>
      </rPr>
      <t xml:space="preserve"> Realizar inventario de los equipos de cómputo.
</t>
    </r>
    <r>
      <rPr>
        <b/>
        <sz val="9"/>
        <rFont val="Century Schoolbook"/>
        <family val="1"/>
      </rPr>
      <t>3.-</t>
    </r>
    <r>
      <rPr>
        <sz val="10"/>
        <rFont val="Arial Narrow"/>
        <family val="2"/>
      </rPr>
      <t xml:space="preserve"> Revisar constantemente el funcionamiento de los equipos de cómputo.
</t>
    </r>
    <r>
      <rPr>
        <b/>
        <sz val="9"/>
        <rFont val="Century Schoolbook"/>
        <family val="1"/>
      </rPr>
      <t>4.-</t>
    </r>
    <r>
      <rPr>
        <sz val="10"/>
        <rFont val="Arial Narrow"/>
        <family val="2"/>
      </rPr>
      <t xml:space="preserve"> Eliminar archivos carpetas y/o programas mal instalados por los docentes, que no tengan licencia.
Verificar la cantidad de estudiantes por Salas de TIC.
</t>
    </r>
    <r>
      <rPr>
        <b/>
        <sz val="9"/>
        <rFont val="Century Schoolbook"/>
        <family val="1"/>
      </rPr>
      <t>5.-</t>
    </r>
    <r>
      <rPr>
        <sz val="10"/>
        <rFont val="Arial Narrow"/>
        <family val="2"/>
      </rPr>
      <t xml:space="preserve"> Informar a estudiantes y egresados sobre sobre horarios de clases de los cursos de computación.
</t>
    </r>
    <r>
      <rPr>
        <b/>
        <sz val="9"/>
        <rFont val="Century Schoolbook"/>
        <family val="1"/>
      </rPr>
      <t>6.-</t>
    </r>
    <r>
      <rPr>
        <sz val="10"/>
        <rFont val="Arial Narrow"/>
        <family val="2"/>
      </rPr>
      <t xml:space="preserve"> Informar de varios temas a estudiantes, docentes y público en general.</t>
    </r>
  </si>
  <si>
    <r>
      <t xml:space="preserve">Notas Adhesivas grandes </t>
    </r>
    <r>
      <rPr>
        <sz val="10"/>
        <rFont val="Century Schoolbook"/>
        <family val="1"/>
      </rPr>
      <t>3</t>
    </r>
    <r>
      <rPr>
        <sz val="10"/>
        <rFont val="Arial Narrow"/>
        <family val="2"/>
      </rPr>
      <t>x</t>
    </r>
    <r>
      <rPr>
        <sz val="10"/>
        <rFont val="Century Schoolbook"/>
        <family val="1"/>
      </rPr>
      <t>3</t>
    </r>
    <r>
      <rPr>
        <sz val="10"/>
        <rFont val="Arial Narrow"/>
        <family val="2"/>
      </rPr>
      <t xml:space="preserve"> Pulg.</t>
    </r>
  </si>
  <si>
    <r>
      <rPr>
        <b/>
        <sz val="9"/>
        <rFont val="Century Schoolbook"/>
        <family val="1"/>
      </rPr>
      <t>1.-</t>
    </r>
    <r>
      <rPr>
        <sz val="10"/>
        <rFont val="Arial Narrow"/>
        <family val="2"/>
      </rPr>
      <t xml:space="preserve"> Revisar las leyes y reglamentos.
</t>
    </r>
    <r>
      <rPr>
        <b/>
        <sz val="9"/>
        <rFont val="Century Schoolbook"/>
        <family val="1"/>
      </rPr>
      <t>2.-</t>
    </r>
    <r>
      <rPr>
        <sz val="10"/>
        <rFont val="Arial Narrow"/>
        <family val="2"/>
      </rPr>
      <t xml:space="preserve"> Sustanciar los procesos disciplinarios.
</t>
    </r>
    <r>
      <rPr>
        <b/>
        <sz val="9"/>
        <rFont val="Century Schoolbook"/>
        <family val="1"/>
      </rPr>
      <t>3.-</t>
    </r>
    <r>
      <rPr>
        <sz val="10"/>
        <rFont val="Arial Narrow"/>
        <family val="2"/>
      </rPr>
      <t xml:space="preserve"> Elaborar los informes jurídicos de los procesos disciplinarios, académicos y/o administrativos.</t>
    </r>
  </si>
  <si>
    <t>Informe de avances de procesos de Investigación y de vinculación con la sociedad revisados.</t>
  </si>
  <si>
    <r>
      <rPr>
        <b/>
        <sz val="9"/>
        <rFont val="Century Schoolbook"/>
        <family val="1"/>
      </rPr>
      <t>1.-</t>
    </r>
    <r>
      <rPr>
        <sz val="10"/>
        <rFont val="Arial Narrow"/>
        <family val="2"/>
      </rPr>
      <t xml:space="preserve"> Monitorear el avance y logros de resultados de los Proyectos de vinculación.
</t>
    </r>
    <r>
      <rPr>
        <b/>
        <sz val="9"/>
        <rFont val="Century Schoolbook"/>
        <family val="1"/>
      </rPr>
      <t>2.-</t>
    </r>
    <r>
      <rPr>
        <sz val="10"/>
        <rFont val="Arial Narrow"/>
        <family val="2"/>
      </rPr>
      <t xml:space="preserve"> Monitorear y verificar producción científica de la carrera.</t>
    </r>
  </si>
  <si>
    <r>
      <rPr>
        <b/>
        <sz val="9"/>
        <rFont val="Century Schoolbook"/>
        <family val="1"/>
      </rPr>
      <t>1.-</t>
    </r>
    <r>
      <rPr>
        <sz val="10"/>
        <rFont val="Arial Narrow"/>
        <family val="2"/>
      </rPr>
      <t xml:space="preserve"> Revisar documentación del archivo de gestión.
</t>
    </r>
    <r>
      <rPr>
        <b/>
        <sz val="9"/>
        <rFont val="Century Schoolbook"/>
        <family val="1"/>
      </rPr>
      <t xml:space="preserve">2.- </t>
    </r>
    <r>
      <rPr>
        <sz val="10"/>
        <rFont val="Arial Narrow"/>
        <family val="2"/>
      </rPr>
      <t>Ingresar información al Inventario Documental.</t>
    </r>
  </si>
  <si>
    <r>
      <rPr>
        <b/>
        <sz val="9"/>
        <rFont val="Century Schoolbook"/>
        <family val="1"/>
      </rPr>
      <t>1.-</t>
    </r>
    <r>
      <rPr>
        <sz val="10"/>
        <rFont val="Arial Narrow"/>
        <family val="2"/>
      </rPr>
      <t xml:space="preserve"> Reunir al equipo de trabajo dentro de las Coordinación de Carrera.
</t>
    </r>
    <r>
      <rPr>
        <b/>
        <sz val="9"/>
        <rFont val="Century Schoolbook"/>
        <family val="1"/>
      </rPr>
      <t>2.-</t>
    </r>
    <r>
      <rPr>
        <sz val="10"/>
        <rFont val="Arial Narrow"/>
        <family val="2"/>
      </rPr>
      <t xml:space="preserve"> Elaborar la planificación académica y curricular.
</t>
    </r>
    <r>
      <rPr>
        <b/>
        <sz val="9"/>
        <rFont val="Century Schoolbook"/>
        <family val="1"/>
      </rPr>
      <t>3.-</t>
    </r>
    <r>
      <rPr>
        <sz val="10"/>
        <rFont val="Arial Narrow"/>
        <family val="2"/>
      </rPr>
      <t xml:space="preserve"> Ejecutar de la planificación académicas y curriculares emitidas.</t>
    </r>
  </si>
  <si>
    <r>
      <rPr>
        <b/>
        <sz val="9"/>
        <rFont val="Century Schoolbook"/>
        <family val="1"/>
      </rPr>
      <t>1.-</t>
    </r>
    <r>
      <rPr>
        <sz val="10"/>
        <rFont val="Arial Narrow"/>
        <family val="2"/>
      </rPr>
      <t xml:space="preserve"> Ejecutar reuniones de trabajo dentro de las Coordinación de Carrera.
</t>
    </r>
    <r>
      <rPr>
        <b/>
        <sz val="9"/>
        <rFont val="Century Schoolbook"/>
        <family val="1"/>
      </rPr>
      <t>2.-</t>
    </r>
    <r>
      <rPr>
        <sz val="10"/>
        <rFont val="Arial Narrow"/>
        <family val="2"/>
      </rPr>
      <t xml:space="preserve"> Elaborar la planificación académica y curricular.
</t>
    </r>
    <r>
      <rPr>
        <b/>
        <sz val="9"/>
        <rFont val="Century Schoolbook"/>
        <family val="1"/>
      </rPr>
      <t>3.-</t>
    </r>
    <r>
      <rPr>
        <sz val="10"/>
        <rFont val="Arial Narrow"/>
        <family val="2"/>
      </rPr>
      <t xml:space="preserve"> Ejecutar la planificación académica y curricular.</t>
    </r>
  </si>
  <si>
    <r>
      <rPr>
        <b/>
        <sz val="9"/>
        <rFont val="Century Schoolbook"/>
        <family val="1"/>
      </rPr>
      <t xml:space="preserve">1.- </t>
    </r>
    <r>
      <rPr>
        <sz val="10"/>
        <rFont val="Arial Narrow"/>
        <family val="2"/>
      </rPr>
      <t xml:space="preserve">Monitorear el avance y logros de resultados de los Proyectos de vinculación.
</t>
    </r>
    <r>
      <rPr>
        <b/>
        <sz val="9"/>
        <rFont val="Century Schoolbook"/>
        <family val="1"/>
      </rPr>
      <t>2.-</t>
    </r>
    <r>
      <rPr>
        <sz val="10"/>
        <rFont val="Arial Narrow"/>
        <family val="2"/>
      </rPr>
      <t xml:space="preserve"> Monitorear y verificar producción científica de la carrera.</t>
    </r>
  </si>
  <si>
    <r>
      <rPr>
        <b/>
        <sz val="9"/>
        <rFont val="Century Schoolbook"/>
        <family val="1"/>
      </rPr>
      <t>1.-</t>
    </r>
    <r>
      <rPr>
        <sz val="10"/>
        <rFont val="Arial Narrow"/>
        <family val="2"/>
      </rPr>
      <t xml:space="preserve"> Elaborar Planificación Operativa Anual de la UMMOG-FCE.
</t>
    </r>
    <r>
      <rPr>
        <b/>
        <sz val="9"/>
        <rFont val="Century Schoolbook"/>
        <family val="1"/>
      </rPr>
      <t>2.-</t>
    </r>
    <r>
      <rPr>
        <sz val="10"/>
        <rFont val="Arial Narrow"/>
        <family val="2"/>
      </rPr>
      <t xml:space="preserve"> Autoevaluar la Planificación Operativa Anual e la UMMOG-FCE.</t>
    </r>
  </si>
  <si>
    <t>530404 0701 002</t>
  </si>
  <si>
    <r>
      <t xml:space="preserve">Elaborado por: </t>
    </r>
    <r>
      <rPr>
        <sz val="12"/>
        <color theme="1"/>
        <rFont val="Arial Narrow"/>
        <family val="2"/>
      </rPr>
      <t>Ec. Eunice Basilio Banchón</t>
    </r>
  </si>
  <si>
    <t>530239 0701 003</t>
  </si>
  <si>
    <t>DIRECCIÓN DE PLANIFICACIÓN INSTITUCIONAL</t>
  </si>
  <si>
    <t>REDISTRIBUCIÓN DEL GASTO - POA 2020</t>
  </si>
  <si>
    <t>RESUMEN PRESUPUESTARIO ESTIMADO DEL PROGRAMA 82 FORMACIÓN DE PROFESIONALES</t>
  </si>
  <si>
    <t>530402 0701 002</t>
  </si>
  <si>
    <t>530613 0701 002</t>
  </si>
  <si>
    <t>530811 0701 002</t>
  </si>
  <si>
    <t>530829 0701 002</t>
  </si>
  <si>
    <r>
      <t xml:space="preserve">Condensado por:      </t>
    </r>
    <r>
      <rPr>
        <sz val="12"/>
        <color rgb="FF000000"/>
        <rFont val="Arial Narrow"/>
        <family val="2"/>
      </rPr>
      <t>Lcdo. Holger León González, Mgs.</t>
    </r>
  </si>
  <si>
    <r>
      <t xml:space="preserve">Condensado por:      </t>
    </r>
    <r>
      <rPr>
        <sz val="12"/>
        <color theme="1"/>
        <rFont val="Arial Narrow"/>
        <family val="2"/>
      </rPr>
      <t>Javier Aguilar</t>
    </r>
  </si>
  <si>
    <r>
      <rPr>
        <b/>
        <sz val="9"/>
        <rFont val="Century Schoolbook"/>
        <family val="1"/>
      </rPr>
      <t>1.-</t>
    </r>
    <r>
      <rPr>
        <sz val="10"/>
        <rFont val="Arial Narrow"/>
        <family val="2"/>
      </rPr>
      <t xml:space="preserve"> Elaborar, de acuerdo a las directrices de las autoridades, los distributivos académicos y horarios y remitir al Subdecanato.
</t>
    </r>
    <r>
      <rPr>
        <b/>
        <sz val="9"/>
        <rFont val="Century Schoolbook"/>
        <family val="1"/>
      </rPr>
      <t>2.-</t>
    </r>
    <r>
      <rPr>
        <sz val="10"/>
        <rFont val="Arial Narrow"/>
        <family val="2"/>
      </rPr>
      <t xml:space="preserve"> Elaborar comunicaciones para trámites administrativos desde la Coordinación de Carrera.
</t>
    </r>
    <r>
      <rPr>
        <b/>
        <sz val="9"/>
        <rFont val="Century Schoolbook"/>
        <family val="1"/>
      </rPr>
      <t>3.-</t>
    </r>
    <r>
      <rPr>
        <sz val="10"/>
        <rFont val="Arial Narrow"/>
        <family val="2"/>
      </rPr>
      <t xml:space="preserve"> Elevar oportunamente informes de actividades en calidad de Coordinador de Carrera.
</t>
    </r>
    <r>
      <rPr>
        <b/>
        <sz val="9"/>
        <rFont val="Century Schoolbook"/>
        <family val="1"/>
      </rPr>
      <t>4.-</t>
    </r>
    <r>
      <rPr>
        <sz val="10"/>
        <rFont val="Arial Narrow"/>
        <family val="2"/>
      </rPr>
      <t xml:space="preserve"> Liderar los colectivos de apoyo académico de la carrera, gestionando con sus miembros los procesos con fines de evaluación.
</t>
    </r>
    <r>
      <rPr>
        <b/>
        <sz val="9"/>
        <rFont val="Century Schoolbook"/>
        <family val="1"/>
      </rPr>
      <t>5.-</t>
    </r>
    <r>
      <rPr>
        <sz val="10"/>
        <rFont val="Arial Narrow"/>
        <family val="2"/>
      </rPr>
      <t xml:space="preserve"> Justificar faltas a los estudiantes de conformidad a los reportes recibidos.
</t>
    </r>
    <r>
      <rPr>
        <b/>
        <sz val="9"/>
        <rFont val="Century Schoolbook"/>
        <family val="1"/>
      </rPr>
      <t>6.-</t>
    </r>
    <r>
      <rPr>
        <sz val="10"/>
        <rFont val="Arial Narrow"/>
        <family val="2"/>
      </rPr>
      <t xml:space="preserve"> Coordinar con la UMMOG el desarrollo del proceso de titulación por periodo académico.
</t>
    </r>
    <r>
      <rPr>
        <b/>
        <sz val="9"/>
        <rFont val="Century Schoolbook"/>
        <family val="1"/>
      </rPr>
      <t>7.-</t>
    </r>
    <r>
      <rPr>
        <sz val="10"/>
        <rFont val="Arial Narrow"/>
        <family val="2"/>
      </rPr>
      <t xml:space="preserve"> Elaborar estudios académicos para estudiantes del plan de reingreso.</t>
    </r>
  </si>
  <si>
    <r>
      <rPr>
        <b/>
        <sz val="9"/>
        <rFont val="Century Schoolbook"/>
        <family val="1"/>
      </rPr>
      <t>1.-</t>
    </r>
    <r>
      <rPr>
        <sz val="10"/>
        <rFont val="Arial Narrow"/>
        <family val="2"/>
      </rPr>
      <t xml:space="preserve"> Coordinar las prácticas de vinculación y pasantías preprofesionales con los colectivos académicos, en coordinación con el VINCOPP.
</t>
    </r>
    <r>
      <rPr>
        <b/>
        <sz val="9"/>
        <rFont val="Century Schoolbook"/>
        <family val="1"/>
      </rPr>
      <t>2.-</t>
    </r>
    <r>
      <rPr>
        <sz val="10"/>
        <rFont val="Arial Narrow"/>
        <family val="2"/>
      </rPr>
      <t xml:space="preserve"> Coordinar con el colectivo de investigación las actividades que realizan los docentes con horas de dedicación a dicha actividad.
</t>
    </r>
    <r>
      <rPr>
        <b/>
        <sz val="9"/>
        <rFont val="Century Schoolbook"/>
        <family val="1"/>
      </rPr>
      <t>3.-</t>
    </r>
    <r>
      <rPr>
        <sz val="10"/>
        <rFont val="Arial Narrow"/>
        <family val="2"/>
      </rPr>
      <t xml:space="preserve"> Elaborar guías de los resultados de aprendizaje en las practicas de vinculación y preprofesionales.</t>
    </r>
  </si>
  <si>
    <t>Cabe recalcar que las actividades propuestas se desarrollarán en la modalidad en línea mientras dure la emergencia sanitaria declarada en el país.</t>
  </si>
  <si>
    <r>
      <rPr>
        <b/>
        <sz val="9"/>
        <rFont val="Century Schoolbook"/>
        <family val="1"/>
      </rPr>
      <t>1.-</t>
    </r>
    <r>
      <rPr>
        <sz val="10"/>
        <rFont val="Arial Narrow"/>
        <family val="2"/>
      </rPr>
      <t xml:space="preserve"> Elaborar la Planificación Operativa Anual de la carrera.
</t>
    </r>
    <r>
      <rPr>
        <b/>
        <sz val="9"/>
        <rFont val="Century Schoolbook"/>
        <family val="1"/>
      </rPr>
      <t>2.-</t>
    </r>
    <r>
      <rPr>
        <sz val="10"/>
        <rFont val="Arial Narrow"/>
        <family val="2"/>
      </rPr>
      <t xml:space="preserve"> Realizar Evaluación de la Planificación Operativa Anual de la carrera.</t>
    </r>
  </si>
  <si>
    <r>
      <rPr>
        <b/>
        <sz val="9"/>
        <rFont val="Century Schoolbook"/>
        <family val="1"/>
      </rPr>
      <t>1.-</t>
    </r>
    <r>
      <rPr>
        <sz val="10"/>
        <rFont val="Arial Narrow"/>
        <family val="2"/>
      </rPr>
      <t xml:space="preserve"> Elaborar guías de los resultados de aprendizaje en las practicas de vinculación y preprofesionales.
</t>
    </r>
    <r>
      <rPr>
        <b/>
        <sz val="9"/>
        <rFont val="Century Schoolbook"/>
        <family val="1"/>
      </rPr>
      <t>2.-</t>
    </r>
    <r>
      <rPr>
        <sz val="10"/>
        <rFont val="Arial Narrow"/>
        <family val="2"/>
      </rPr>
      <t xml:space="preserve"> Diseñar esquema de contenidos del proyecto integrador de saberes para aplicarse en la carrera regularizada y rediseñada.
</t>
    </r>
    <r>
      <rPr>
        <b/>
        <sz val="9"/>
        <rFont val="Century Schoolbook"/>
        <family val="1"/>
      </rPr>
      <t>3.-</t>
    </r>
    <r>
      <rPr>
        <sz val="10"/>
        <rFont val="Arial Narrow"/>
        <family val="2"/>
      </rPr>
      <t xml:space="preserve"> Diseñar el guión esquemático para operativizar el proceso de titulación en las modalidades declaradas por la carrera de conformidad con el Reglamento y guía de titulación de la UTMACH.</t>
    </r>
  </si>
  <si>
    <t xml:space="preserve">JABÓN LÍQUIDO PARA RECARGAR GALÓN* </t>
  </si>
  <si>
    <t xml:space="preserve">DISPENSADOR DE JABON LIQUIDO </t>
  </si>
  <si>
    <t xml:space="preserve">MAQUINARIAS Y EQUIPOS </t>
  </si>
  <si>
    <t xml:space="preserve">UNIDAD </t>
  </si>
  <si>
    <t>840107-0701-202-5017-5017</t>
  </si>
  <si>
    <t xml:space="preserve">EQUIPO, SISTEMA Y PAQUETES INFORMÁTICOS </t>
  </si>
  <si>
    <t>840104-0701-202-5017-5017</t>
  </si>
  <si>
    <t>MAQUINARIA Y EQUIPO</t>
  </si>
  <si>
    <t xml:space="preserve">BOMBA DE FUMIGACIÓN </t>
  </si>
  <si>
    <t>730204-0701-202-5017-5017</t>
  </si>
  <si>
    <t xml:space="preserve">EDICIÓN, IMPRESIÒN, REPRODUCCIONES </t>
  </si>
  <si>
    <t>731403-0701-202-5017-5017</t>
  </si>
  <si>
    <t>MOBILIARIOS</t>
  </si>
  <si>
    <t xml:space="preserve">SILLA PARA ESTUDIANTE </t>
  </si>
  <si>
    <t>840103-0701-202-5017-5017</t>
  </si>
  <si>
    <t>MOBILIARIO</t>
  </si>
  <si>
    <t xml:space="preserve">OTRA FUENTE </t>
  </si>
  <si>
    <r>
      <t xml:space="preserve">RECIPIENTE PARA DESECHOS DE PLASTICO CON TAPA TIPO VAIVEN NEGRO </t>
    </r>
    <r>
      <rPr>
        <sz val="10"/>
        <color theme="1"/>
        <rFont val="Century Schoolbook"/>
        <family val="1"/>
      </rPr>
      <t>40</t>
    </r>
    <r>
      <rPr>
        <sz val="10"/>
        <color theme="1"/>
        <rFont val="Arial Narrow"/>
        <family val="2"/>
      </rPr>
      <t xml:space="preserve"> LT*</t>
    </r>
  </si>
  <si>
    <r>
      <t xml:space="preserve">RECIPIENTE DE BASURA DE PALSTICO CON TAPA TIPO VAIVEN NEGRO </t>
    </r>
    <r>
      <rPr>
        <sz val="10"/>
        <color theme="1"/>
        <rFont val="Century Schoolbook"/>
        <family val="1"/>
      </rPr>
      <t>50</t>
    </r>
    <r>
      <rPr>
        <sz val="10"/>
        <color theme="1"/>
        <rFont val="Arial Narrow"/>
        <family val="2"/>
      </rPr>
      <t xml:space="preserve"> LT*</t>
    </r>
  </si>
  <si>
    <r>
      <t xml:space="preserve">NOTAS ADHESIVAS PEQUEÑOS </t>
    </r>
    <r>
      <rPr>
        <sz val="10"/>
        <color theme="1"/>
        <rFont val="Century Schoolbook"/>
        <family val="1"/>
      </rPr>
      <t>1 1/2</t>
    </r>
    <r>
      <rPr>
        <sz val="10"/>
        <color theme="1"/>
        <rFont val="Arial Narrow"/>
        <family val="2"/>
      </rPr>
      <t xml:space="preserve"> X </t>
    </r>
    <r>
      <rPr>
        <sz val="10"/>
        <color theme="1"/>
        <rFont val="Century Schoolbook"/>
        <family val="1"/>
      </rPr>
      <t>2</t>
    </r>
  </si>
  <si>
    <r>
      <t xml:space="preserve">TACHUELAS DE COLORES CAJA </t>
    </r>
    <r>
      <rPr>
        <sz val="10"/>
        <color theme="1"/>
        <rFont val="Century Schoolbook"/>
        <family val="1"/>
      </rPr>
      <t>100</t>
    </r>
    <r>
      <rPr>
        <sz val="10"/>
        <color theme="1"/>
        <rFont val="Arial Narrow"/>
        <family val="2"/>
      </rPr>
      <t xml:space="preserve"> UNIDADES</t>
    </r>
  </si>
  <si>
    <r>
      <t xml:space="preserve">UPS FORZA </t>
    </r>
    <r>
      <rPr>
        <sz val="10"/>
        <color theme="1"/>
        <rFont val="Century Schoolbook"/>
        <family val="1"/>
      </rPr>
      <t>750</t>
    </r>
    <r>
      <rPr>
        <sz val="10"/>
        <color theme="1"/>
        <rFont val="Arial Narrow"/>
        <family val="2"/>
      </rPr>
      <t>VA</t>
    </r>
  </si>
  <si>
    <r>
      <t xml:space="preserve">AFORO/ IMPRESIÓN VINIL + PVC DE </t>
    </r>
    <r>
      <rPr>
        <sz val="10"/>
        <color theme="1"/>
        <rFont val="Century Schoolbook"/>
        <family val="1"/>
      </rPr>
      <t>3</t>
    </r>
    <r>
      <rPr>
        <sz val="10"/>
        <color theme="1"/>
        <rFont val="Arial Narrow"/>
        <family val="2"/>
      </rPr>
      <t xml:space="preserve"> MM DE </t>
    </r>
    <r>
      <rPr>
        <sz val="10"/>
        <color theme="1"/>
        <rFont val="Century Schoolbook"/>
        <family val="1"/>
      </rPr>
      <t>20</t>
    </r>
    <r>
      <rPr>
        <sz val="10"/>
        <color theme="1"/>
        <rFont val="Arial Narrow"/>
        <family val="2"/>
      </rPr>
      <t>x</t>
    </r>
    <r>
      <rPr>
        <sz val="10"/>
        <color theme="1"/>
        <rFont val="Century Schoolbook"/>
        <family val="1"/>
      </rPr>
      <t>50</t>
    </r>
  </si>
  <si>
    <r>
      <t>Escritorio computación (</t>
    </r>
    <r>
      <rPr>
        <sz val="10"/>
        <color theme="1"/>
        <rFont val="Century Schoolbook"/>
        <family val="1"/>
      </rPr>
      <t>500</t>
    </r>
    <r>
      <rPr>
        <sz val="10"/>
        <color theme="1"/>
        <rFont val="Arial Narrow"/>
        <family val="2"/>
      </rPr>
      <t xml:space="preserve">mm X </t>
    </r>
    <r>
      <rPr>
        <sz val="10"/>
        <color theme="1"/>
        <rFont val="Century Schoolbook"/>
        <family val="1"/>
      </rPr>
      <t>800</t>
    </r>
    <r>
      <rPr>
        <sz val="10"/>
        <color theme="1"/>
        <rFont val="Arial Narrow"/>
        <family val="2"/>
      </rPr>
      <t xml:space="preserve">mm X </t>
    </r>
    <r>
      <rPr>
        <sz val="10"/>
        <color theme="1"/>
        <rFont val="Century Schoolbook"/>
        <family val="1"/>
      </rPr>
      <t>705</t>
    </r>
    <r>
      <rPr>
        <sz val="10"/>
        <color theme="1"/>
        <rFont val="Arial Narrow"/>
        <family val="2"/>
      </rPr>
      <t>mm)</t>
    </r>
  </si>
  <si>
    <r>
      <rPr>
        <sz val="11"/>
        <color rgb="FF000000"/>
        <rFont val="Century Schoolbook"/>
        <family val="1"/>
      </rPr>
      <t>73</t>
    </r>
    <r>
      <rPr>
        <sz val="11"/>
        <color rgb="FF000000"/>
        <rFont val="Arial Narrow"/>
        <family val="2"/>
      </rPr>
      <t xml:space="preserve"> Bienes y Servicios para Inversión</t>
    </r>
  </si>
  <si>
    <t>Edición, Impresión, Reproducción</t>
  </si>
  <si>
    <r>
      <rPr>
        <b/>
        <sz val="9"/>
        <rFont val="Century Schoolbook"/>
        <family val="1"/>
      </rPr>
      <t>1.-</t>
    </r>
    <r>
      <rPr>
        <sz val="10"/>
        <rFont val="Arial Narrow"/>
        <family val="2"/>
      </rPr>
      <t xml:space="preserve"> Proponer reformas a las normativas vigentes.
</t>
    </r>
    <r>
      <rPr>
        <b/>
        <sz val="9"/>
        <rFont val="Century Schoolbook"/>
        <family val="1"/>
      </rPr>
      <t>2.-</t>
    </r>
    <r>
      <rPr>
        <sz val="10"/>
        <rFont val="Arial Narrow"/>
        <family val="2"/>
      </rPr>
      <t xml:space="preserve"> Gestionar la aprobación ante el CP y el CU de las reformas propuestas a la normativa vigente.
</t>
    </r>
    <r>
      <rPr>
        <b/>
        <sz val="9"/>
        <rFont val="Century Schoolbook"/>
        <family val="1"/>
      </rPr>
      <t>3.-</t>
    </r>
    <r>
      <rPr>
        <sz val="10"/>
        <rFont val="Arial Narrow"/>
        <family val="2"/>
      </rPr>
      <t xml:space="preserve"> Diseñar reglamentos, instructivos e instrumentos de control, seguimiento y evaluación de los procesos académicos de los programas de posgrados.
</t>
    </r>
    <r>
      <rPr>
        <b/>
        <sz val="9"/>
        <rFont val="Century Schoolbook"/>
        <family val="1"/>
      </rPr>
      <t>4.-</t>
    </r>
    <r>
      <rPr>
        <sz val="10"/>
        <rFont val="Arial Narrow"/>
        <family val="2"/>
      </rPr>
      <t xml:space="preserve"> Gestionar la aprobación ante el CP y el CU de las nuevas propuestas de reglamentos, instructivos e instrumentos de control, seguimiento y evaluación de los procesos académicos de los programas de posgrados.
</t>
    </r>
    <r>
      <rPr>
        <b/>
        <sz val="10"/>
        <rFont val="Arial Narrow"/>
        <family val="2"/>
      </rPr>
      <t xml:space="preserve">5.- </t>
    </r>
    <r>
      <rPr>
        <sz val="10"/>
        <rFont val="Arial Narrow"/>
        <family val="2"/>
      </rPr>
      <t>Gestionar la comunicaciòn entre el posgrado y las demàs àreas o departamentos dentro y fuera de los predios universitarios, asì como con particulares.</t>
    </r>
  </si>
  <si>
    <r>
      <rPr>
        <b/>
        <sz val="9"/>
        <rFont val="Century Schoolbook"/>
        <family val="1"/>
      </rPr>
      <t>1.-</t>
    </r>
    <r>
      <rPr>
        <sz val="10"/>
        <rFont val="Arial Narrow"/>
        <family val="2"/>
      </rPr>
      <t xml:space="preserve"> Oficio al CP con la solicitud de las reformas a las normativas vigentes.
</t>
    </r>
    <r>
      <rPr>
        <b/>
        <sz val="9"/>
        <rFont val="Century Schoolbook"/>
        <family val="1"/>
      </rPr>
      <t>2.-</t>
    </r>
    <r>
      <rPr>
        <sz val="10"/>
        <rFont val="Arial Narrow"/>
        <family val="2"/>
      </rPr>
      <t xml:space="preserve"> Resoluciones de aprobación del CP y el CU sobre las reformas propuestas a la normativa vigente.
</t>
    </r>
    <r>
      <rPr>
        <b/>
        <sz val="9"/>
        <rFont val="Century Schoolbook"/>
        <family val="1"/>
      </rPr>
      <t>3.-</t>
    </r>
    <r>
      <rPr>
        <sz val="10"/>
        <rFont val="Arial Narrow"/>
        <family val="2"/>
      </rPr>
      <t xml:space="preserve"> Oficio al CP con la solicitud análisis de los reglamentos, instructivos e instrumentos de control, seguimiento y evaluación de los procesos académicos de los programas de posgrados.
</t>
    </r>
    <r>
      <rPr>
        <b/>
        <sz val="9"/>
        <rFont val="Century Schoolbook"/>
        <family val="1"/>
      </rPr>
      <t>4.-</t>
    </r>
    <r>
      <rPr>
        <sz val="10"/>
        <rFont val="Arial Narrow"/>
        <family val="2"/>
      </rPr>
      <t xml:space="preserve"> Resoluciones de aprobación del CP y el CU de las nuevas propuestas de reglamentos, instructivos e instrumentos de control, seguimiento y evaluación de los procesos académicos de los programas de posgrados.
</t>
    </r>
    <r>
      <rPr>
        <b/>
        <sz val="9"/>
        <rFont val="Century Schoolbook"/>
        <family val="1"/>
      </rPr>
      <t>5.-</t>
    </r>
    <r>
      <rPr>
        <sz val="10"/>
        <rFont val="Arial Narrow"/>
        <family val="2"/>
      </rPr>
      <t xml:space="preserve"> Inventario Documental.
</t>
    </r>
    <r>
      <rPr>
        <b/>
        <sz val="10"/>
        <rFont val="Arial Narrow"/>
        <family val="2"/>
      </rPr>
      <t xml:space="preserve">6.- </t>
    </r>
    <r>
      <rPr>
        <sz val="10"/>
        <rFont val="Arial Narrow"/>
        <family val="2"/>
      </rPr>
      <t>Oficios de comunicaciones enviadas o recibidas.</t>
    </r>
  </si>
  <si>
    <r>
      <rPr>
        <b/>
        <sz val="9"/>
        <rFont val="Century Schoolbook"/>
        <family val="1"/>
      </rPr>
      <t>1.-</t>
    </r>
    <r>
      <rPr>
        <sz val="10"/>
        <rFont val="Arial Narrow"/>
        <family val="2"/>
      </rPr>
      <t xml:space="preserve"> Elaborar el reporte de los Jefes Departamentales de Permanencia de su colaborador.
</t>
    </r>
    <r>
      <rPr>
        <b/>
        <sz val="9"/>
        <rFont val="Century Schoolbook"/>
        <family val="1"/>
      </rPr>
      <t>2.-</t>
    </r>
    <r>
      <rPr>
        <sz val="10"/>
        <rFont val="Arial Narrow"/>
        <family val="2"/>
      </rPr>
      <t xml:space="preserve"> Elaborar el reporte del SIUTMACH de la autoridad del Decanato, en el que se constate la justificación de la ausencia del servidor.
</t>
    </r>
    <r>
      <rPr>
        <b/>
        <sz val="9"/>
        <rFont val="Century Schoolbook"/>
        <family val="1"/>
      </rPr>
      <t>3.-</t>
    </r>
    <r>
      <rPr>
        <sz val="10"/>
        <rFont val="Arial Narrow"/>
        <family val="2"/>
      </rPr>
      <t xml:space="preserve"> Elaborar el reporte de la permanencia de los auxiliares asignados en los bloques de aulas y baños estudiantiles.                     4. Informes desde mes de mayo del 2020 de teletrabajo del personal autorizado para el efecto</t>
    </r>
  </si>
  <si>
    <t>* Ing. Cecilia Luciola Durán, Subdecana o su sucesor/a
* Miembros de Comisión Académica
* Ing. Sandra Solórzano-Econ. Vladimir Ávila-Ing. Liana Sánchez-Ing. Gonzalo Chávez-Lcda. Ma. Isabel Bastidas-Econ. Guido Sotomayor, Coordinadores de Carrera
* Lcdo. Marcos Cueva, Analista Académico</t>
  </si>
  <si>
    <t>* Ing. Cecilia Luciola Durán, Subdecana o su sucesor/a
* Ing. Sandra Solórzano-Econ. Vladimir Ávila-Ing. Liana Sánchez-Ing. Gonzalo Chávez-Lcda. Ma. Isabel Bastidas-Econ. Guido Sotomayor, Coordinadores de Carrera.
* Lcdo. Marcos Cueva, Analista Académico
* Ing. Morayma Vélez, Jefa de UMMOG</t>
  </si>
  <si>
    <t>* Ing. Cecilia Luciola Durán, Subdecana o su sucesor/a
* Responsables/Directores del proyecto</t>
  </si>
  <si>
    <t>* Ing. Cecilia Luciola Durán, Subdecana o su sucesor/a
* Miembros de Comisión Académica
* Ing. Sandra Solórzano-Econ. Vladimir Ávila-Ing. Liana Sánchez-Ing. Gonzalo Chávez-Lcda. Ma. Isabel Bastidas-Econ. Guido Sotomayor, Coordinadores de Carrera.
* Lcdo. Marcos Cueva, Analista Académico</t>
  </si>
  <si>
    <t>* Ing. Cecilia Luciola Durán, Subdecana o su sucesor/a
* Miembros de Comisión Académica
* Ing. Sandra Solórzano-Econ. Vladimir Ávila-Ing. Liana Sánchez-Ing. Gonzalo Chávez-Lcda. Ma. Isabel Bastidas-Econ. Guido Sotomayor, Coordinadores de Carrera.
* Lcdo. Marcos Cueva, Analista Académico.</t>
  </si>
  <si>
    <t>* Ing. Cecilia Luciola Durán, Subdecana o su sucesor/a
* Miembros de Comisión Académica: Ing. Sandra Solórzano-Econ. Vladimir Ávila-Ing. Liana Sánchez-Ing. Gonzalo Chávez-Lcda. Ma. Isabel Bastidas-Econ. Guido Sotomayor, Coordinadores de Carrera; Ing. Cecilia Durán, Subdecana y Lcdo. Holger León, Coordinador Académico.
* Miembros de Consejo Directivo: Ing. Carlos Moreno, Ing. Norman Mora y Lcda. María Bastidas, Representantes de los profesores; Sr. Víctor Villanueva, Representante de los Estudiantes, Sr. Kléber Zambrano, Representante de los Empleados; Lcda. Birmania Jiménez, Decana; Ing. Cecilia Durán, Subdecana; o sus sucesores/as
* Comisiones de Evaluación</t>
  </si>
  <si>
    <t>* Ing. Cecilia Luciola Durán, Subdecana o su sucesor/a
* Ing. Sandra Solórzano-Econ. Vladimir Ávila-Ing. Liana Sánchez-Ing. Gonzalo Chávez-Lcda. Ma. Isabel Bastidas-Econ. Guido Sotomayor, Coordinadores de Carrera.
* Lcdo. Marcos Cueva, Analista Académico
* Ing. Fidel Sánchez, Administrador Salas TICS</t>
  </si>
  <si>
    <t>* Ing. Cecilia Luciola Durán, Subdecana o su sucesor/a
* Ing. Fidel Sánchez, Administrador Salas TICS
* Lcdo. Marcos Cueva, Analista Académico</t>
  </si>
  <si>
    <r>
      <t>N° de convocatorias (</t>
    </r>
    <r>
      <rPr>
        <sz val="10"/>
        <rFont val="Century Schoolbook"/>
        <family val="1"/>
      </rPr>
      <t>10</t>
    </r>
    <r>
      <rPr>
        <sz val="10"/>
        <rFont val="Arial Narrow"/>
        <family val="2"/>
      </rPr>
      <t xml:space="preserve"> primer semestre y </t>
    </r>
    <r>
      <rPr>
        <sz val="10"/>
        <rFont val="Century Schoolbook"/>
        <family val="1"/>
      </rPr>
      <t>16</t>
    </r>
    <r>
      <rPr>
        <sz val="10"/>
        <rFont val="Arial Narrow"/>
        <family val="2"/>
      </rPr>
      <t xml:space="preserve"> en segundo semestre) y N° actas de Consejo Directivo (10 primer semestre y </t>
    </r>
    <r>
      <rPr>
        <sz val="10"/>
        <rFont val="Century Schoolbook"/>
        <family val="1"/>
      </rPr>
      <t>12</t>
    </r>
    <r>
      <rPr>
        <sz val="10"/>
        <rFont val="Arial Narrow"/>
        <family val="2"/>
      </rPr>
      <t xml:space="preserve"> segundo semestre) emitidas y notificadas.</t>
    </r>
  </si>
  <si>
    <r>
      <rPr>
        <b/>
        <sz val="9"/>
        <rFont val="Century Schoolbook"/>
        <family val="1"/>
      </rPr>
      <t>1.-</t>
    </r>
    <r>
      <rPr>
        <sz val="10"/>
        <rFont val="Arial Narrow"/>
        <family val="2"/>
      </rPr>
      <t xml:space="preserve"> Reporte de distribución de correspondencia.
</t>
    </r>
    <r>
      <rPr>
        <b/>
        <sz val="9"/>
        <rFont val="Century Schoolbook"/>
        <family val="1"/>
      </rPr>
      <t>2.-</t>
    </r>
    <r>
      <rPr>
        <sz val="10"/>
        <rFont val="Arial Narrow"/>
        <family val="2"/>
      </rPr>
      <t xml:space="preserve"> Reporte de oficios elaborados.
</t>
    </r>
    <r>
      <rPr>
        <b/>
        <sz val="9"/>
        <rFont val="Century Schoolbook"/>
        <family val="1"/>
      </rPr>
      <t>3.-</t>
    </r>
    <r>
      <rPr>
        <sz val="10"/>
        <rFont val="Arial Narrow"/>
        <family val="2"/>
      </rPr>
      <t xml:space="preserve"> Archivo físico y digital de la documentación recibida y enviada (distribuida).</t>
    </r>
  </si>
  <si>
    <r>
      <rPr>
        <b/>
        <sz val="9"/>
        <color rgb="FF000000"/>
        <rFont val="Century Schoolbook"/>
        <family val="1"/>
      </rPr>
      <t>1.-</t>
    </r>
    <r>
      <rPr>
        <sz val="10"/>
        <color rgb="FF000000"/>
        <rFont val="Arial Narrow"/>
        <family val="2"/>
      </rPr>
      <t xml:space="preserve"> Coordinar y Planificar el proceso de matrículas a nivel de facultad.
</t>
    </r>
    <r>
      <rPr>
        <b/>
        <sz val="9"/>
        <color rgb="FF000000"/>
        <rFont val="Century Schoolbook"/>
        <family val="1"/>
      </rPr>
      <t>2.-</t>
    </r>
    <r>
      <rPr>
        <sz val="10"/>
        <color rgb="FF000000"/>
        <rFont val="Arial Narrow"/>
        <family val="2"/>
      </rPr>
      <t xml:space="preserve"> Receptar, revisar requisitos, validar matrícula regular, generar matrícula y orden de pago de los estudiantes con menos del </t>
    </r>
    <r>
      <rPr>
        <sz val="10"/>
        <color rgb="FF000000"/>
        <rFont val="Century Schoolbook"/>
        <family val="1"/>
      </rPr>
      <t>60%</t>
    </r>
    <r>
      <rPr>
        <sz val="10"/>
        <color rgb="FF000000"/>
        <rFont val="Arial Narrow"/>
        <family val="2"/>
      </rPr>
      <t xml:space="preserve"> con Reconocimiento u Homologación, Tercera Matricula, Matrícula Especial, Plan Remedial, Transición, y generar orden de pago de los estudiantes.
</t>
    </r>
    <r>
      <rPr>
        <b/>
        <sz val="9"/>
        <color rgb="FF000000"/>
        <rFont val="Century Schoolbook"/>
        <family val="1"/>
      </rPr>
      <t>3.-</t>
    </r>
    <r>
      <rPr>
        <sz val="10"/>
        <color rgb="FF000000"/>
        <rFont val="Arial Narrow"/>
        <family val="2"/>
      </rPr>
      <t xml:space="preserve"> Actualizar datos y crear registros de carrera.
</t>
    </r>
    <r>
      <rPr>
        <b/>
        <sz val="9"/>
        <color rgb="FF000000"/>
        <rFont val="Century Schoolbook"/>
        <family val="1"/>
      </rPr>
      <t>4.-</t>
    </r>
    <r>
      <rPr>
        <sz val="10"/>
        <color rgb="FF000000"/>
        <rFont val="Arial Narrow"/>
        <family val="2"/>
      </rPr>
      <t xml:space="preserve"> </t>
    </r>
    <r>
      <rPr>
        <sz val="10"/>
        <rFont val="Arial Narrow"/>
        <family val="2"/>
      </rPr>
      <t xml:space="preserve">Cambiar de paralelos y sección.
</t>
    </r>
    <r>
      <rPr>
        <b/>
        <sz val="9"/>
        <rFont val="Century Schoolbook"/>
        <family val="1"/>
      </rPr>
      <t>5.-</t>
    </r>
    <r>
      <rPr>
        <sz val="10"/>
        <rFont val="Arial Narrow"/>
        <family val="2"/>
      </rPr>
      <t xml:space="preserve"> Retirar </t>
    </r>
    <r>
      <rPr>
        <sz val="10"/>
        <color rgb="FF000000"/>
        <rFont val="Arial Narrow"/>
        <family val="2"/>
      </rPr>
      <t xml:space="preserve">de asignaturas.
</t>
    </r>
    <r>
      <rPr>
        <b/>
        <sz val="9"/>
        <color rgb="FF000000"/>
        <rFont val="Century Schoolbook"/>
        <family val="1"/>
      </rPr>
      <t>6.-</t>
    </r>
    <r>
      <rPr>
        <sz val="10"/>
        <color rgb="FF000000"/>
        <rFont val="Arial Narrow"/>
        <family val="2"/>
      </rPr>
      <t xml:space="preserve"> Insubsistir matrículas no legalizadas y anular órdenes de pago no canceladas y matrículas aprobadas por Consejo Universitario.
</t>
    </r>
    <r>
      <rPr>
        <b/>
        <sz val="9"/>
        <color rgb="FF000000"/>
        <rFont val="Century Schoolbook"/>
        <family val="1"/>
      </rPr>
      <t>7.-</t>
    </r>
    <r>
      <rPr>
        <sz val="10"/>
        <color rgb="FF000000"/>
        <rFont val="Arial Narrow"/>
        <family val="2"/>
      </rPr>
      <t xml:space="preserve"> Anular matrículas aprobadas por Consejo Universitario.
</t>
    </r>
    <r>
      <rPr>
        <b/>
        <sz val="9"/>
        <color rgb="FF000000"/>
        <rFont val="Century Schoolbook"/>
        <family val="1"/>
      </rPr>
      <t xml:space="preserve">8.- </t>
    </r>
    <r>
      <rPr>
        <sz val="10"/>
        <color rgb="FF000000"/>
        <rFont val="Arial Narrow"/>
        <family val="2"/>
      </rPr>
      <t xml:space="preserve">Elaborar certificados de matriculas.
</t>
    </r>
    <r>
      <rPr>
        <b/>
        <sz val="9"/>
        <color rgb="FF000000"/>
        <rFont val="Century Schoolbook"/>
        <family val="1"/>
      </rPr>
      <t>9.-</t>
    </r>
    <r>
      <rPr>
        <sz val="10"/>
        <color rgb="FF000000"/>
        <rFont val="Arial Narrow"/>
        <family val="2"/>
      </rPr>
      <t xml:space="preserve"> Atender a usuarios internos y externos; y atención virtual por correo
</t>
    </r>
    <r>
      <rPr>
        <b/>
        <sz val="9"/>
        <color rgb="FF000000"/>
        <rFont val="Century Schoolbook"/>
        <family val="1"/>
      </rPr>
      <t>10.-</t>
    </r>
    <r>
      <rPr>
        <sz val="10"/>
        <color rgb="FF000000"/>
        <rFont val="Arial Narrow"/>
        <family val="2"/>
      </rPr>
      <t xml:space="preserve"> Cambiar estado de activo a inactivo o retirado.</t>
    </r>
  </si>
  <si>
    <r>
      <t xml:space="preserve">Se programa:
</t>
    </r>
    <r>
      <rPr>
        <sz val="10"/>
        <rFont val="Century Schoolbook"/>
        <family val="1"/>
      </rPr>
      <t>2020-I</t>
    </r>
    <r>
      <rPr>
        <sz val="10"/>
        <rFont val="Arial Narrow"/>
        <family val="2"/>
      </rPr>
      <t xml:space="preserve">
* Matricular </t>
    </r>
    <r>
      <rPr>
        <sz val="10"/>
        <rFont val="Century Schoolbook"/>
        <family val="1"/>
      </rPr>
      <t>1500</t>
    </r>
    <r>
      <rPr>
        <sz val="10"/>
        <rFont val="Arial Narrow"/>
        <family val="2"/>
      </rPr>
      <t xml:space="preserve"> estudiantes.
* Entregar 2</t>
    </r>
    <r>
      <rPr>
        <sz val="10"/>
        <rFont val="Century Schoolbook"/>
        <family val="1"/>
      </rPr>
      <t>0</t>
    </r>
    <r>
      <rPr>
        <sz val="10"/>
        <rFont val="Arial Narrow"/>
        <family val="2"/>
      </rPr>
      <t xml:space="preserve"> certificados de matricula.
* Retirar asignaturas de</t>
    </r>
    <r>
      <rPr>
        <sz val="10"/>
        <rFont val="Century Schoolbook"/>
        <family val="1"/>
      </rPr>
      <t xml:space="preserve"> 5</t>
    </r>
    <r>
      <rPr>
        <sz val="10"/>
        <rFont val="Arial Narrow"/>
        <family val="2"/>
      </rPr>
      <t xml:space="preserve"> estudiantes.
* Ingresar Información General de datos personales (histórico) </t>
    </r>
    <r>
      <rPr>
        <sz val="10"/>
        <rFont val="Century Schoolbook"/>
        <family val="1"/>
      </rPr>
      <t>5</t>
    </r>
    <r>
      <rPr>
        <sz val="10"/>
        <rFont val="Arial Narrow"/>
        <family val="2"/>
      </rPr>
      <t xml:space="preserve"> a usuarios.
</t>
    </r>
    <r>
      <rPr>
        <sz val="10"/>
        <rFont val="Century Schoolbook"/>
        <family val="1"/>
      </rPr>
      <t/>
    </r>
  </si>
  <si>
    <r>
      <rPr>
        <b/>
        <sz val="9"/>
        <color rgb="FF000000"/>
        <rFont val="Century Schoolbook"/>
        <family val="1"/>
      </rPr>
      <t>1.-</t>
    </r>
    <r>
      <rPr>
        <sz val="10"/>
        <color rgb="FF000000"/>
        <rFont val="Arial Narrow"/>
        <family val="2"/>
      </rPr>
      <t xml:space="preserve"> Coordinar y planificar el proceso de movilidad a nivel de Facultad.
</t>
    </r>
    <r>
      <rPr>
        <b/>
        <sz val="9"/>
        <color rgb="FF000000"/>
        <rFont val="Century Schoolbook"/>
        <family val="1"/>
      </rPr>
      <t>2.-</t>
    </r>
    <r>
      <rPr>
        <sz val="10"/>
        <color rgb="FF000000"/>
        <rFont val="Arial Narrow"/>
        <family val="2"/>
      </rPr>
      <t xml:space="preserve"> Receptar y revisar los documentos habilitantes para procesos de movilidad, y emitir oficios a Coordinación de carrera con la documentación respectiva para su revisión y análisis.
</t>
    </r>
    <r>
      <rPr>
        <b/>
        <sz val="9"/>
        <color rgb="FF000000"/>
        <rFont val="Century Schoolbook"/>
        <family val="1"/>
      </rPr>
      <t>3.-</t>
    </r>
    <r>
      <rPr>
        <sz val="10"/>
        <color rgb="FF000000"/>
        <rFont val="Arial Narrow"/>
        <family val="2"/>
      </rPr>
      <t xml:space="preserve"> Receptar y revisar reconocimiento u homologación de estudios por parte del Coordinador de Carrera y elaborar oficios y entregar informes de reconocimiento u homologación de estudios para aprobación de Comisión Académica.
</t>
    </r>
    <r>
      <rPr>
        <b/>
        <sz val="9"/>
        <color rgb="FF000000"/>
        <rFont val="Century Schoolbook"/>
        <family val="1"/>
      </rPr>
      <t>4.-</t>
    </r>
    <r>
      <rPr>
        <sz val="10"/>
        <color rgb="FF000000"/>
        <rFont val="Arial Narrow"/>
        <family val="2"/>
      </rPr>
      <t xml:space="preserve"> Elaborar Certificados de Informe de Reconocimiento u Homologación de Estudios de estudiantes que migraron de carrera o provienen de otras IES.
</t>
    </r>
    <r>
      <rPr>
        <b/>
        <sz val="9"/>
        <color rgb="FF000000"/>
        <rFont val="Century Schoolbook"/>
        <family val="1"/>
      </rPr>
      <t>5.-</t>
    </r>
    <r>
      <rPr>
        <sz val="10"/>
        <color rgb="FF000000"/>
        <rFont val="Arial Narrow"/>
        <family val="2"/>
      </rPr>
      <t xml:space="preserve"> Atender a usuarios internos y externos, atención virtual por correo</t>
    </r>
  </si>
  <si>
    <r>
      <t xml:space="preserve">Se programa:
</t>
    </r>
    <r>
      <rPr>
        <sz val="10"/>
        <rFont val="Century Schoolbook"/>
        <family val="1"/>
      </rPr>
      <t>2020</t>
    </r>
    <r>
      <rPr>
        <sz val="10"/>
        <rFont val="Arial Narrow"/>
        <family val="2"/>
      </rPr>
      <t xml:space="preserve">-I
* Enviar </t>
    </r>
    <r>
      <rPr>
        <sz val="10"/>
        <rFont val="Century Schoolbook"/>
        <family val="1"/>
      </rPr>
      <t>20</t>
    </r>
    <r>
      <rPr>
        <sz val="10"/>
        <rFont val="Arial Narrow"/>
        <family val="2"/>
      </rPr>
      <t xml:space="preserve"> informes de reconocimiento u homologación de estudios para su aprobación en el Consejo Directivo.
* Entregar </t>
    </r>
    <r>
      <rPr>
        <sz val="10"/>
        <rFont val="Century Schoolbook"/>
        <family val="1"/>
      </rPr>
      <t>20</t>
    </r>
    <r>
      <rPr>
        <sz val="10"/>
        <rFont val="Arial Narrow"/>
        <family val="2"/>
      </rPr>
      <t xml:space="preserve"> certificados de reconocimiento u homologación de estudios.
</t>
    </r>
    <r>
      <rPr>
        <sz val="10"/>
        <rFont val="Century Schoolbook"/>
        <family val="1"/>
      </rPr>
      <t/>
    </r>
  </si>
  <si>
    <r>
      <rPr>
        <b/>
        <sz val="9"/>
        <rFont val="Century Schoolbook"/>
        <family val="1"/>
      </rPr>
      <t>1.-</t>
    </r>
    <r>
      <rPr>
        <sz val="10"/>
        <rFont val="Arial Narrow"/>
        <family val="2"/>
      </rPr>
      <t xml:space="preserve"> Receptar y validar Actas de Calificaciones legalizadas por el Secretario Abogado.
</t>
    </r>
    <r>
      <rPr>
        <b/>
        <sz val="9"/>
        <rFont val="Century Schoolbook"/>
        <family val="1"/>
      </rPr>
      <t>2.-</t>
    </r>
    <r>
      <rPr>
        <sz val="10"/>
        <rFont val="Arial Narrow"/>
        <family val="2"/>
      </rPr>
      <t xml:space="preserve"> Registrar calificaciones manualmente de Planes Remediales, Homologaciones, Rectificación de Calificaciones, Recalificaciones y Calificaciones históricas.
</t>
    </r>
    <r>
      <rPr>
        <b/>
        <sz val="9"/>
        <rFont val="Century Schoolbook"/>
        <family val="1"/>
      </rPr>
      <t>3.-</t>
    </r>
    <r>
      <rPr>
        <sz val="10"/>
        <rFont val="Arial Narrow"/>
        <family val="2"/>
      </rPr>
      <t xml:space="preserve"> Emitir Certificados de Promoción o Record Académico, culminación de malla, fin de carrera, promedio global de notas, reprobación/no reprobación de asignaturas por tercera ocasión.
</t>
    </r>
    <r>
      <rPr>
        <b/>
        <sz val="9"/>
        <rFont val="Century Schoolbook"/>
        <family val="1"/>
      </rPr>
      <t>4.-</t>
    </r>
    <r>
      <rPr>
        <sz val="10"/>
        <rFont val="Arial Narrow"/>
        <family val="2"/>
      </rPr>
      <t xml:space="preserve"> Elaborar reporte de mejores estudiantes por semestre, carrera y periodo.
</t>
    </r>
    <r>
      <rPr>
        <b/>
        <sz val="9"/>
        <rFont val="Century Schoolbook"/>
        <family val="1"/>
      </rPr>
      <t>5.-</t>
    </r>
    <r>
      <rPr>
        <sz val="10"/>
        <rFont val="Arial Narrow"/>
        <family val="2"/>
      </rPr>
      <t xml:space="preserve"> Actualizar de cartillas del estudiante en el SIUTMACH.
</t>
    </r>
    <r>
      <rPr>
        <b/>
        <sz val="9"/>
        <rFont val="Century Schoolbook"/>
        <family val="1"/>
      </rPr>
      <t>6.-</t>
    </r>
    <r>
      <rPr>
        <sz val="10"/>
        <rFont val="Arial Narrow"/>
        <family val="2"/>
      </rPr>
      <t xml:space="preserve"> Atender a usuarios internos y externos. Atención virtual por correo</t>
    </r>
  </si>
  <si>
    <r>
      <t xml:space="preserve">Se programa:
</t>
    </r>
    <r>
      <rPr>
        <sz val="10"/>
        <rFont val="Century Schoolbook"/>
        <family val="1"/>
      </rPr>
      <t>2020</t>
    </r>
    <r>
      <rPr>
        <sz val="10"/>
        <rFont val="Arial Narrow"/>
        <family val="2"/>
      </rPr>
      <t xml:space="preserve">-I
* Presentar informe de matriculados primer semestre.
* Presentar informe de trámites de Movilidad atendidos en el primer semestre.
* Presentar informe de graduados del proceso de titulación inmediato inferior cerrado, del semestre evaluado.
</t>
    </r>
    <r>
      <rPr>
        <sz val="10"/>
        <rFont val="Century Schoolbook"/>
        <family val="1"/>
      </rPr>
      <t/>
    </r>
  </si>
  <si>
    <r>
      <t xml:space="preserve">N° de expedientes </t>
    </r>
    <r>
      <rPr>
        <sz val="10"/>
        <rFont val="Century Schoolbook"/>
        <family val="1"/>
      </rPr>
      <t>2019</t>
    </r>
    <r>
      <rPr>
        <sz val="10"/>
        <rFont val="Arial Narrow"/>
        <family val="2"/>
      </rPr>
      <t xml:space="preserve"> - 1</t>
    </r>
  </si>
  <si>
    <r>
      <rPr>
        <b/>
        <sz val="9"/>
        <rFont val="Century Schoolbook"/>
        <family val="1"/>
      </rPr>
      <t xml:space="preserve">1.- </t>
    </r>
    <r>
      <rPr>
        <sz val="10"/>
        <rFont val="Arial Narrow"/>
        <family val="2"/>
      </rPr>
      <t xml:space="preserve">Inventario Documental (Registro de expedientes </t>
    </r>
    <r>
      <rPr>
        <sz val="10"/>
        <rFont val="Century Schoolbook"/>
        <family val="1"/>
      </rPr>
      <t>2019 - I</t>
    </r>
    <r>
      <rPr>
        <sz val="10"/>
        <rFont val="Arial Narrow"/>
        <family val="2"/>
      </rPr>
      <t>).</t>
    </r>
  </si>
  <si>
    <r>
      <t xml:space="preserve">Se programa:
</t>
    </r>
    <r>
      <rPr>
        <sz val="10"/>
        <rFont val="Century Schoolbook"/>
        <family val="1"/>
      </rPr>
      <t>2020</t>
    </r>
    <r>
      <rPr>
        <sz val="10"/>
        <rFont val="Arial Narrow"/>
        <family val="2"/>
      </rPr>
      <t xml:space="preserve">-I
* Registrar en el inventario documental </t>
    </r>
    <r>
      <rPr>
        <sz val="10"/>
        <rFont val="Century Schoolbook"/>
        <family val="1"/>
      </rPr>
      <t>100</t>
    </r>
    <r>
      <rPr>
        <sz val="10"/>
        <rFont val="Arial Narrow"/>
        <family val="2"/>
      </rPr>
      <t xml:space="preserve"> expedientes de estudiantes unificando documentos de matrícula con titulación de los graduados del proceso </t>
    </r>
    <r>
      <rPr>
        <sz val="10"/>
        <rFont val="Century Schoolbook"/>
        <family val="1"/>
      </rPr>
      <t>2019-1.</t>
    </r>
    <r>
      <rPr>
        <sz val="10"/>
        <rFont val="Arial Narrow"/>
        <family val="2"/>
      </rPr>
      <t xml:space="preserve">
</t>
    </r>
    <r>
      <rPr>
        <sz val="10"/>
        <rFont val="Arial Narrow"/>
        <family val="2"/>
      </rPr>
      <t xml:space="preserve">
</t>
    </r>
    <r>
      <rPr>
        <sz val="10"/>
        <rFont val="Century Schoolbook"/>
        <family val="1"/>
      </rPr>
      <t>.</t>
    </r>
  </si>
  <si>
    <r>
      <t xml:space="preserve">Fecha de entrega:     </t>
    </r>
    <r>
      <rPr>
        <sz val="12"/>
        <color rgb="FF000000"/>
        <rFont val="Century Schoolbook"/>
        <family val="1"/>
      </rPr>
      <t>09/07/2020</t>
    </r>
  </si>
  <si>
    <t>N° total de estudiantes admitidos y matriculados por programas de posgrado</t>
  </si>
  <si>
    <t>N° total de programas en oferta académica</t>
  </si>
  <si>
    <r>
      <rPr>
        <b/>
        <sz val="9"/>
        <rFont val="Century Schoolbook"/>
        <family val="1"/>
      </rPr>
      <t>6.-</t>
    </r>
    <r>
      <rPr>
        <sz val="10"/>
        <rFont val="Arial Narrow"/>
        <family val="2"/>
      </rPr>
      <t xml:space="preserve"> Entregar la Planificación y Evaluación del Plan Operativo Anual</t>
    </r>
  </si>
  <si>
    <t>N° de Plan Operativo Anual y Evaluación del POA</t>
  </si>
  <si>
    <r>
      <t xml:space="preserve">Fecha de entrega:          </t>
    </r>
    <r>
      <rPr>
        <sz val="12"/>
        <color theme="1"/>
        <rFont val="Century Schoolbook"/>
        <family val="1"/>
      </rPr>
      <t>08/07/2020</t>
    </r>
  </si>
  <si>
    <r>
      <rPr>
        <b/>
        <sz val="9"/>
        <rFont val="Century Schoolbook"/>
        <family val="1"/>
      </rPr>
      <t>1.-</t>
    </r>
    <r>
      <rPr>
        <sz val="10"/>
        <rFont val="Arial Narrow"/>
        <family val="2"/>
      </rPr>
      <t xml:space="preserve"> Realizar la convocatoria para el proceso de admisión por programa de posgrado.
</t>
    </r>
    <r>
      <rPr>
        <b/>
        <sz val="9"/>
        <rFont val="Century Schoolbook"/>
        <family val="1"/>
      </rPr>
      <t>2.-</t>
    </r>
    <r>
      <rPr>
        <sz val="10"/>
        <rFont val="Arial Narrow"/>
        <family val="2"/>
      </rPr>
      <t xml:space="preserve"> Desarrollar la Inscripción (en línea).
</t>
    </r>
    <r>
      <rPr>
        <b/>
        <sz val="9"/>
        <rFont val="Century Schoolbook"/>
        <family val="1"/>
      </rPr>
      <t>3.-</t>
    </r>
    <r>
      <rPr>
        <sz val="10"/>
        <rFont val="Arial Narrow"/>
        <family val="2"/>
      </rPr>
      <t xml:space="preserve"> Aplicar Test, evaluación y/o entrevista para la admisión (según planificación del programa).
</t>
    </r>
    <r>
      <rPr>
        <b/>
        <sz val="9"/>
        <rFont val="Century Schoolbook"/>
        <family val="1"/>
      </rPr>
      <t>4.-</t>
    </r>
    <r>
      <rPr>
        <sz val="10"/>
        <rFont val="Arial Narrow"/>
        <family val="2"/>
      </rPr>
      <t xml:space="preserve"> Publicar los resultados de admisión(mediante página oficial de la Universidad).
</t>
    </r>
    <r>
      <rPr>
        <b/>
        <sz val="9"/>
        <rFont val="Century Schoolbook"/>
        <family val="1"/>
      </rPr>
      <t>5.-</t>
    </r>
    <r>
      <rPr>
        <sz val="10"/>
        <rFont val="Arial Narrow"/>
        <family val="2"/>
      </rPr>
      <t xml:space="preserve"> Desarrollar las matrículas ordinarias por programa de posgrado.
</t>
    </r>
    <r>
      <rPr>
        <b/>
        <sz val="9"/>
        <rFont val="Century Schoolbook"/>
        <family val="1"/>
      </rPr>
      <t>6.-</t>
    </r>
    <r>
      <rPr>
        <sz val="10"/>
        <rFont val="Arial Narrow"/>
        <family val="2"/>
      </rPr>
      <t xml:space="preserve"> Desarrollar las matrículas extraordinarias por programa de posgrado.
</t>
    </r>
    <r>
      <rPr>
        <b/>
        <sz val="9"/>
        <rFont val="Century Schoolbook"/>
        <family val="1"/>
      </rPr>
      <t>7.-</t>
    </r>
    <r>
      <rPr>
        <sz val="10"/>
        <rFont val="Arial Narrow"/>
        <family val="2"/>
      </rPr>
      <t xml:space="preserve"> Iniciar clases por programa de posgrado.</t>
    </r>
  </si>
  <si>
    <t>* Ing. Liana Sánchez, Coordinadora de Carrera.
* Ing. Edith Rogel, Responsable de Colectivo de Evaluación y Acreditación.
* Ing. Ronald Garcés e Ing. Iván Jaya, Responsables de Vinculación con la Sociedad.
* Ing. Juan Marcos Pupos, Responsable de Titulación.
* Ing. Lewis Chimarro, Apoyo ingreso de evidencias.</t>
  </si>
  <si>
    <t>* Ing. Liana Sánchez, Coordinadora de Carrera.
* Ing. Lewis Chimarro, Apoyo ingreso de evidencias.</t>
  </si>
  <si>
    <t>* Ing. Sandra Solórzano,
  Coordinador de Carrera
* Lcda. Johanna Pizarro,
  Responsable de colectivo de Acreditación</t>
  </si>
  <si>
    <t>* Ing. Morayma Vélez Espinoza,
  Jefa de UMMOG-FCE
* Ing. Tania Brito Gaona,
  Analista de UMMOG 
* Ing. Nancy Calva Aguirre,
  Analista de UMMOG
* Lcda. Ketty Ajila Armijos,
  Analista de UMMOG  
* Lcda. Betty Valverde Cedillo,
  Analista de Secretaría de UMMOG</t>
  </si>
  <si>
    <t>* Autoridad del Decanato Lic. Birmania Jiménez
* Administrador de Bienes Ing. Fulton Sánchez Pereira
* Analista Informático Lic. Marcos Ontaneda</t>
  </si>
  <si>
    <t>* Ing. Cecilia Luciola Durán, Subdecana o su sucesor/a</t>
  </si>
  <si>
    <t>* Lic. María Merino Guillén, Analista de Documentación y Archivo</t>
  </si>
  <si>
    <t>* Ing. Liana Sánchez, Coordinadora de Carrera.
* Ing. Edith Rogel, Responsable de Colectivo de Evaluación y Acreditación.
* Ing. Ronald Garcés e Ing. Iván Jaya, Responsables de Responsable de Titulación.
* Ing. Lewis Chimarro, Apoyo ingreso de evidencias.</t>
  </si>
  <si>
    <t>* Ing. Liana Sánchez, Coordinadora de Carrera.
* Ing. Edith Rogel, Responsable de Colectivo de Evaluación y Acreditación.
* Ing. Ronald Garcés e Ing. Iván Jaya, Responsables de Vinculación con la Sociedad.
* Ing. Lewis Chimarro, Apoyo ingreso de evidencias.</t>
  </si>
  <si>
    <r>
      <t xml:space="preserve">Se programa:
</t>
    </r>
    <r>
      <rPr>
        <sz val="10"/>
        <rFont val="Century Schoolbook"/>
        <family val="1"/>
      </rPr>
      <t>2020</t>
    </r>
    <r>
      <rPr>
        <sz val="10"/>
        <rFont val="Arial Narrow"/>
        <family val="2"/>
      </rPr>
      <t xml:space="preserve">-I
* Validar </t>
    </r>
    <r>
      <rPr>
        <sz val="10"/>
        <rFont val="Century Schoolbook"/>
        <family val="1"/>
      </rPr>
      <t>1.100</t>
    </r>
    <r>
      <rPr>
        <sz val="10"/>
        <rFont val="Arial Narrow"/>
        <family val="2"/>
      </rPr>
      <t xml:space="preserve"> actas de calificaciones.
* Validar 1</t>
    </r>
    <r>
      <rPr>
        <sz val="10"/>
        <rFont val="Century Schoolbook"/>
        <family val="1"/>
      </rPr>
      <t>0</t>
    </r>
    <r>
      <rPr>
        <sz val="10"/>
        <rFont val="Arial Narrow"/>
        <family val="2"/>
      </rPr>
      <t xml:space="preserve"> actas con modificaciones.
* Validar </t>
    </r>
    <r>
      <rPr>
        <sz val="10"/>
        <rFont val="Century Schoolbook"/>
        <family val="1"/>
      </rPr>
      <t>100</t>
    </r>
    <r>
      <rPr>
        <sz val="10"/>
        <rFont val="Arial Narrow"/>
        <family val="2"/>
      </rPr>
      <t xml:space="preserve"> actas de Recuperación.
* Registrar </t>
    </r>
    <r>
      <rPr>
        <sz val="10"/>
        <rFont val="Century Schoolbook"/>
        <family val="1"/>
      </rPr>
      <t>10</t>
    </r>
    <r>
      <rPr>
        <sz val="10"/>
        <rFont val="Arial Narrow"/>
        <family val="2"/>
      </rPr>
      <t xml:space="preserve"> calificaciones históricas.
* Registrar </t>
    </r>
    <r>
      <rPr>
        <sz val="10"/>
        <rFont val="Century Schoolbook"/>
        <family val="1"/>
      </rPr>
      <t>20</t>
    </r>
    <r>
      <rPr>
        <sz val="10"/>
        <rFont val="Arial Narrow"/>
        <family val="2"/>
      </rPr>
      <t xml:space="preserve"> calificaciones de Homologación.
* Emitir 80 certificados de Promoción, Aprobación de Malla y Promedios Globales.
* No reprobado tercera matrícula </t>
    </r>
    <r>
      <rPr>
        <sz val="10"/>
        <rFont val="Century Schoolbook"/>
        <family val="1"/>
      </rPr>
      <t>15.</t>
    </r>
  </si>
  <si>
    <r>
      <rPr>
        <b/>
        <sz val="9"/>
        <rFont val="Century Schoolbook"/>
        <family val="1"/>
      </rPr>
      <t>1.-</t>
    </r>
    <r>
      <rPr>
        <sz val="10"/>
        <rFont val="Arial Narrow"/>
        <family val="2"/>
      </rPr>
      <t xml:space="preserve"> Reporte de matrícula validada del proceso de titulación del SIUTMACH.
</t>
    </r>
    <r>
      <rPr>
        <b/>
        <sz val="9"/>
        <rFont val="Century Schoolbook"/>
        <family val="1"/>
      </rPr>
      <t>2.-</t>
    </r>
    <r>
      <rPr>
        <sz val="10"/>
        <rFont val="Arial Narrow"/>
        <family val="2"/>
      </rPr>
      <t xml:space="preserve"> Cronograma de Sustentaciones.
</t>
    </r>
    <r>
      <rPr>
        <b/>
        <sz val="9"/>
        <rFont val="Century Schoolbook"/>
        <family val="1"/>
      </rPr>
      <t>3.-</t>
    </r>
    <r>
      <rPr>
        <sz val="10"/>
        <rFont val="Arial Narrow"/>
        <family val="2"/>
      </rPr>
      <t xml:space="preserve"> Reporte de Comité Validado de trabajos validados en la Plataforma de titulación, Resolución del Consejo Directivo.
</t>
    </r>
    <r>
      <rPr>
        <b/>
        <sz val="9"/>
        <rFont val="Century Schoolbook"/>
        <family val="1"/>
      </rPr>
      <t>4.-</t>
    </r>
    <r>
      <rPr>
        <sz val="10"/>
        <rFont val="Arial Narrow"/>
        <family val="2"/>
      </rPr>
      <t xml:space="preserve"> Resolución de aprobación de aptitud Legal y de Graduación del Consejo Directivo.
</t>
    </r>
    <r>
      <rPr>
        <b/>
        <sz val="9"/>
        <rFont val="Century Schoolbook"/>
        <family val="1"/>
      </rPr>
      <t>5.-</t>
    </r>
    <r>
      <rPr>
        <sz val="10"/>
        <rFont val="Arial Narrow"/>
        <family val="2"/>
      </rPr>
      <t xml:space="preserve"> Actas impresas de Sustentación, Graduación y Consolidada).
</t>
    </r>
    <r>
      <rPr>
        <b/>
        <sz val="9"/>
        <rFont val="Century Schoolbook"/>
        <family val="1"/>
      </rPr>
      <t>6.-</t>
    </r>
    <r>
      <rPr>
        <sz val="10"/>
        <rFont val="Arial Narrow"/>
        <family val="2"/>
      </rPr>
      <t xml:space="preserve"> Reporte de promedios validados en el SIUTMACH.
</t>
    </r>
    <r>
      <rPr>
        <b/>
        <sz val="9"/>
        <rFont val="Century Schoolbook"/>
        <family val="1"/>
      </rPr>
      <t>7.-</t>
    </r>
    <r>
      <rPr>
        <sz val="10"/>
        <rFont val="Arial Narrow"/>
        <family val="2"/>
      </rPr>
      <t xml:space="preserve"> Reporte de graduados SIUTMACH.
</t>
    </r>
    <r>
      <rPr>
        <b/>
        <sz val="9"/>
        <rFont val="Century Schoolbook"/>
        <family val="1"/>
      </rPr>
      <t>8.-</t>
    </r>
    <r>
      <rPr>
        <sz val="10"/>
        <rFont val="Arial Narrow"/>
        <family val="2"/>
      </rPr>
      <t xml:space="preserve"> Oficio de entrega de la documentación.
</t>
    </r>
    <r>
      <rPr>
        <b/>
        <sz val="9"/>
        <rFont val="Century Schoolbook"/>
        <family val="1"/>
      </rPr>
      <t>9.-</t>
    </r>
    <r>
      <rPr>
        <sz val="10"/>
        <rFont val="Arial Narrow"/>
        <family val="2"/>
      </rPr>
      <t xml:space="preserve"> Registro de Certificados entregados.
</t>
    </r>
    <r>
      <rPr>
        <b/>
        <sz val="9"/>
        <rFont val="Century Schoolbook"/>
        <family val="1"/>
      </rPr>
      <t>10.-</t>
    </r>
    <r>
      <rPr>
        <sz val="10"/>
        <rFont val="Arial Narrow"/>
        <family val="2"/>
      </rPr>
      <t xml:space="preserve"> Registro de atención al Usuario.                                          </t>
    </r>
    <r>
      <rPr>
        <b/>
        <sz val="9"/>
        <rFont val="Century Schoolbook"/>
        <family val="1"/>
      </rPr>
      <t>11.-</t>
    </r>
    <r>
      <rPr>
        <sz val="10"/>
        <rFont val="Arial Narrow"/>
        <family val="2"/>
      </rPr>
      <t xml:space="preserve"> Reporte de Encargado de la Plataforma de Titulación.</t>
    </r>
  </si>
  <si>
    <r>
      <rPr>
        <b/>
        <sz val="9"/>
        <rFont val="Century Schoolbook"/>
        <family val="1"/>
      </rPr>
      <t>1.-</t>
    </r>
    <r>
      <rPr>
        <sz val="10"/>
        <rFont val="Arial Narrow"/>
        <family val="2"/>
      </rPr>
      <t xml:space="preserve"> Receptar, revisar, prerrequisitos y requisitos habilitantes (malla, 30% créditos reprobados, títulos obtenidos) validación de matrícula del proceso de titulación.
</t>
    </r>
    <r>
      <rPr>
        <b/>
        <sz val="9"/>
        <rFont val="Century Schoolbook"/>
        <family val="1"/>
      </rPr>
      <t>2.-</t>
    </r>
    <r>
      <rPr>
        <sz val="10"/>
        <rFont val="Arial Narrow"/>
        <family val="2"/>
      </rPr>
      <t xml:space="preserve"> Coordinar y supervisar las sustentaciones de Examen Complexivo y del Trabajo de Titulación.
</t>
    </r>
    <r>
      <rPr>
        <b/>
        <sz val="9"/>
        <rFont val="Century Schoolbook"/>
        <family val="1"/>
      </rPr>
      <t>3.-</t>
    </r>
    <r>
      <rPr>
        <sz val="10"/>
        <rFont val="Arial Narrow"/>
        <family val="2"/>
      </rPr>
      <t xml:space="preserve"> Validar Tutores, Comité Evaluador y trabajo escrito de Examen Complexivo y Trabajo de Titulación en la Plataforma de Titulación.
</t>
    </r>
    <r>
      <rPr>
        <b/>
        <sz val="9"/>
        <rFont val="Century Schoolbook"/>
        <family val="1"/>
      </rPr>
      <t>4.-</t>
    </r>
    <r>
      <rPr>
        <sz val="10"/>
        <rFont val="Arial Narrow"/>
        <family val="2"/>
      </rPr>
      <t xml:space="preserve"> Generar e imprimir informes de Aptitud Legal y Graduación por carrera para aprobarlo en Consejo Directivo.
</t>
    </r>
    <r>
      <rPr>
        <b/>
        <sz val="9"/>
        <rFont val="Century Schoolbook"/>
        <family val="1"/>
      </rPr>
      <t>5.-</t>
    </r>
    <r>
      <rPr>
        <sz val="10"/>
        <rFont val="Arial Narrow"/>
        <family val="2"/>
      </rPr>
      <t xml:space="preserve"> Imprimir de Actas (Sustentación, Graduación y Acta Consolidadas).
</t>
    </r>
    <r>
      <rPr>
        <b/>
        <sz val="9"/>
        <rFont val="Century Schoolbook"/>
        <family val="1"/>
      </rPr>
      <t>6.-</t>
    </r>
    <r>
      <rPr>
        <sz val="10"/>
        <rFont val="Arial Narrow"/>
        <family val="2"/>
      </rPr>
      <t xml:space="preserve"> Revisar y validar promedios de grado.
</t>
    </r>
    <r>
      <rPr>
        <b/>
        <sz val="9"/>
        <rFont val="Century Schoolbook"/>
        <family val="1"/>
      </rPr>
      <t>7.-</t>
    </r>
    <r>
      <rPr>
        <sz val="10"/>
        <rFont val="Arial Narrow"/>
        <family val="2"/>
      </rPr>
      <t xml:space="preserve"> Ingresar, revisar y actualizar la información cargada en el SIUTMACH para la impresión de título.
</t>
    </r>
    <r>
      <rPr>
        <b/>
        <sz val="9"/>
        <rFont val="Century Schoolbook"/>
        <family val="1"/>
      </rPr>
      <t>8.-</t>
    </r>
    <r>
      <rPr>
        <sz val="10"/>
        <rFont val="Arial Narrow"/>
        <family val="2"/>
      </rPr>
      <t xml:space="preserve"> Revisar documentación física para remitir a Secretaria General para la emisión de títulos.
</t>
    </r>
    <r>
      <rPr>
        <b/>
        <sz val="9"/>
        <rFont val="Century Schoolbook"/>
        <family val="1"/>
      </rPr>
      <t>9.-</t>
    </r>
    <r>
      <rPr>
        <sz val="10"/>
        <rFont val="Arial Narrow"/>
        <family val="2"/>
      </rPr>
      <t xml:space="preserve"> Emitir certificados del Proceso de titulación y/o certificados para la compra de nueva especie (titulo).
</t>
    </r>
    <r>
      <rPr>
        <b/>
        <sz val="9"/>
        <rFont val="Century Schoolbook"/>
        <family val="1"/>
      </rPr>
      <t>10.-</t>
    </r>
    <r>
      <rPr>
        <sz val="10"/>
        <rFont val="Arial Narrow"/>
        <family val="2"/>
      </rPr>
      <t xml:space="preserve"> Atender a usuarios internos y externos.                                               </t>
    </r>
    <r>
      <rPr>
        <b/>
        <sz val="9"/>
        <rFont val="Century Schoolbook"/>
        <family val="1"/>
      </rPr>
      <t>11.-</t>
    </r>
    <r>
      <rPr>
        <sz val="10"/>
        <rFont val="Arial Narrow"/>
        <family val="2"/>
      </rPr>
      <t xml:space="preserve"> Validar certificado de no adeudar en la plataforma SIUTMACH- Plataforma de Titulación</t>
    </r>
  </si>
  <si>
    <r>
      <t xml:space="preserve">Tóner Ricoh Aficio MP </t>
    </r>
    <r>
      <rPr>
        <sz val="10"/>
        <rFont val="Century Schoolbook"/>
        <family val="1"/>
      </rPr>
      <t>5002</t>
    </r>
  </si>
  <si>
    <r>
      <rPr>
        <b/>
        <sz val="9"/>
        <rFont val="Century Schoolbook"/>
        <family val="1"/>
      </rPr>
      <t>1.-</t>
    </r>
    <r>
      <rPr>
        <sz val="10"/>
        <rFont val="Arial Narrow"/>
        <family val="2"/>
      </rPr>
      <t xml:space="preserve"> Cronograma de matrículas de nivel y titulación.
</t>
    </r>
    <r>
      <rPr>
        <b/>
        <sz val="9"/>
        <rFont val="Century Schoolbook"/>
        <family val="1"/>
      </rPr>
      <t>2.-</t>
    </r>
    <r>
      <rPr>
        <sz val="10"/>
        <rFont val="Arial Narrow"/>
        <family val="2"/>
      </rPr>
      <t xml:space="preserve"> Reporte de estudiantes matriculados (SIUTMACH).
</t>
    </r>
    <r>
      <rPr>
        <b/>
        <sz val="9"/>
        <rFont val="Century Schoolbook"/>
        <family val="1"/>
      </rPr>
      <t>3.-</t>
    </r>
    <r>
      <rPr>
        <sz val="10"/>
        <rFont val="Arial Narrow"/>
        <family val="2"/>
      </rPr>
      <t xml:space="preserve"> Reporte de estudiantes con actualización de datos.
</t>
    </r>
    <r>
      <rPr>
        <b/>
        <sz val="9"/>
        <rFont val="Century Schoolbook"/>
        <family val="1"/>
      </rPr>
      <t>4.-</t>
    </r>
    <r>
      <rPr>
        <sz val="10"/>
        <rFont val="Arial Narrow"/>
        <family val="2"/>
      </rPr>
      <t xml:space="preserve"> Reporte de estudiantes con cambios de Paralelos y Sección.
</t>
    </r>
    <r>
      <rPr>
        <b/>
        <sz val="9"/>
        <rFont val="Century Schoolbook"/>
        <family val="1"/>
      </rPr>
      <t>5.-</t>
    </r>
    <r>
      <rPr>
        <sz val="10"/>
        <rFont val="Arial Narrow"/>
        <family val="2"/>
      </rPr>
      <t xml:space="preserve"> Resoluciones Varias autorizadas por C.D.
</t>
    </r>
    <r>
      <rPr>
        <b/>
        <sz val="9"/>
        <rFont val="Century Schoolbook"/>
        <family val="1"/>
      </rPr>
      <t>6.-</t>
    </r>
    <r>
      <rPr>
        <sz val="10"/>
        <rFont val="Arial Narrow"/>
        <family val="2"/>
      </rPr>
      <t xml:space="preserve"> Oficios presentados por los estudiantes, con sumilla inserta de la Sra. Decana y/o Resoluciones autorizadas por Consejo Universitario.
</t>
    </r>
    <r>
      <rPr>
        <b/>
        <sz val="9"/>
        <rFont val="Century Schoolbook"/>
        <family val="1"/>
      </rPr>
      <t>7.-</t>
    </r>
    <r>
      <rPr>
        <sz val="10"/>
        <rFont val="Arial Narrow"/>
        <family val="2"/>
      </rPr>
      <t xml:space="preserve"> Resoluciones autorizadas por C.U.
</t>
    </r>
    <r>
      <rPr>
        <b/>
        <sz val="9"/>
        <rFont val="Century Schoolbook"/>
        <family val="1"/>
      </rPr>
      <t>8.-</t>
    </r>
    <r>
      <rPr>
        <sz val="10"/>
        <rFont val="Arial Narrow"/>
        <family val="2"/>
      </rPr>
      <t xml:space="preserve"> Libro de registro de entrega de los certificados, y registro en Excel de los certificados elaborados.
</t>
    </r>
    <r>
      <rPr>
        <b/>
        <sz val="9"/>
        <rFont val="Century Schoolbook"/>
        <family val="1"/>
      </rPr>
      <t>9.-</t>
    </r>
    <r>
      <rPr>
        <sz val="10"/>
        <rFont val="Arial Narrow"/>
        <family val="2"/>
      </rPr>
      <t xml:space="preserve"> Libro de registro de atención al usuario interno y externo; y atención virtual por correo electrónico.
</t>
    </r>
    <r>
      <rPr>
        <b/>
        <sz val="9"/>
        <rFont val="Century Schoolbook"/>
        <family val="1"/>
      </rPr>
      <t>10.-</t>
    </r>
    <r>
      <rPr>
        <sz val="10"/>
        <rFont val="Arial Narrow"/>
        <family val="2"/>
      </rPr>
      <t xml:space="preserve"> Oficio presentado por los estudiantes con sumilla inserta por la Sra. Decana o Resolución de Consejo Directivo y Reporte de estudiantes con cambio de estado.</t>
    </r>
  </si>
  <si>
    <r>
      <t xml:space="preserve">Se programa:
</t>
    </r>
    <r>
      <rPr>
        <sz val="10"/>
        <rFont val="Century Schoolbook"/>
        <family val="1"/>
      </rPr>
      <t>2020</t>
    </r>
    <r>
      <rPr>
        <sz val="10"/>
        <rFont val="Arial Narrow"/>
        <family val="2"/>
      </rPr>
      <t>-I
* Validar los requisitos de 2</t>
    </r>
    <r>
      <rPr>
        <sz val="10"/>
        <rFont val="Century Schoolbook"/>
        <family val="1"/>
      </rPr>
      <t>00</t>
    </r>
    <r>
      <rPr>
        <sz val="10"/>
        <rFont val="Arial Narrow"/>
        <family val="2"/>
      </rPr>
      <t xml:space="preserve"> estudiantes inscritos para el Proceso de Titulación.
* Matricular </t>
    </r>
    <r>
      <rPr>
        <sz val="10"/>
        <rFont val="Century Schoolbook"/>
        <family val="1"/>
      </rPr>
      <t>200</t>
    </r>
    <r>
      <rPr>
        <sz val="10"/>
        <rFont val="Arial Narrow"/>
        <family val="2"/>
      </rPr>
      <t xml:space="preserve"> estudiantes en el proceso de titulación.
* Entregar </t>
    </r>
    <r>
      <rPr>
        <sz val="10"/>
        <rFont val="Century Schoolbook"/>
        <family val="1"/>
      </rPr>
      <t>20</t>
    </r>
    <r>
      <rPr>
        <sz val="10"/>
        <rFont val="Arial Narrow"/>
        <family val="2"/>
      </rPr>
      <t xml:space="preserve"> certificados de titulación.
* Validación de no adeudar en Plataforma de Titulación a </t>
    </r>
    <r>
      <rPr>
        <sz val="10"/>
        <rFont val="Century Schoolbook"/>
        <family val="1"/>
      </rPr>
      <t>200</t>
    </r>
    <r>
      <rPr>
        <sz val="10"/>
        <rFont val="Arial Narrow"/>
        <family val="2"/>
      </rPr>
      <t xml:space="preserve"> estudiantes matriculados en el proceso de titulación.                                                            - Se debe recalcar que en relación de la actividad No. </t>
    </r>
    <r>
      <rPr>
        <sz val="10"/>
        <rFont val="Century Schoolbook"/>
        <family val="1"/>
      </rPr>
      <t>2</t>
    </r>
    <r>
      <rPr>
        <sz val="10"/>
        <rFont val="Arial Narrow"/>
        <family val="2"/>
      </rPr>
      <t xml:space="preserve"> y </t>
    </r>
    <r>
      <rPr>
        <sz val="10"/>
        <rFont val="Century Schoolbook"/>
        <family val="1"/>
      </rPr>
      <t>3</t>
    </r>
    <r>
      <rPr>
        <sz val="10"/>
        <rFont val="Arial Narrow"/>
        <family val="2"/>
      </rPr>
      <t xml:space="preserve"> relacionada con el examen complexivo No se realizara, de acuerdo a la ultima reforma del Reglamento de Régimen Académico de la Utmach.</t>
    </r>
    <r>
      <rPr>
        <sz val="10"/>
        <rFont val="Century Schoolbook"/>
        <family val="1"/>
      </rPr>
      <t/>
    </r>
  </si>
  <si>
    <r>
      <rPr>
        <b/>
        <sz val="9"/>
        <rFont val="Century Schoolbook"/>
        <family val="1"/>
      </rPr>
      <t>1.-</t>
    </r>
    <r>
      <rPr>
        <sz val="10"/>
        <rFont val="Arial Narrow"/>
        <family val="2"/>
      </rPr>
      <t xml:space="preserve"> Reporte de Actas validadas del Siutmach, y archivo físico (leitz con acta por sección, carrera y nivel).
</t>
    </r>
    <r>
      <rPr>
        <b/>
        <sz val="9"/>
        <rFont val="Century Schoolbook"/>
        <family val="1"/>
      </rPr>
      <t>2.-</t>
    </r>
    <r>
      <rPr>
        <sz val="10"/>
        <rFont val="Arial Narrow"/>
        <family val="2"/>
      </rPr>
      <t xml:space="preserve"> Reporte de estudiantes con registro manual de calificaciones y Resoluciones de Consejo Directivo.
</t>
    </r>
    <r>
      <rPr>
        <b/>
        <sz val="9"/>
        <rFont val="Century Schoolbook"/>
        <family val="1"/>
      </rPr>
      <t>3.-</t>
    </r>
    <r>
      <rPr>
        <sz val="10"/>
        <rFont val="Arial Narrow"/>
        <family val="2"/>
      </rPr>
      <t xml:space="preserve"> Reportes de certificaciones realizadas del Siutmach, Control de entrega recepción, y
Nomina en Excel de certificados emitidos.
</t>
    </r>
    <r>
      <rPr>
        <b/>
        <sz val="9"/>
        <rFont val="Century Schoolbook"/>
        <family val="1"/>
      </rPr>
      <t>4.-</t>
    </r>
    <r>
      <rPr>
        <sz val="10"/>
        <rFont val="Arial Narrow"/>
        <family val="2"/>
      </rPr>
      <t xml:space="preserve"> Reportes de SIUTMACH y Correos remitidos.
</t>
    </r>
    <r>
      <rPr>
        <b/>
        <sz val="9"/>
        <rFont val="Century Schoolbook"/>
        <family val="1"/>
      </rPr>
      <t>5.-</t>
    </r>
    <r>
      <rPr>
        <sz val="10"/>
        <rFont val="Arial Narrow"/>
        <family val="2"/>
      </rPr>
      <t xml:space="preserve"> Listado en Excel de estudiantes cartillas actualizadas.
</t>
    </r>
    <r>
      <rPr>
        <b/>
        <sz val="9"/>
        <rFont val="Century Schoolbook"/>
        <family val="1"/>
      </rPr>
      <t>6.-</t>
    </r>
    <r>
      <rPr>
        <sz val="10"/>
        <rFont val="Arial Narrow"/>
        <family val="2"/>
      </rPr>
      <t xml:space="preserve"> Registro de Atención al usuario.</t>
    </r>
  </si>
  <si>
    <r>
      <rPr>
        <b/>
        <sz val="9"/>
        <rFont val="Century Schoolbook"/>
        <family val="1"/>
      </rPr>
      <t>1.-</t>
    </r>
    <r>
      <rPr>
        <sz val="10"/>
        <rFont val="Arial Narrow"/>
        <family val="2"/>
      </rPr>
      <t xml:space="preserve"> Gestionar el proceso de matricula de los estudiantes admitidos por el ente rector de la política pública de la educación superior. </t>
    </r>
  </si>
  <si>
    <t>CARPETA FOLDER DE CARTULINA KRAFT (VINCHA INCLUIDA</t>
  </si>
  <si>
    <r>
      <rPr>
        <b/>
        <sz val="9"/>
        <rFont val="Century Schoolbook"/>
        <family val="1"/>
      </rPr>
      <t>1.-</t>
    </r>
    <r>
      <rPr>
        <sz val="10"/>
        <rFont val="Arial Narrow"/>
        <family val="2"/>
      </rPr>
      <t xml:space="preserve"> Oficios/Correos electrónicos a las Facultades de la UTMACH solicitando la oferta académica.
</t>
    </r>
    <r>
      <rPr>
        <b/>
        <sz val="9"/>
        <rFont val="Century Schoolbook"/>
        <family val="1"/>
      </rPr>
      <t>2.-</t>
    </r>
    <r>
      <rPr>
        <sz val="10"/>
        <rFont val="Arial Narrow"/>
        <family val="2"/>
      </rPr>
      <t xml:space="preserve"> Oficios recibidos/ correos electrónicos de las Facultades detallando la Oferta Académica.
</t>
    </r>
    <r>
      <rPr>
        <b/>
        <sz val="9"/>
        <rFont val="Century Schoolbook"/>
        <family val="1"/>
      </rPr>
      <t>3.-</t>
    </r>
    <r>
      <rPr>
        <sz val="10"/>
        <rFont val="Arial Narrow"/>
        <family val="2"/>
      </rPr>
      <t xml:space="preserve"> Registro de Asistencia de la reunión de la Oferta Académica.
</t>
    </r>
    <r>
      <rPr>
        <b/>
        <sz val="9"/>
        <rFont val="Century Schoolbook"/>
        <family val="1"/>
      </rPr>
      <t>4.-</t>
    </r>
    <r>
      <rPr>
        <sz val="10"/>
        <rFont val="Arial Narrow"/>
        <family val="2"/>
      </rPr>
      <t xml:space="preserve"> Capture de pantalla de la subida de la Oferta  Académica.
</t>
    </r>
    <r>
      <rPr>
        <b/>
        <sz val="9"/>
        <rFont val="Century Schoolbook"/>
        <family val="1"/>
      </rPr>
      <t>5.-</t>
    </r>
    <r>
      <rPr>
        <b/>
        <sz val="10"/>
        <rFont val="Arial Narrow"/>
        <family val="2"/>
      </rPr>
      <t xml:space="preserve"> </t>
    </r>
    <r>
      <rPr>
        <sz val="10"/>
        <rFont val="Arial Narrow"/>
        <family val="2"/>
      </rPr>
      <t xml:space="preserve">Reporte de estudiantes admitidos a primer nivel en la UTMACH, establecidos en la Matriz de Tercer Nivel  por período académico.
</t>
    </r>
    <r>
      <rPr>
        <b/>
        <sz val="9"/>
        <rFont val="Century Schoolbook"/>
        <family val="1"/>
      </rPr>
      <t>6.-</t>
    </r>
    <r>
      <rPr>
        <sz val="10"/>
        <rFont val="Arial Narrow"/>
        <family val="2"/>
      </rPr>
      <t xml:space="preserve"> Oficio / Correo Electrónico a la Dirección de TIC¨S  solicitando los permisos respectivos para el ingreso de la MTN en el SIUTMACH en la que detalla los aspirantes admitidos a primer nivel en la UTMACH.
</t>
    </r>
    <r>
      <rPr>
        <b/>
        <sz val="9"/>
        <rFont val="Century Schoolbook"/>
        <family val="1"/>
      </rPr>
      <t>7.-</t>
    </r>
    <r>
      <rPr>
        <sz val="10"/>
        <rFont val="Arial Narrow"/>
        <family val="2"/>
      </rPr>
      <t xml:space="preserve"> Oficio / Correo electrónico a las diferentes Facultades en la que se detalla los aspirantes admitidos en la UTMACH  quienes se deben matricular en Primer Nivel de Carrera.
</t>
    </r>
    <r>
      <rPr>
        <b/>
        <sz val="9"/>
        <rFont val="Century Schoolbook"/>
        <family val="1"/>
      </rPr>
      <t>8.-</t>
    </r>
    <r>
      <rPr>
        <sz val="10"/>
        <rFont val="Arial Narrow"/>
        <family val="2"/>
      </rPr>
      <t xml:space="preserve"> Oficio / Correo electrónico de gestión para las inscripciones del Plan de Sistematización de la UTMACH.</t>
    </r>
  </si>
  <si>
    <r>
      <rPr>
        <b/>
        <sz val="9"/>
        <rFont val="Century Schoolbook"/>
        <family val="1"/>
      </rPr>
      <t>1.-</t>
    </r>
    <r>
      <rPr>
        <sz val="10"/>
        <rFont val="Arial Narrow"/>
        <family val="2"/>
      </rPr>
      <t xml:space="preserve"> Oficios a la Facultades indicando la  planificación y ejecución del Plan de  Sistematización.
</t>
    </r>
    <r>
      <rPr>
        <b/>
        <sz val="9"/>
        <rFont val="Century Schoolbook"/>
        <family val="1"/>
      </rPr>
      <t>2.-</t>
    </r>
    <r>
      <rPr>
        <sz val="10"/>
        <rFont val="Arial Narrow"/>
        <family val="2"/>
      </rPr>
      <t xml:space="preserve"> Registro de Atención al usuario interno y externa.
</t>
    </r>
    <r>
      <rPr>
        <b/>
        <sz val="9"/>
        <rFont val="Century Schoolbook"/>
        <family val="1"/>
      </rPr>
      <t>3.-</t>
    </r>
    <r>
      <rPr>
        <sz val="10"/>
        <rFont val="Arial Narrow"/>
        <family val="2"/>
      </rPr>
      <t xml:space="preserve"> Oficios de planificación, ejecución y difusión conjuntamente con  DTICS y con DIRCOM acerca del Plan de Sistematización.
</t>
    </r>
    <r>
      <rPr>
        <b/>
        <sz val="9"/>
        <rFont val="Century Schoolbook"/>
        <family val="1"/>
      </rPr>
      <t>4.-</t>
    </r>
    <r>
      <rPr>
        <sz val="10"/>
        <rFont val="Arial Narrow"/>
        <family val="2"/>
      </rPr>
      <t xml:space="preserve"> Informe de ejecución del  Plan de Sistematización.</t>
    </r>
  </si>
  <si>
    <t xml:space="preserve">La Dirección de Nivelación y Admisión de acuerdo a la  Resolución de Consejo Universitario de la UTMACH Nro. 250/2020, de fecha 1 de Junio de 2020, ( en la que Resuelve  1-  Acoger la Petición de Consejo Académico Universitarios Constantemente en Resolución  Nro. 081-VR-ACAD2020 CONTENIDA EN OFICIO Nro. UTMACH-VACAD-2020-0273-OF SUSCRITO POR EL ING. JUAN CARLOS BERRÚ CABRERA, PHD., VICERRECTOR ACADÉMICO  SUBRROGANTE DE LA UTMACH;2.-  Aprobar el "PLAN DE SISTEMATIZACIÓN DE CONOCIMIENTOS PARA LOS ESTUDIANTES QUE INGRESAN A LA UNIVERSIDAD TÉCNICA DE MACHALA, APLCIADO ALMPLAN DE EMERGEMCIA SANITARIA POR COVID 19" PRESENTADO POR EL  ING. MANUEL LÓPEZ FEIJÓO, DIRECTOR DE NIVELACIÓN Y ADMISIÓN CONFORME LA DOCUMENTACIÓN QUE SE ANEXA Y FORMA PARTE  DE LA RESOLUCICÓN),  ejecutó el  PLAN DE SISTEMATIZACIÓN  en el Periodo  Primer Semestre de 2020 ,  en virtud que actualmente no se ejecutó el Curso de Nivelación de Carrera ya que la UTMACH no tiene presupuesto para la contratación de docentes del mismo, debido aquello el indicador de Resultados es: Seguimiento a la Ejecución  del Proceso del Plan de Sistematización ejecutado por las Facultades de la UTMACH. </t>
  </si>
  <si>
    <t>galón</t>
  </si>
  <si>
    <r>
      <rPr>
        <b/>
        <sz val="9"/>
        <rFont val="Century Schoolbook"/>
        <family val="1"/>
      </rPr>
      <t>1.-</t>
    </r>
    <r>
      <rPr>
        <sz val="10"/>
        <rFont val="Arial Narrow"/>
        <family val="2"/>
      </rPr>
      <t xml:space="preserve"> Plan Operativo Anual de la DNA.
</t>
    </r>
    <r>
      <rPr>
        <b/>
        <sz val="9"/>
        <rFont val="Century Schoolbook"/>
        <family val="1"/>
      </rPr>
      <t>2.-</t>
    </r>
    <r>
      <rPr>
        <sz val="10"/>
        <rFont val="Arial Narrow"/>
        <family val="2"/>
      </rPr>
      <t xml:space="preserve"> Evaluación del POA de la DNA.
</t>
    </r>
    <r>
      <rPr>
        <b/>
        <sz val="9"/>
        <rFont val="Century Schoolbook"/>
        <family val="1"/>
      </rPr>
      <t>3.-</t>
    </r>
    <r>
      <rPr>
        <sz val="10"/>
        <rFont val="Arial Narrow"/>
        <family val="2"/>
      </rPr>
      <t xml:space="preserve"> Oficios de los Requerimientos  del DNA.</t>
    </r>
  </si>
  <si>
    <r>
      <t xml:space="preserve">ARCHIVADORES TAMANO OFICIO LOMO </t>
    </r>
    <r>
      <rPr>
        <sz val="10"/>
        <color theme="1"/>
        <rFont val="Century Schoolbook"/>
        <family val="1"/>
      </rPr>
      <t>8</t>
    </r>
    <r>
      <rPr>
        <sz val="10"/>
        <color theme="1"/>
        <rFont val="Arial Narrow"/>
        <family val="2"/>
      </rPr>
      <t xml:space="preserve"> CMS</t>
    </r>
  </si>
  <si>
    <r>
      <t xml:space="preserve">NORMA PISO/ IMPRESIÓN VINIL+LAMINADO DE </t>
    </r>
    <r>
      <rPr>
        <sz val="10"/>
        <color theme="1"/>
        <rFont val="Century Schoolbook"/>
        <family val="1"/>
      </rPr>
      <t>30</t>
    </r>
    <r>
      <rPr>
        <sz val="10"/>
        <color theme="1"/>
        <rFont val="Arial Narrow"/>
        <family val="2"/>
      </rPr>
      <t xml:space="preserve"> X </t>
    </r>
    <r>
      <rPr>
        <sz val="10"/>
        <color theme="1"/>
        <rFont val="Century Schoolbook"/>
        <family val="1"/>
      </rPr>
      <t>30</t>
    </r>
  </si>
  <si>
    <r>
      <t xml:space="preserve">NORMATIVA/ IMPRESIÒN VINIL+PVC DE </t>
    </r>
    <r>
      <rPr>
        <sz val="10"/>
        <color theme="1"/>
        <rFont val="Century Schoolbook"/>
        <family val="1"/>
      </rPr>
      <t>3</t>
    </r>
    <r>
      <rPr>
        <sz val="10"/>
        <color theme="1"/>
        <rFont val="Arial Narrow"/>
        <family val="2"/>
      </rPr>
      <t xml:space="preserve">MM DE </t>
    </r>
    <r>
      <rPr>
        <sz val="10"/>
        <color theme="1"/>
        <rFont val="Century Schoolbook"/>
        <family val="1"/>
      </rPr>
      <t>50</t>
    </r>
    <r>
      <rPr>
        <sz val="10"/>
        <color theme="1"/>
        <rFont val="Arial Narrow"/>
        <family val="2"/>
      </rPr>
      <t>*</t>
    </r>
    <r>
      <rPr>
        <sz val="10"/>
        <color theme="1"/>
        <rFont val="Century Schoolbook"/>
        <family val="1"/>
      </rPr>
      <t>70</t>
    </r>
  </si>
  <si>
    <r>
      <t xml:space="preserve">GRAPAS </t>
    </r>
    <r>
      <rPr>
        <sz val="10"/>
        <color theme="1"/>
        <rFont val="Century Schoolbook"/>
        <family val="1"/>
      </rPr>
      <t>23/10</t>
    </r>
    <r>
      <rPr>
        <sz val="10"/>
        <color theme="1"/>
        <rFont val="Arial Narrow"/>
        <family val="2"/>
      </rPr>
      <t xml:space="preserve"> CAJA</t>
    </r>
    <r>
      <rPr>
        <sz val="10"/>
        <color theme="1"/>
        <rFont val="Century Schoolbook"/>
        <family val="1"/>
      </rPr>
      <t xml:space="preserve"> 1000</t>
    </r>
    <r>
      <rPr>
        <sz val="10"/>
        <color theme="1"/>
        <rFont val="Arial Narrow"/>
        <family val="2"/>
      </rPr>
      <t xml:space="preserve"> U*</t>
    </r>
  </si>
  <si>
    <r>
      <t xml:space="preserve">GUANTES DE CAUCHO NO </t>
    </r>
    <r>
      <rPr>
        <sz val="10"/>
        <color theme="1"/>
        <rFont val="Century Schoolbook"/>
        <family val="1"/>
      </rPr>
      <t>8</t>
    </r>
    <r>
      <rPr>
        <sz val="10"/>
        <color theme="1"/>
        <rFont val="Arial Narrow"/>
        <family val="2"/>
      </rPr>
      <t xml:space="preserve"> BICOLOR*</t>
    </r>
  </si>
  <si>
    <r>
      <t xml:space="preserve">CALCULADORA TIPO SUMADORA </t>
    </r>
    <r>
      <rPr>
        <sz val="10"/>
        <color theme="1"/>
        <rFont val="Century Schoolbook"/>
        <family val="1"/>
      </rPr>
      <t>12</t>
    </r>
    <r>
      <rPr>
        <sz val="10"/>
        <color theme="1"/>
        <rFont val="Arial Narrow"/>
        <family val="2"/>
      </rPr>
      <t xml:space="preserve"> DIGITOS</t>
    </r>
  </si>
  <si>
    <t>ESFEROGRAFICO AZUL PUNTA FINA*</t>
  </si>
  <si>
    <t>La Dirección de Nivelación y Admisión de acuerdo a la  Resolución de Consejo Universitario de la UTMACH Nro. 250/2020, de fecha 1 de Junio de 2020, ( en la que Resuelve  1-  Acoger la Petición de Consejo Académico Universitarios Constantemente en Resolución Nro. 081-VR-ACAD2020 CONTENIDA EN OFICIO Nro. UTMACH-VACAD-2020-0273-OF SUSCRITO POR EL ING. JUAN CARLOS BERRÚ CABRERA, PHD., VICERRECTOR ACADÉMICO SUBRROGANTE DE LA UTMACH; 2.- Aprobar el "PLAN DE SISTEMATIZACIÓN DE CONOCIMIENTOS PARA LOS ESTUDIANTES QUE INGRESAN A LA UNIVERSIDAD TÉCNICA DE MACHALA, APLCIADO ALMPLAN DE EMERGEMCIA SANITARIA POR COVID 19" PRESENTADO POR EL  ING. MANUEL LÓPEZ FEIJÓO, DIRECTOR DE NIVELACIÓN Y ADMISIÓN CONFORME LA DOCUMENTACIÓN QUE SE ANEXA Y FORMA PARTE  DE LA RESOLUCICÓN),  ejecutó el  PLAN DE SISTEMATIZACIÓN  en el Periodo  Primer Semestre de 2020 ,  en virtud que actualmente no hay  Curso de Nivelación de Carrera, por lo que no existe un proceso de matricula,  ya que la UTMACH no tiene presupuesto para la contratación de docentes, razón por la que el cambio del Indicador es: Proceso  de  Inscripción del Plan de Sistematización de los estudiantes  admitidos  por el Ente Rector de la Política Pública.</t>
  </si>
  <si>
    <r>
      <rPr>
        <b/>
        <sz val="9"/>
        <rFont val="Century Schoolbook"/>
        <family val="1"/>
      </rPr>
      <t>1.-</t>
    </r>
    <r>
      <rPr>
        <sz val="10"/>
        <rFont val="Arial Narrow"/>
        <family val="2"/>
      </rPr>
      <t xml:space="preserve"> Coordinar, organizar y desarrollar el Plan de Sistematización para estudiantes que ingresan a primer nivel de Carrera.
</t>
    </r>
    <r>
      <rPr>
        <b/>
        <sz val="9"/>
        <rFont val="Century Schoolbook"/>
        <family val="1"/>
      </rPr>
      <t>2.-</t>
    </r>
    <r>
      <rPr>
        <sz val="10"/>
        <rFont val="Arial Narrow"/>
        <family val="2"/>
      </rPr>
      <t xml:space="preserve"> Asesorar y apoyar a los estudiantes de acuerdo a lo estipulado en el Reglamento vigente de Senescyt.
</t>
    </r>
    <r>
      <rPr>
        <b/>
        <sz val="9"/>
        <rFont val="Century Schoolbook"/>
        <family val="1"/>
      </rPr>
      <t>3.-</t>
    </r>
    <r>
      <rPr>
        <sz val="10"/>
        <rFont val="Arial Narrow"/>
        <family val="2"/>
      </rPr>
      <t xml:space="preserve"> Gestionar y desarrollar con las autoridades de las Facultades el Plan de Sistematización  de Conocimientos para estudiantes que ingresan a primer nivel de Carrera.
</t>
    </r>
    <r>
      <rPr>
        <b/>
        <sz val="9"/>
        <rFont val="Century Schoolbook"/>
        <family val="1"/>
      </rPr>
      <t>4.-</t>
    </r>
    <r>
      <rPr>
        <sz val="10"/>
        <rFont val="Arial Narrow"/>
        <family val="2"/>
      </rPr>
      <t xml:space="preserve"> Emitir un reporte a la jefe inmediato sobre el desarrollo del Plan de Sistematización, de acuerdo a los informes presentados por las Facultades de la UTMACH.</t>
    </r>
  </si>
  <si>
    <t>N° de estudiantes matriculados notificados indicando que tienen un cupo para nivelación de carrera y en la Universidad Técnica de Machala en los dos procesos de matricula del curso de nivelación de carrera</t>
  </si>
  <si>
    <r>
      <rPr>
        <b/>
        <sz val="9"/>
        <rFont val="Century Schoolbook"/>
        <family val="1"/>
      </rPr>
      <t>1.-</t>
    </r>
    <r>
      <rPr>
        <sz val="10"/>
        <rFont val="Arial Narrow"/>
        <family val="2"/>
      </rPr>
      <t xml:space="preserve"> Cumplir y hacer cumplir los lineamientos jurídicos e institucionales respecto a los procesos de admisión y nivelación que le correspondan a la UTMACH.
</t>
    </r>
    <r>
      <rPr>
        <b/>
        <sz val="9"/>
        <rFont val="Century Schoolbook"/>
        <family val="1"/>
      </rPr>
      <t>2.-</t>
    </r>
    <r>
      <rPr>
        <sz val="10"/>
        <rFont val="Arial Narrow"/>
        <family val="2"/>
      </rPr>
      <t xml:space="preserve"> Compilar los cupos que se ofertaran en cada periodo académico por las diferentes facultades de la UTMACH.
</t>
    </r>
    <r>
      <rPr>
        <b/>
        <sz val="9"/>
        <rFont val="Century Schoolbook"/>
        <family val="1"/>
      </rPr>
      <t>3.-</t>
    </r>
    <r>
      <rPr>
        <sz val="10"/>
        <rFont val="Arial Narrow"/>
        <family val="2"/>
      </rPr>
      <t xml:space="preserve"> Socializar la Oferta Académica con las autoridades de la UTMACH para su aprobación.
</t>
    </r>
    <r>
      <rPr>
        <b/>
        <sz val="9"/>
        <rFont val="Century Schoolbook"/>
        <family val="1"/>
      </rPr>
      <t>4.-</t>
    </r>
    <r>
      <rPr>
        <sz val="10"/>
        <rFont val="Arial Narrow"/>
        <family val="2"/>
      </rPr>
      <t xml:space="preserve"> Cargar Oferta Académica en la plataforma que determine el ente Regulador.
</t>
    </r>
    <r>
      <rPr>
        <b/>
        <sz val="9"/>
        <rFont val="Century Schoolbook"/>
        <family val="1"/>
      </rPr>
      <t>5.-</t>
    </r>
    <r>
      <rPr>
        <sz val="10"/>
        <rFont val="Arial Narrow"/>
        <family val="2"/>
      </rPr>
      <t xml:space="preserve"> Receptar la Matriz de Tercer Nivel  de los estudiantes admitidos a nivelación de carrera/primer semestre de carrera.
</t>
    </r>
    <r>
      <rPr>
        <b/>
        <sz val="9"/>
        <rFont val="Century Schoolbook"/>
        <family val="1"/>
      </rPr>
      <t>6.-</t>
    </r>
    <r>
      <rPr>
        <sz val="10"/>
        <rFont val="Arial Narrow"/>
        <family val="2"/>
      </rPr>
      <t xml:space="preserve"> Revisar la Matriz de Tercer Nivel de los estudiantes admitidos a nivelación de carrera/primer semestre de carrera.
</t>
    </r>
    <r>
      <rPr>
        <b/>
        <sz val="9"/>
        <rFont val="Century Schoolbook"/>
        <family val="1"/>
      </rPr>
      <t>7.-</t>
    </r>
    <r>
      <rPr>
        <b/>
        <sz val="10"/>
        <rFont val="Arial Narrow"/>
        <family val="2"/>
      </rPr>
      <t xml:space="preserve"> </t>
    </r>
    <r>
      <rPr>
        <sz val="10"/>
        <rFont val="Arial Narrow"/>
        <family val="2"/>
      </rPr>
      <t xml:space="preserve">Consolidar la Matriz de Tercer Nivel  de Carrera para remitir  a las cinco Facultades de la UTMACH.
</t>
    </r>
    <r>
      <rPr>
        <b/>
        <sz val="9"/>
        <rFont val="Century Schoolbook"/>
        <family val="1"/>
      </rPr>
      <t>8.-</t>
    </r>
    <r>
      <rPr>
        <sz val="10"/>
        <rFont val="Arial Narrow"/>
        <family val="2"/>
      </rPr>
      <t xml:space="preserve"> Remitir a las diferentes Facultades la lista de aspirantes que constan en la Matriz de Tercer Nivel para la respectiva matricula del curso de nivelación de carrera/ primer nivel.
</t>
    </r>
    <r>
      <rPr>
        <b/>
        <sz val="9"/>
        <rFont val="Century Schoolbook"/>
        <family val="1"/>
      </rPr>
      <t>9.-</t>
    </r>
    <r>
      <rPr>
        <sz val="10"/>
        <rFont val="Arial Narrow"/>
        <family val="2"/>
      </rPr>
      <t xml:space="preserve"> Enviar un correo en la que se les notifica a los aspirantes que obtuvieron un cupo para nivelación de carrera/ primer semestre de carrera. </t>
    </r>
  </si>
  <si>
    <r>
      <t xml:space="preserve">Fecha de entrega:          </t>
    </r>
    <r>
      <rPr>
        <sz val="12"/>
        <color theme="1"/>
        <rFont val="Century Schoolbook"/>
        <family val="1"/>
      </rPr>
      <t>20/07/2020</t>
    </r>
  </si>
  <si>
    <r>
      <rPr>
        <sz val="10"/>
        <rFont val="Century Schoolbook"/>
        <family val="1"/>
      </rPr>
      <t>1.-</t>
    </r>
    <r>
      <rPr>
        <sz val="10"/>
        <rFont val="Arial Narrow"/>
        <family val="2"/>
      </rPr>
      <t xml:space="preserve"> Se realizará una matriz que servirá para el primer y segundo semestre.</t>
    </r>
  </si>
  <si>
    <r>
      <rPr>
        <sz val="10"/>
        <rFont val="Century Schoolbook"/>
        <family val="1"/>
      </rPr>
      <t>1.-</t>
    </r>
    <r>
      <rPr>
        <sz val="10"/>
        <rFont val="Arial Narrow"/>
        <family val="2"/>
      </rPr>
      <t xml:space="preserve"> Las convocatorias a Consejo Directivo se realizarán una o dos al mes, dependiendo de la necesidad.</t>
    </r>
  </si>
  <si>
    <r>
      <rPr>
        <sz val="10"/>
        <rFont val="Century Schoolbook"/>
        <family val="1"/>
      </rPr>
      <t>1.-</t>
    </r>
    <r>
      <rPr>
        <sz val="10"/>
        <rFont val="Arial Narrow"/>
        <family val="2"/>
      </rPr>
      <t xml:space="preserve"> Se realizará el POA, en caso de ser necesario se efectuará un Reajuste.</t>
    </r>
  </si>
  <si>
    <t>611000006007183</t>
  </si>
  <si>
    <t>611000006006840</t>
  </si>
  <si>
    <t>611000006031302</t>
  </si>
  <si>
    <t>CEPILLO PARA SANITARIO CON BASE PLÁSTICA*</t>
  </si>
  <si>
    <t>NAFTALINA X KILO</t>
  </si>
  <si>
    <t>JERGA DE LIMPIEZA PARA PISO</t>
  </si>
  <si>
    <t>* Ing. Abrahan Cervantes Alava,
  Subdecano FCA
* Lcda. Rosa Hernández,
  Analista Administrativo de Subdecanato FCA
* Ing. Edwin Jaramillo,
  Coordinador Carrera Agronomía
* Dra. Lorena Zapata,
  Coordinadora Carrera Medicina Veterinaria
* Lcda. Patricia Cueva Jiménez,
  Analista Académico Subdecanato
* Ing. Patricio Quizhpe Cordero,
  Coordinador Carrera Acuicultura
* Ing. Héctor Carvajal Romero,
  Coordinador Carrera Economía Agropecuaria
* Ing. Romel López,
  Analista Académico Subdecanato</t>
  </si>
  <si>
    <r>
      <rPr>
        <b/>
        <sz val="9"/>
        <rFont val="Century Schoolbook"/>
        <family val="1"/>
      </rPr>
      <t>1.-</t>
    </r>
    <r>
      <rPr>
        <sz val="10"/>
        <rFont val="Arial Narrow"/>
        <family val="2"/>
      </rPr>
      <t xml:space="preserve"> Elaborar e ingresar al SIUTMACH el Distributivo Académico de Facultad.
</t>
    </r>
    <r>
      <rPr>
        <b/>
        <sz val="9"/>
        <rFont val="Century Schoolbook"/>
        <family val="1"/>
      </rPr>
      <t>2.-</t>
    </r>
    <r>
      <rPr>
        <sz val="10"/>
        <rFont val="Arial Narrow"/>
        <family val="2"/>
      </rPr>
      <t xml:space="preserve"> Elaborar Calendario Académico.
</t>
    </r>
    <r>
      <rPr>
        <b/>
        <sz val="9"/>
        <rFont val="Century Schoolbook"/>
        <family val="1"/>
      </rPr>
      <t>3.-</t>
    </r>
    <r>
      <rPr>
        <sz val="10"/>
        <rFont val="Arial Narrow"/>
        <family val="2"/>
      </rPr>
      <t xml:space="preserve"> Organizar y convocar a reuniones de comisión académica.
</t>
    </r>
  </si>
  <si>
    <t>* Ing. Abrahan Cervantes Alava,
  Subdecano FCA
* Lcda. Rosa Hernández,
  Analista Administrativo de Subdecanato FCA
* Profesores Pares Evaluadores
* Profesores responsables ingresar información</t>
  </si>
  <si>
    <t>DEBIDO AL ESTADO DE EXCEPCION POR PANDEMIA COVID Y POR AJUSTE AL TECHO PRESUPUESTARIO SE MODIFICO ESTE PROCESO, YA NO SERAN DOS EN EL AÑO, SOLO UNO Y 60 PROFESORES EN TOTAL.</t>
  </si>
  <si>
    <r>
      <rPr>
        <b/>
        <sz val="9"/>
        <rFont val="Century Schoolbook"/>
        <family val="1"/>
      </rPr>
      <t>1.-</t>
    </r>
    <r>
      <rPr>
        <sz val="10"/>
        <rFont val="Arial Narrow"/>
        <family val="2"/>
      </rPr>
      <t xml:space="preserve"> Realizar listado de carpetas de archivos
</t>
    </r>
    <r>
      <rPr>
        <b/>
        <sz val="9"/>
        <rFont val="Century Schoolbook"/>
        <family val="1"/>
      </rPr>
      <t>2.-</t>
    </r>
    <r>
      <rPr>
        <sz val="10"/>
        <rFont val="Arial Narrow"/>
        <family val="2"/>
      </rPr>
      <t xml:space="preserve"> Etiquetar las carpetas.
</t>
    </r>
    <r>
      <rPr>
        <b/>
        <sz val="9"/>
        <rFont val="Century Schoolbook"/>
        <family val="1"/>
      </rPr>
      <t>3.-</t>
    </r>
    <r>
      <rPr>
        <sz val="10"/>
        <rFont val="Arial Narrow"/>
        <family val="2"/>
      </rPr>
      <t xml:space="preserve"> Enviar la documentación al Archivo Intermedio.</t>
    </r>
  </si>
  <si>
    <r>
      <t xml:space="preserve">Fecha de entrega:     </t>
    </r>
    <r>
      <rPr>
        <sz val="12"/>
        <color theme="1"/>
        <rFont val="Century Schoolbook"/>
        <family val="1"/>
      </rPr>
      <t>23/07/2020</t>
    </r>
  </si>
  <si>
    <r>
      <rPr>
        <b/>
        <sz val="9"/>
        <rFont val="Century Schoolbook"/>
        <family val="1"/>
      </rPr>
      <t>1.-</t>
    </r>
    <r>
      <rPr>
        <sz val="10"/>
        <rFont val="Arial Narrow"/>
        <family val="1"/>
      </rPr>
      <t xml:space="preserve"> Elaborar el Reporte de validación de las directrices: Estatuto, Reglamentos, Resoluciones HCU, HCD, Cronogramas.
</t>
    </r>
    <r>
      <rPr>
        <b/>
        <sz val="9"/>
        <rFont val="Century Schoolbook"/>
        <family val="1"/>
      </rPr>
      <t>2.-</t>
    </r>
    <r>
      <rPr>
        <sz val="10"/>
        <rFont val="Arial Narrow"/>
        <family val="1"/>
      </rPr>
      <t xml:space="preserve"> Receptar documentos y correos con disposiciones, notificaciones, para enviar al personal docente, servidores y estudiantes FCA.</t>
    </r>
  </si>
  <si>
    <r>
      <rPr>
        <b/>
        <sz val="9"/>
        <rFont val="Century Schoolbook"/>
        <family val="1"/>
      </rPr>
      <t>1.-</t>
    </r>
    <r>
      <rPr>
        <sz val="10"/>
        <rFont val="Arial Narrow"/>
        <family val="1"/>
      </rPr>
      <t xml:space="preserve"> Receptar las comunicaciones y notificaciones de las autoridades y/o organismos externos de educación superior.
</t>
    </r>
    <r>
      <rPr>
        <b/>
        <sz val="9"/>
        <rFont val="Century Schoolbook"/>
        <family val="1"/>
      </rPr>
      <t>2.-</t>
    </r>
    <r>
      <rPr>
        <sz val="10"/>
        <rFont val="Arial Narrow"/>
        <family val="1"/>
      </rPr>
      <t xml:space="preserve"> Redactar, remitir y supervisar la ejecución de los procesos administrativos y académicos.
</t>
    </r>
    <r>
      <rPr>
        <b/>
        <sz val="9"/>
        <rFont val="Century Schoolbook"/>
        <family val="1"/>
      </rPr>
      <t>3.-</t>
    </r>
    <r>
      <rPr>
        <sz val="10"/>
        <rFont val="Arial Narrow"/>
        <family val="1"/>
      </rPr>
      <t xml:space="preserve"> Planificar y organizar la distribución de espacios físicos para cubículos y equipos informáticos, para la actividad presencial.
</t>
    </r>
    <r>
      <rPr>
        <b/>
        <sz val="9"/>
        <rFont val="Century Schoolbook"/>
        <family val="1"/>
      </rPr>
      <t>4.-</t>
    </r>
    <r>
      <rPr>
        <sz val="10"/>
        <rFont val="Arial Narrow"/>
        <family val="1"/>
      </rPr>
      <t xml:space="preserve"> Planificar y supervisar la ejecución del Plan de retorno al trabajo, por la Pandemia COVIT-</t>
    </r>
    <r>
      <rPr>
        <sz val="10"/>
        <rFont val="Century Schoolbook"/>
        <family val="1"/>
      </rPr>
      <t>19</t>
    </r>
    <r>
      <rPr>
        <sz val="10"/>
        <rFont val="Arial Narrow"/>
        <family val="1"/>
      </rPr>
      <t>, con aplicación de los protocolos de bioseguridad.</t>
    </r>
  </si>
  <si>
    <r>
      <rPr>
        <b/>
        <sz val="9"/>
        <rFont val="Century Schoolbook"/>
        <family val="1"/>
      </rPr>
      <t>1.-</t>
    </r>
    <r>
      <rPr>
        <sz val="10"/>
        <rFont val="Arial Narrow"/>
        <family val="1"/>
      </rPr>
      <t xml:space="preserve"> Matriz del estado actual de los procesos administrativos y académicos.
</t>
    </r>
    <r>
      <rPr>
        <b/>
        <sz val="9"/>
        <rFont val="Century Schoolbook"/>
        <family val="1"/>
      </rPr>
      <t>2.-</t>
    </r>
    <r>
      <rPr>
        <sz val="10"/>
        <rFont val="Arial Narrow"/>
        <family val="1"/>
      </rPr>
      <t xml:space="preserve"> Mallas Curriculares en vigencia de cada carrera.
</t>
    </r>
    <r>
      <rPr>
        <b/>
        <sz val="9"/>
        <rFont val="Century Schoolbook"/>
        <family val="1"/>
      </rPr>
      <t>3.-</t>
    </r>
    <r>
      <rPr>
        <sz val="10"/>
        <rFont val="Arial Narrow"/>
        <family val="1"/>
      </rPr>
      <t xml:space="preserve"> Oficios remitidos para consejo directivo para modificación de carreras o modalidades de estudio de la Facultad.
</t>
    </r>
    <r>
      <rPr>
        <b/>
        <sz val="9"/>
        <rFont val="Century Schoolbook"/>
        <family val="1"/>
      </rPr>
      <t>4.-</t>
    </r>
    <r>
      <rPr>
        <sz val="10"/>
        <rFont val="Arial Narrow"/>
        <family val="1"/>
      </rPr>
      <t xml:space="preserve"> Proyecto de investigación cerrado y vinculación elaborado.
</t>
    </r>
    <r>
      <rPr>
        <b/>
        <sz val="9"/>
        <rFont val="Century Schoolbook"/>
        <family val="1"/>
      </rPr>
      <t>5.-</t>
    </r>
    <r>
      <rPr>
        <sz val="10"/>
        <rFont val="Arial Narrow"/>
        <family val="1"/>
      </rPr>
      <t xml:space="preserve"> Informes de actividades de limpieza y desinfección.</t>
    </r>
  </si>
  <si>
    <r>
      <rPr>
        <b/>
        <sz val="9"/>
        <rFont val="Century Schoolbook"/>
        <family val="1"/>
      </rPr>
      <t>1.-</t>
    </r>
    <r>
      <rPr>
        <sz val="10"/>
        <rFont val="Arial Narrow"/>
        <family val="1"/>
      </rPr>
      <t xml:space="preserve"> Reporte de Resoluciones adoptadas por Consejo Directivo.</t>
    </r>
  </si>
  <si>
    <r>
      <rPr>
        <b/>
        <sz val="9"/>
        <rFont val="Century Schoolbook"/>
        <family val="1"/>
      </rPr>
      <t xml:space="preserve">1.- </t>
    </r>
    <r>
      <rPr>
        <sz val="10"/>
        <rFont val="Arial Narrow"/>
        <family val="1"/>
      </rPr>
      <t>Elaborar el Reporte de Resoluciones adoptadas por Consejo Directivo.</t>
    </r>
  </si>
  <si>
    <r>
      <rPr>
        <b/>
        <sz val="9"/>
        <rFont val="Century Schoolbook"/>
        <family val="1"/>
      </rPr>
      <t>1.-</t>
    </r>
    <r>
      <rPr>
        <sz val="10"/>
        <rFont val="Arial Narrow"/>
        <family val="1"/>
      </rPr>
      <t xml:space="preserve"> Matriz de Control y Supervisión de los Servidores.
</t>
    </r>
    <r>
      <rPr>
        <b/>
        <sz val="9"/>
        <rFont val="Century Schoolbook"/>
        <family val="1"/>
      </rPr>
      <t>2.-</t>
    </r>
    <r>
      <rPr>
        <sz val="10"/>
        <rFont val="Arial Narrow"/>
        <family val="1"/>
      </rPr>
      <t xml:space="preserve"> Oficio de servidores solicitando permiso.
</t>
    </r>
    <r>
      <rPr>
        <b/>
        <sz val="9"/>
        <rFont val="Century Schoolbook"/>
        <family val="1"/>
      </rPr>
      <t>3.-</t>
    </r>
    <r>
      <rPr>
        <sz val="10"/>
        <rFont val="Arial Narrow"/>
        <family val="1"/>
      </rPr>
      <t xml:space="preserve"> Informes de cumplimiento de los docentes, servidores en teletrabajo y presencial.</t>
    </r>
  </si>
  <si>
    <r>
      <rPr>
        <b/>
        <sz val="9"/>
        <rFont val="Century Schoolbook"/>
        <family val="1"/>
      </rPr>
      <t>1.-</t>
    </r>
    <r>
      <rPr>
        <sz val="10"/>
        <rFont val="Arial Narrow"/>
        <family val="1"/>
      </rPr>
      <t xml:space="preserve"> Receptar las solicitudes de permiso del personal administrativo y académico.
</t>
    </r>
    <r>
      <rPr>
        <b/>
        <sz val="9"/>
        <rFont val="Century Schoolbook"/>
        <family val="1"/>
      </rPr>
      <t>2.-</t>
    </r>
    <r>
      <rPr>
        <sz val="10"/>
        <rFont val="Arial Narrow"/>
        <family val="1"/>
      </rPr>
      <t xml:space="preserve"> Redactar y tramitar ante autoridades las solicitudes de permiso, licencias y avales por parte de los docentes y servidores.</t>
    </r>
  </si>
  <si>
    <r>
      <rPr>
        <b/>
        <sz val="9"/>
        <rFont val="Century Schoolbook"/>
        <family val="1"/>
      </rPr>
      <t>1.-</t>
    </r>
    <r>
      <rPr>
        <sz val="10"/>
        <rFont val="Arial Narrow"/>
        <family val="1"/>
      </rPr>
      <t xml:space="preserve"> Matriz de Control y Supervisión a la ejecución de las convocatorias a los consejos de Facultad.</t>
    </r>
  </si>
  <si>
    <r>
      <rPr>
        <b/>
        <sz val="9"/>
        <rFont val="Century Schoolbook"/>
        <family val="1"/>
      </rPr>
      <t>1.-</t>
    </r>
    <r>
      <rPr>
        <sz val="10"/>
        <rFont val="Arial Narrow"/>
        <family val="1"/>
      </rPr>
      <t xml:space="preserve"> Control y Supervisión a la ejecución de las convocatorias a Consejo Directivo, con orden del día.</t>
    </r>
  </si>
  <si>
    <r>
      <rPr>
        <b/>
        <sz val="9"/>
        <rFont val="Century Schoolbook"/>
        <family val="1"/>
      </rPr>
      <t>1.-</t>
    </r>
    <r>
      <rPr>
        <sz val="10"/>
        <rFont val="Arial Narrow"/>
        <family val="1"/>
      </rPr>
      <t xml:space="preserve"> Plan Operativo Anual - Reajustes y Evaluación del POA 1er y 2do Semestre.
</t>
    </r>
    <r>
      <rPr>
        <b/>
        <sz val="9"/>
        <rFont val="Century Schoolbook"/>
        <family val="1"/>
      </rPr>
      <t>2.-</t>
    </r>
    <r>
      <rPr>
        <sz val="10"/>
        <rFont val="Arial Narrow"/>
        <family val="1"/>
      </rPr>
      <t xml:space="preserve"> Informes de necesidades, requerimientos, formularios y oficios de solicitud de procesos de adquisición de bienes y/o servicios.
</t>
    </r>
    <r>
      <rPr>
        <b/>
        <sz val="9"/>
        <rFont val="Century Schoolbook"/>
        <family val="1"/>
      </rPr>
      <t>3.-</t>
    </r>
    <r>
      <rPr>
        <sz val="10"/>
        <rFont val="Arial Narrow"/>
        <family val="1"/>
      </rPr>
      <t xml:space="preserve"> Registro de control de materiales, equipos de bienes muebles.</t>
    </r>
  </si>
  <si>
    <r>
      <rPr>
        <b/>
        <sz val="9"/>
        <rFont val="Century Schoolbook"/>
        <family val="1"/>
      </rPr>
      <t>1.-</t>
    </r>
    <r>
      <rPr>
        <sz val="10"/>
        <rFont val="Arial Narrow"/>
        <family val="1"/>
      </rPr>
      <t xml:space="preserve"> Consolidar el POA y la Programación de necesidades de Recursos de la Facultad y remitir el POA a la Dirección de Planificación.
</t>
    </r>
    <r>
      <rPr>
        <b/>
        <sz val="9"/>
        <rFont val="Century Schoolbook"/>
        <family val="1"/>
      </rPr>
      <t>2.-</t>
    </r>
    <r>
      <rPr>
        <sz val="10"/>
        <rFont val="Arial Narrow"/>
        <family val="1"/>
      </rPr>
      <t xml:space="preserve"> Gestionar a través de Decanato la aprobación y modificaciones al POA y a la Programación de necesidades de Recursos.
</t>
    </r>
    <r>
      <rPr>
        <b/>
        <sz val="9"/>
        <rFont val="Century Schoolbook"/>
        <family val="1"/>
      </rPr>
      <t>3.-</t>
    </r>
    <r>
      <rPr>
        <sz val="10"/>
        <rFont val="Arial Narrow"/>
        <family val="1"/>
      </rPr>
      <t xml:space="preserve"> Elaborar y gestionar los requerimientos, cotizaciones de compra de bienes y/o servicios.
</t>
    </r>
    <r>
      <rPr>
        <b/>
        <sz val="9"/>
        <rFont val="Century Schoolbook"/>
        <family val="1"/>
      </rPr>
      <t>4.-</t>
    </r>
    <r>
      <rPr>
        <sz val="10"/>
        <rFont val="Arial Narrow"/>
        <family val="1"/>
      </rPr>
      <t xml:space="preserve"> Controlar la custodia y distribución de suministros de aseo y oficina.
</t>
    </r>
    <r>
      <rPr>
        <b/>
        <sz val="9"/>
        <rFont val="Century Schoolbook"/>
        <family val="1"/>
      </rPr>
      <t>5.-</t>
    </r>
    <r>
      <rPr>
        <sz val="10"/>
        <rFont val="Arial Narrow"/>
        <family val="1"/>
      </rPr>
      <t xml:space="preserve"> Subir en forma digital los medios de verificación para la Evaluación del POA.</t>
    </r>
  </si>
  <si>
    <r>
      <rPr>
        <b/>
        <sz val="9"/>
        <rFont val="Century Schoolbook"/>
        <family val="1"/>
      </rPr>
      <t>1.-</t>
    </r>
    <r>
      <rPr>
        <sz val="10"/>
        <rFont val="Arial Narrow"/>
        <family val="1"/>
      </rPr>
      <t xml:space="preserve"> Inventario Documental.</t>
    </r>
  </si>
  <si>
    <r>
      <rPr>
        <b/>
        <sz val="9"/>
        <rFont val="Century Schoolbook"/>
        <family val="1"/>
      </rPr>
      <t>1.-</t>
    </r>
    <r>
      <rPr>
        <sz val="10"/>
        <rFont val="Arial Narrow"/>
        <family val="1"/>
      </rPr>
      <t xml:space="preserve"> Realizar un listado de documentos para archivar. (una vez terminado el año).
</t>
    </r>
    <r>
      <rPr>
        <b/>
        <sz val="9"/>
        <rFont val="Century Schoolbook"/>
        <family val="1"/>
      </rPr>
      <t>2.-</t>
    </r>
    <r>
      <rPr>
        <sz val="10"/>
        <rFont val="Arial Narrow"/>
        <family val="1"/>
      </rPr>
      <t xml:space="preserve"> Etiquetar los documentos con sus nombres en carpetas folders de cartulina y archivadores de cartón plegable. (en los 3 primeros meses del siguiente año, junto con el listado de documentos para archivar).
</t>
    </r>
    <r>
      <rPr>
        <b/>
        <sz val="9"/>
        <rFont val="Century Schoolbook"/>
        <family val="1"/>
      </rPr>
      <t>3.-</t>
    </r>
    <r>
      <rPr>
        <sz val="10"/>
        <rFont val="Arial Narrow"/>
        <family val="1"/>
      </rPr>
      <t xml:space="preserve"> Enviar la documentación al Archivo Intermedio, esta actividad se la realiza (cada </t>
    </r>
    <r>
      <rPr>
        <sz val="10"/>
        <rFont val="Century Schoolbook"/>
        <family val="1"/>
      </rPr>
      <t>5</t>
    </r>
    <r>
      <rPr>
        <sz val="10"/>
        <rFont val="Arial Narrow"/>
        <family val="1"/>
      </rPr>
      <t xml:space="preserve"> años).</t>
    </r>
  </si>
  <si>
    <r>
      <rPr>
        <b/>
        <sz val="9"/>
        <rFont val="Century Schoolbook"/>
        <family val="1"/>
      </rPr>
      <t>1.-</t>
    </r>
    <r>
      <rPr>
        <sz val="10"/>
        <rFont val="Arial Narrow"/>
        <family val="2"/>
      </rPr>
      <t xml:space="preserve"> Reporte del estado actual de la Emisión o actualización de procedimientos Académicos internos.
</t>
    </r>
    <r>
      <rPr>
        <b/>
        <sz val="9"/>
        <rFont val="Century Schoolbook"/>
        <family val="1"/>
      </rPr>
      <t>2.-</t>
    </r>
    <r>
      <rPr>
        <sz val="10"/>
        <rFont val="Arial Narrow"/>
        <family val="2"/>
      </rPr>
      <t xml:space="preserve"> Reporte de Correos electrónicos enviados y recibidos.
</t>
    </r>
    <r>
      <rPr>
        <b/>
        <sz val="9"/>
        <rFont val="Century Schoolbook"/>
        <family val="1"/>
      </rPr>
      <t>3.-</t>
    </r>
    <r>
      <rPr>
        <sz val="10"/>
        <rFont val="Arial Narrow"/>
        <family val="2"/>
      </rPr>
      <t xml:space="preserve"> Reporte de Oficios elaborados ingresados al SIUTMACH.
</t>
    </r>
    <r>
      <rPr>
        <b/>
        <sz val="9"/>
        <rFont val="Century Schoolbook"/>
        <family val="1"/>
      </rPr>
      <t>4.-</t>
    </r>
    <r>
      <rPr>
        <sz val="10"/>
        <rFont val="Arial Narrow"/>
        <family val="2"/>
      </rPr>
      <t xml:space="preserve"> Reporte de Oficios recibidos ingresados SIUTMACH.
</t>
    </r>
    <r>
      <rPr>
        <b/>
        <sz val="9"/>
        <rFont val="Century Schoolbook"/>
        <family val="1"/>
      </rPr>
      <t>5.-</t>
    </r>
    <r>
      <rPr>
        <sz val="10"/>
        <rFont val="Arial Narrow"/>
        <family val="2"/>
      </rPr>
      <t xml:space="preserve"> Agenda del subdecanato.
</t>
    </r>
    <r>
      <rPr>
        <b/>
        <sz val="9"/>
        <rFont val="Century Schoolbook"/>
        <family val="1"/>
      </rPr>
      <t>6.-</t>
    </r>
    <r>
      <rPr>
        <sz val="10"/>
        <rFont val="Arial Narrow"/>
        <family val="2"/>
      </rPr>
      <t xml:space="preserve"> Matriz de Capacitación Docente.
</t>
    </r>
    <r>
      <rPr>
        <b/>
        <i/>
        <sz val="9"/>
        <rFont val="Century Schoolbook"/>
        <family val="1"/>
      </rPr>
      <t>7.-</t>
    </r>
    <r>
      <rPr>
        <sz val="10"/>
        <rFont val="Arial Narrow"/>
        <family val="2"/>
      </rPr>
      <t xml:space="preserve"> Matriz de Publicaciones del personal docente.
</t>
    </r>
    <r>
      <rPr>
        <b/>
        <sz val="9"/>
        <rFont val="Century Schoolbook"/>
        <family val="1"/>
      </rPr>
      <t>8.-</t>
    </r>
    <r>
      <rPr>
        <sz val="10"/>
        <rFont val="Arial Narrow"/>
        <family val="2"/>
      </rPr>
      <t xml:space="preserve"> Matriz de responsables de colectivos.</t>
    </r>
  </si>
  <si>
    <r>
      <rPr>
        <b/>
        <sz val="9"/>
        <rFont val="Century Schoolbook"/>
        <family val="1"/>
      </rPr>
      <t>1.-</t>
    </r>
    <r>
      <rPr>
        <sz val="10"/>
        <rFont val="Arial Narrow"/>
        <family val="1"/>
      </rPr>
      <t xml:space="preserve"> Reporte de validación de las directrices.
</t>
    </r>
    <r>
      <rPr>
        <b/>
        <sz val="9"/>
        <rFont val="Century Schoolbook"/>
        <family val="1"/>
      </rPr>
      <t>2.-</t>
    </r>
    <r>
      <rPr>
        <sz val="10"/>
        <rFont val="Arial Narrow"/>
        <family val="1"/>
      </rPr>
      <t xml:space="preserve"> Documentos y correos recibidos con disposiciones emanadas de autoridades en formato digital.</t>
    </r>
  </si>
  <si>
    <r>
      <rPr>
        <b/>
        <sz val="9"/>
        <rFont val="Century Schoolbook"/>
        <family val="1"/>
      </rPr>
      <t xml:space="preserve">1.- </t>
    </r>
    <r>
      <rPr>
        <sz val="10"/>
        <rFont val="Arial Narrow"/>
        <family val="2"/>
      </rPr>
      <t xml:space="preserve">Reporte del estado actual de la supervisión a la ejecución de los procesos académicos.
</t>
    </r>
    <r>
      <rPr>
        <b/>
        <sz val="9"/>
        <rFont val="Century Schoolbook"/>
        <family val="1"/>
      </rPr>
      <t>2.-</t>
    </r>
    <r>
      <rPr>
        <sz val="10"/>
        <rFont val="Arial Narrow"/>
        <family val="2"/>
      </rPr>
      <t xml:space="preserve"> Actas de Comisión Académica.
</t>
    </r>
    <r>
      <rPr>
        <b/>
        <sz val="9"/>
        <rFont val="Century Schoolbook"/>
        <family val="1"/>
      </rPr>
      <t>3.-</t>
    </r>
    <r>
      <rPr>
        <sz val="10"/>
        <rFont val="Arial Narrow"/>
        <family val="2"/>
      </rPr>
      <t xml:space="preserve"> Convocatorias a sesiones de trabajo.</t>
    </r>
  </si>
  <si>
    <r>
      <rPr>
        <b/>
        <sz val="9"/>
        <rFont val="Century Schoolbook"/>
        <family val="1"/>
      </rPr>
      <t>1.-</t>
    </r>
    <r>
      <rPr>
        <sz val="10"/>
        <rFont val="Arial Narrow"/>
        <family val="2"/>
      </rPr>
      <t xml:space="preserve"> Reporte del estado actual del resultado y avances de los procesos de investigación y vinculación con la sociedad.
</t>
    </r>
    <r>
      <rPr>
        <b/>
        <sz val="9"/>
        <rFont val="Century Schoolbook"/>
        <family val="1"/>
      </rPr>
      <t>2.-</t>
    </r>
    <r>
      <rPr>
        <sz val="10"/>
        <rFont val="Arial Narrow"/>
        <family val="2"/>
      </rPr>
      <t xml:space="preserve"> Actas de Comisión Académica
</t>
    </r>
    <r>
      <rPr>
        <b/>
        <sz val="9"/>
        <rFont val="Century Schoolbook"/>
        <family val="1"/>
      </rPr>
      <t>3.-</t>
    </r>
    <r>
      <rPr>
        <sz val="10"/>
        <rFont val="Arial Narrow"/>
        <family val="2"/>
      </rPr>
      <t xml:space="preserve"> Convocatorias a sesiones de trabajo.</t>
    </r>
  </si>
  <si>
    <r>
      <rPr>
        <b/>
        <sz val="9"/>
        <rFont val="Century Schoolbook"/>
        <family val="1"/>
      </rPr>
      <t>1.-</t>
    </r>
    <r>
      <rPr>
        <sz val="10"/>
        <rFont val="Arial Narrow"/>
        <family val="2"/>
      </rPr>
      <t xml:space="preserve"> Reporte de Documentos de planificación académica y curricular entregados.
</t>
    </r>
    <r>
      <rPr>
        <b/>
        <sz val="9"/>
        <rFont val="Century Schoolbook"/>
        <family val="1"/>
      </rPr>
      <t>2.-</t>
    </r>
    <r>
      <rPr>
        <sz val="10"/>
        <rFont val="Arial Narrow"/>
        <family val="2"/>
      </rPr>
      <t xml:space="preserve"> Resoluciones de aprobación del Consejo Directivo.
</t>
    </r>
    <r>
      <rPr>
        <b/>
        <sz val="9"/>
        <rFont val="Century Schoolbook"/>
        <family val="1"/>
      </rPr>
      <t>3.-</t>
    </r>
    <r>
      <rPr>
        <sz val="10"/>
        <rFont val="Arial Narrow"/>
        <family val="2"/>
      </rPr>
      <t xml:space="preserve"> Actas de Comisión Académica.
</t>
    </r>
    <r>
      <rPr>
        <b/>
        <sz val="9"/>
        <rFont val="Century Schoolbook"/>
        <family val="1"/>
      </rPr>
      <t>4.-</t>
    </r>
    <r>
      <rPr>
        <sz val="10"/>
        <rFont val="Arial Narrow"/>
        <family val="2"/>
      </rPr>
      <t xml:space="preserve"> Libro de convocatorias, registro de asistencia.</t>
    </r>
  </si>
  <si>
    <r>
      <rPr>
        <b/>
        <sz val="9"/>
        <rFont val="Century Schoolbook"/>
        <family val="1"/>
      </rPr>
      <t>1.-</t>
    </r>
    <r>
      <rPr>
        <sz val="10"/>
        <rFont val="Arial Narrow"/>
        <family val="2"/>
      </rPr>
      <t xml:space="preserve"> Informe de cumplimiento del proceso de evaluación integral del desempeño docente.
</t>
    </r>
    <r>
      <rPr>
        <b/>
        <sz val="9"/>
        <rFont val="Century Schoolbook"/>
        <family val="1"/>
      </rPr>
      <t>2.-</t>
    </r>
    <r>
      <rPr>
        <sz val="10"/>
        <rFont val="Arial Narrow"/>
        <family val="2"/>
      </rPr>
      <t xml:space="preserve"> Resolución del Consejo Universitario del cronograma del proceso evaluación.
</t>
    </r>
    <r>
      <rPr>
        <b/>
        <sz val="9"/>
        <rFont val="Century Schoolbook"/>
        <family val="1"/>
      </rPr>
      <t>3.-</t>
    </r>
    <r>
      <rPr>
        <sz val="10"/>
        <rFont val="Arial Narrow"/>
        <family val="2"/>
      </rPr>
      <t xml:space="preserve"> Acta Comisión Académica.
</t>
    </r>
    <r>
      <rPr>
        <b/>
        <sz val="9"/>
        <rFont val="Century Schoolbook"/>
        <family val="1"/>
      </rPr>
      <t>4.-</t>
    </r>
    <r>
      <rPr>
        <sz val="10"/>
        <rFont val="Arial Narrow"/>
        <family val="2"/>
      </rPr>
      <t xml:space="preserve"> Resolución del Consejo Directivo que aprueba Comisiones pares de evaluación.
</t>
    </r>
    <r>
      <rPr>
        <b/>
        <sz val="9"/>
        <rFont val="Century Schoolbook"/>
        <family val="1"/>
      </rPr>
      <t>5.-</t>
    </r>
    <r>
      <rPr>
        <sz val="10"/>
        <rFont val="Arial Narrow"/>
        <family val="2"/>
      </rPr>
      <t xml:space="preserve"> Oficios comunicando designación a profesores como pares evaluadores.
</t>
    </r>
    <r>
      <rPr>
        <b/>
        <sz val="9"/>
        <rFont val="Century Schoolbook"/>
        <family val="1"/>
      </rPr>
      <t>6.-</t>
    </r>
    <r>
      <rPr>
        <sz val="10"/>
        <rFont val="Arial Narrow"/>
        <family val="2"/>
      </rPr>
      <t xml:space="preserve"> Oficios comunicando a docentes designados para ingresar información al SIUTMACH.
</t>
    </r>
    <r>
      <rPr>
        <b/>
        <sz val="9"/>
        <rFont val="Century Schoolbook"/>
        <family val="1"/>
      </rPr>
      <t>7.-</t>
    </r>
    <r>
      <rPr>
        <sz val="10"/>
        <rFont val="Arial Narrow"/>
        <family val="2"/>
      </rPr>
      <t xml:space="preserve"> Oficio al Rectorado comunicando apelaciones.
</t>
    </r>
    <r>
      <rPr>
        <b/>
        <sz val="9"/>
        <rFont val="Century Schoolbook"/>
        <family val="1"/>
      </rPr>
      <t>8.-</t>
    </r>
    <r>
      <rPr>
        <sz val="10"/>
        <rFont val="Arial Narrow"/>
        <family val="2"/>
      </rPr>
      <t xml:space="preserve"> Oficio al Consejo Directivo comunicando docentes mejores puntuados.
</t>
    </r>
    <r>
      <rPr>
        <b/>
        <sz val="9"/>
        <rFont val="Century Schoolbook"/>
        <family val="1"/>
      </rPr>
      <t>9.-</t>
    </r>
    <r>
      <rPr>
        <sz val="10"/>
        <rFont val="Arial Narrow"/>
        <family val="2"/>
      </rPr>
      <t xml:space="preserve"> Registro de entrega de certificados a los docentes mejores puntuados.</t>
    </r>
  </si>
  <si>
    <r>
      <rPr>
        <b/>
        <sz val="9"/>
        <rFont val="Century Schoolbook"/>
        <family val="1"/>
      </rPr>
      <t>1.-</t>
    </r>
    <r>
      <rPr>
        <sz val="10"/>
        <rFont val="Arial Narrow"/>
        <family val="2"/>
      </rPr>
      <t xml:space="preserve"> Registros de practicas.
</t>
    </r>
    <r>
      <rPr>
        <b/>
        <sz val="9"/>
        <rFont val="Century Schoolbook"/>
        <family val="1"/>
      </rPr>
      <t>2.-</t>
    </r>
    <r>
      <rPr>
        <sz val="10"/>
        <rFont val="Arial Narrow"/>
        <family val="2"/>
      </rPr>
      <t xml:space="preserve"> Solicitud del cronograma para el mantenimiento de infraestructura y equipos del Laboratorio.
</t>
    </r>
    <r>
      <rPr>
        <b/>
        <sz val="9"/>
        <rFont val="Century Schoolbook"/>
        <family val="1"/>
      </rPr>
      <t>3.-</t>
    </r>
    <r>
      <rPr>
        <sz val="10"/>
        <rFont val="Arial Narrow"/>
        <family val="2"/>
      </rPr>
      <t xml:space="preserve"> Inventario de bienes del Laboratorio.
</t>
    </r>
    <r>
      <rPr>
        <b/>
        <sz val="9"/>
        <rFont val="Century Schoolbook"/>
        <family val="1"/>
      </rPr>
      <t>4.-</t>
    </r>
    <r>
      <rPr>
        <sz val="10"/>
        <rFont val="Arial Narrow"/>
        <family val="2"/>
      </rPr>
      <t xml:space="preserve"> Registro de limpieza del laboratorio.
</t>
    </r>
    <r>
      <rPr>
        <b/>
        <sz val="9"/>
        <rFont val="Century Schoolbook"/>
        <family val="1"/>
      </rPr>
      <t>5.-</t>
    </r>
    <r>
      <rPr>
        <sz val="10"/>
        <rFont val="Arial Narrow"/>
        <family val="2"/>
      </rPr>
      <t xml:space="preserve"> POA </t>
    </r>
    <r>
      <rPr>
        <sz val="10"/>
        <rFont val="Century Schoolbook"/>
        <family val="1"/>
      </rPr>
      <t>2020</t>
    </r>
    <r>
      <rPr>
        <sz val="10"/>
        <rFont val="Arial Narrow"/>
        <family val="2"/>
      </rPr>
      <t xml:space="preserve"> y Evaluaciones del POA del Laboratorio.
</t>
    </r>
    <r>
      <rPr>
        <b/>
        <sz val="9"/>
        <rFont val="Century Schoolbook"/>
        <family val="1"/>
      </rPr>
      <t xml:space="preserve">6.- </t>
    </r>
    <r>
      <rPr>
        <sz val="10"/>
        <rFont val="Arial Narrow"/>
        <family val="2"/>
      </rPr>
      <t>Registro de Atención a Usuarios.</t>
    </r>
  </si>
  <si>
    <r>
      <rPr>
        <b/>
        <sz val="9"/>
        <rFont val="Century Schoolbook"/>
        <family val="1"/>
      </rPr>
      <t>1.-</t>
    </r>
    <r>
      <rPr>
        <sz val="10"/>
        <rFont val="Arial Narrow"/>
        <family val="2"/>
      </rPr>
      <t xml:space="preserve"> Registros de practicas.
</t>
    </r>
    <r>
      <rPr>
        <b/>
        <sz val="9"/>
        <rFont val="Century Schoolbook"/>
        <family val="1"/>
      </rPr>
      <t>2.-</t>
    </r>
    <r>
      <rPr>
        <sz val="10"/>
        <rFont val="Arial Narrow"/>
        <family val="2"/>
      </rPr>
      <t xml:space="preserve"> Inventario de bienes del Laboratorio.
</t>
    </r>
    <r>
      <rPr>
        <b/>
        <sz val="9"/>
        <rFont val="Century Schoolbook"/>
        <family val="1"/>
      </rPr>
      <t>3.-</t>
    </r>
    <r>
      <rPr>
        <sz val="10"/>
        <rFont val="Arial Narrow"/>
        <family val="2"/>
      </rPr>
      <t xml:space="preserve"> Registro de limpieza del laboratorio.
</t>
    </r>
    <r>
      <rPr>
        <b/>
        <sz val="9"/>
        <rFont val="Century Schoolbook"/>
        <family val="1"/>
      </rPr>
      <t>4.-</t>
    </r>
    <r>
      <rPr>
        <sz val="10"/>
        <rFont val="Arial Narrow"/>
        <family val="2"/>
      </rPr>
      <t xml:space="preserve"> POA </t>
    </r>
    <r>
      <rPr>
        <sz val="10"/>
        <rFont val="Century Schoolbook"/>
        <family val="1"/>
      </rPr>
      <t>2020</t>
    </r>
    <r>
      <rPr>
        <sz val="10"/>
        <rFont val="Arial Narrow"/>
        <family val="2"/>
      </rPr>
      <t xml:space="preserve"> y Evaluaciones del POA del Laboratorio.
</t>
    </r>
    <r>
      <rPr>
        <b/>
        <sz val="9"/>
        <rFont val="Century Schoolbook"/>
        <family val="1"/>
      </rPr>
      <t>5.-</t>
    </r>
    <r>
      <rPr>
        <sz val="10"/>
        <rFont val="Arial Narrow"/>
        <family val="2"/>
      </rPr>
      <t xml:space="preserve"> Registros de uso del laboratorio, uso de reactivos, uso de equipos y materiales.</t>
    </r>
  </si>
  <si>
    <r>
      <rPr>
        <b/>
        <sz val="9"/>
        <rFont val="Century Schoolbook"/>
        <family val="1"/>
      </rPr>
      <t>1.-</t>
    </r>
    <r>
      <rPr>
        <sz val="10"/>
        <rFont val="Arial Narrow"/>
        <family val="2"/>
      </rPr>
      <t xml:space="preserve"> Registros de prácticas realizadas.
</t>
    </r>
    <r>
      <rPr>
        <b/>
        <sz val="9"/>
        <rFont val="Century Schoolbook"/>
        <family val="1"/>
      </rPr>
      <t>2.-</t>
    </r>
    <r>
      <rPr>
        <sz val="10"/>
        <rFont val="Arial Narrow"/>
        <family val="2"/>
      </rPr>
      <t xml:space="preserve"> Lista de prácticas realizadas, según las guías recibidas conforme a especialidad.
</t>
    </r>
    <r>
      <rPr>
        <b/>
        <sz val="9"/>
        <rFont val="Century Schoolbook"/>
        <family val="1"/>
      </rPr>
      <t>3.-</t>
    </r>
    <r>
      <rPr>
        <sz val="10"/>
        <rFont val="Arial Narrow"/>
        <family val="2"/>
      </rPr>
      <t xml:space="preserve"> Solicitud y cronograma de mantenimiento de infraestructura física y cronograma de mantenimiento y calibración de equipos del Laboratorio y la Estación.
</t>
    </r>
    <r>
      <rPr>
        <b/>
        <sz val="9"/>
        <rFont val="Century Schoolbook"/>
        <family val="1"/>
      </rPr>
      <t>4.-</t>
    </r>
    <r>
      <rPr>
        <sz val="10"/>
        <rFont val="Arial Narrow"/>
        <family val="2"/>
      </rPr>
      <t xml:space="preserve"> Inventario actualizado de bienes del Laboratorio.
</t>
    </r>
    <r>
      <rPr>
        <b/>
        <sz val="9"/>
        <rFont val="Century Schoolbook"/>
        <family val="1"/>
      </rPr>
      <t>5.-</t>
    </r>
    <r>
      <rPr>
        <sz val="10"/>
        <rFont val="Arial Narrow"/>
        <family val="2"/>
      </rPr>
      <t xml:space="preserve"> Registro de limpieza del Laboratorio y la Estación.
</t>
    </r>
    <r>
      <rPr>
        <b/>
        <sz val="9"/>
        <rFont val="Century Schoolbook"/>
        <family val="1"/>
      </rPr>
      <t>6.-</t>
    </r>
    <r>
      <rPr>
        <sz val="10"/>
        <rFont val="Arial Narrow"/>
        <family val="2"/>
      </rPr>
      <t xml:space="preserve"> POA </t>
    </r>
    <r>
      <rPr>
        <sz val="10"/>
        <rFont val="Century Schoolbook"/>
        <family val="1"/>
      </rPr>
      <t>2020</t>
    </r>
    <r>
      <rPr>
        <sz val="10"/>
        <rFont val="Arial Narrow"/>
        <family val="2"/>
      </rPr>
      <t xml:space="preserve"> y evaluaciones semestrales del POA del Laboratorio.
</t>
    </r>
    <r>
      <rPr>
        <b/>
        <sz val="9"/>
        <rFont val="Century Schoolbook"/>
        <family val="1"/>
      </rPr>
      <t>7.-</t>
    </r>
    <r>
      <rPr>
        <sz val="10"/>
        <rFont val="Arial Narrow"/>
        <family val="2"/>
      </rPr>
      <t xml:space="preserve"> Registro de Atención a Usuarios internos y externos.
</t>
    </r>
    <r>
      <rPr>
        <b/>
        <sz val="9"/>
        <rFont val="Century Schoolbook"/>
        <family val="1"/>
      </rPr>
      <t>8.-</t>
    </r>
    <r>
      <rPr>
        <sz val="10"/>
        <rFont val="Arial Narrow"/>
        <family val="2"/>
      </rPr>
      <t xml:space="preserve"> Registro de uso de equipos y del laboratorio.
</t>
    </r>
    <r>
      <rPr>
        <b/>
        <sz val="9"/>
        <rFont val="Century Schoolbook"/>
        <family val="1"/>
      </rPr>
      <t>9.-</t>
    </r>
    <r>
      <rPr>
        <sz val="10"/>
        <rFont val="Arial Narrow"/>
        <family val="2"/>
      </rPr>
      <t xml:space="preserve"> Informe de actividades realizadas en cada semestre, al subdecanato.</t>
    </r>
  </si>
  <si>
    <r>
      <rPr>
        <b/>
        <sz val="9"/>
        <rFont val="Century Schoolbook"/>
        <family val="1"/>
      </rPr>
      <t>1.-</t>
    </r>
    <r>
      <rPr>
        <sz val="10"/>
        <rFont val="Arial Narrow"/>
        <family val="2"/>
      </rPr>
      <t xml:space="preserve"> Elaborar lista de práctica según especialidad y guías de practicas.
</t>
    </r>
    <r>
      <rPr>
        <b/>
        <sz val="9"/>
        <rFont val="Century Schoolbook"/>
        <family val="1"/>
      </rPr>
      <t>2.-</t>
    </r>
    <r>
      <rPr>
        <sz val="10"/>
        <rFont val="Arial Narrow"/>
        <family val="2"/>
      </rPr>
      <t xml:space="preserve"> Elaborar y presentar el cronograma de mantenimiento de infraestructura y equipos del Laboratorio.
</t>
    </r>
    <r>
      <rPr>
        <b/>
        <sz val="9"/>
        <rFont val="Century Schoolbook"/>
        <family val="1"/>
      </rPr>
      <t>3.-</t>
    </r>
    <r>
      <rPr>
        <sz val="10"/>
        <rFont val="Arial Narrow"/>
        <family val="2"/>
      </rPr>
      <t xml:space="preserve"> Supervisar la limpieza de laboratorio.
</t>
    </r>
    <r>
      <rPr>
        <b/>
        <sz val="9"/>
        <rFont val="Century Schoolbook"/>
        <family val="1"/>
      </rPr>
      <t>4.-</t>
    </r>
    <r>
      <rPr>
        <sz val="10"/>
        <rFont val="Arial Narrow"/>
        <family val="2"/>
      </rPr>
      <t xml:space="preserve"> Elaborar y presentar el POA y la Programación de necesidades de recursos y Evaluación del POA al Subdecanato.
</t>
    </r>
    <r>
      <rPr>
        <b/>
        <sz val="9"/>
        <rFont val="Century Schoolbook"/>
        <family val="1"/>
      </rPr>
      <t>5.-</t>
    </r>
    <r>
      <rPr>
        <sz val="10"/>
        <rFont val="Arial Narrow"/>
        <family val="2"/>
      </rPr>
      <t xml:space="preserve"> Atender a usuarios internos y externos.</t>
    </r>
  </si>
  <si>
    <r>
      <rPr>
        <b/>
        <sz val="9"/>
        <rFont val="Century Schoolbook"/>
        <family val="1"/>
      </rPr>
      <t>1.-</t>
    </r>
    <r>
      <rPr>
        <sz val="10"/>
        <rFont val="Arial Narrow"/>
        <family val="2"/>
      </rPr>
      <t xml:space="preserve"> Registros de practicas.
</t>
    </r>
    <r>
      <rPr>
        <b/>
        <sz val="9"/>
        <rFont val="Century Schoolbook"/>
        <family val="1"/>
      </rPr>
      <t>2.-</t>
    </r>
    <r>
      <rPr>
        <sz val="10"/>
        <rFont val="Arial Narrow"/>
        <family val="2"/>
      </rPr>
      <t xml:space="preserve"> Solicitud del cronograma para el mantenimiento de infraestructura y equipos del Laboratorio.
</t>
    </r>
    <r>
      <rPr>
        <b/>
        <sz val="9"/>
        <rFont val="Century Schoolbook"/>
        <family val="1"/>
      </rPr>
      <t>3.-</t>
    </r>
    <r>
      <rPr>
        <sz val="10"/>
        <rFont val="Arial Narrow"/>
        <family val="2"/>
      </rPr>
      <t xml:space="preserve"> Acta de constatación de bienes e Inventario de materiales del Laboratorio.
</t>
    </r>
    <r>
      <rPr>
        <b/>
        <sz val="9"/>
        <rFont val="Century Schoolbook"/>
        <family val="1"/>
      </rPr>
      <t>4.-</t>
    </r>
    <r>
      <rPr>
        <sz val="10"/>
        <rFont val="Arial Narrow"/>
        <family val="2"/>
      </rPr>
      <t xml:space="preserve"> Registro de limpieza del laboratorio.
</t>
    </r>
    <r>
      <rPr>
        <b/>
        <sz val="9"/>
        <rFont val="Century Schoolbook"/>
        <family val="1"/>
      </rPr>
      <t>5.-</t>
    </r>
    <r>
      <rPr>
        <sz val="10"/>
        <rFont val="Arial Narrow"/>
        <family val="2"/>
      </rPr>
      <t xml:space="preserve"> POA </t>
    </r>
    <r>
      <rPr>
        <sz val="10"/>
        <rFont val="Century Schoolbook"/>
        <family val="1"/>
      </rPr>
      <t>2020</t>
    </r>
    <r>
      <rPr>
        <sz val="10"/>
        <rFont val="Arial Narrow"/>
        <family val="2"/>
      </rPr>
      <t xml:space="preserve"> y Evaluaciones del POA del Laboratorio.
</t>
    </r>
    <r>
      <rPr>
        <b/>
        <sz val="9"/>
        <rFont val="Century Schoolbook"/>
        <family val="1"/>
      </rPr>
      <t>6.-</t>
    </r>
    <r>
      <rPr>
        <sz val="10"/>
        <rFont val="Arial Narrow"/>
        <family val="2"/>
      </rPr>
      <t xml:space="preserve"> Registro de Atención a Usuarios.</t>
    </r>
  </si>
  <si>
    <r>
      <rPr>
        <b/>
        <sz val="9"/>
        <rFont val="Century Schoolbook"/>
        <family val="1"/>
      </rPr>
      <t>1.-</t>
    </r>
    <r>
      <rPr>
        <sz val="10"/>
        <rFont val="Arial Narrow"/>
        <family val="2"/>
      </rPr>
      <t xml:space="preserve"> Registros de practicas.
</t>
    </r>
    <r>
      <rPr>
        <b/>
        <sz val="9"/>
        <rFont val="Century Schoolbook"/>
        <family val="1"/>
      </rPr>
      <t>2.-</t>
    </r>
    <r>
      <rPr>
        <sz val="10"/>
        <rFont val="Arial Narrow"/>
        <family val="2"/>
      </rPr>
      <t xml:space="preserve"> Solicitud del cronograma para el mantenimiento de infraestructura y equipos del Laboratorio.
</t>
    </r>
    <r>
      <rPr>
        <b/>
        <sz val="9"/>
        <rFont val="Century Schoolbook"/>
        <family val="1"/>
      </rPr>
      <t>3.-</t>
    </r>
    <r>
      <rPr>
        <sz val="10"/>
        <rFont val="Arial Narrow"/>
        <family val="2"/>
      </rPr>
      <t xml:space="preserve"> Inventario de bienes del Laboratorio.
</t>
    </r>
    <r>
      <rPr>
        <b/>
        <sz val="9"/>
        <rFont val="Century Schoolbook"/>
        <family val="1"/>
      </rPr>
      <t>4.-</t>
    </r>
    <r>
      <rPr>
        <sz val="10"/>
        <rFont val="Arial Narrow"/>
        <family val="2"/>
      </rPr>
      <t xml:space="preserve"> Registro de limpieza del laboratorio.
</t>
    </r>
    <r>
      <rPr>
        <b/>
        <sz val="9"/>
        <rFont val="Century Schoolbook"/>
        <family val="1"/>
      </rPr>
      <t>5.-</t>
    </r>
    <r>
      <rPr>
        <sz val="10"/>
        <rFont val="Arial Narrow"/>
        <family val="2"/>
      </rPr>
      <t xml:space="preserve"> POA </t>
    </r>
    <r>
      <rPr>
        <sz val="10"/>
        <rFont val="Century Schoolbook"/>
        <family val="1"/>
      </rPr>
      <t>2020</t>
    </r>
    <r>
      <rPr>
        <sz val="10"/>
        <rFont val="Arial Narrow"/>
        <family val="2"/>
      </rPr>
      <t xml:space="preserve"> y Evaluaciones del POA del Laboratorio.
</t>
    </r>
    <r>
      <rPr>
        <b/>
        <sz val="9"/>
        <rFont val="Century Schoolbook"/>
        <family val="1"/>
      </rPr>
      <t>6.-</t>
    </r>
    <r>
      <rPr>
        <sz val="10"/>
        <rFont val="Arial Narrow"/>
        <family val="2"/>
      </rPr>
      <t xml:space="preserve"> Registro de Atención a Usuarios.
</t>
    </r>
    <r>
      <rPr>
        <b/>
        <sz val="9"/>
        <rFont val="Century Schoolbook"/>
        <family val="1"/>
      </rPr>
      <t>7.-</t>
    </r>
    <r>
      <rPr>
        <sz val="10"/>
        <rFont val="Arial Narrow"/>
        <family val="2"/>
      </rPr>
      <t xml:space="preserve"> registros de uso del laboratorio, uso de reactivos, uso de equipos y materiales.</t>
    </r>
  </si>
  <si>
    <r>
      <rPr>
        <b/>
        <sz val="9"/>
        <rFont val="Century Schoolbook"/>
        <family val="1"/>
      </rPr>
      <t>1.-</t>
    </r>
    <r>
      <rPr>
        <sz val="10"/>
        <rFont val="Arial Narrow"/>
        <family val="2"/>
      </rPr>
      <t xml:space="preserve"> Registros de practicas.
</t>
    </r>
    <r>
      <rPr>
        <b/>
        <sz val="9"/>
        <rFont val="Century Schoolbook"/>
        <family val="1"/>
      </rPr>
      <t>2.-</t>
    </r>
    <r>
      <rPr>
        <sz val="10"/>
        <rFont val="Arial Narrow"/>
        <family val="2"/>
      </rPr>
      <t xml:space="preserve"> Solicitud del cronograma para el mantenimiento de infraestructura y equipos del Laboratorio.
</t>
    </r>
    <r>
      <rPr>
        <b/>
        <sz val="9"/>
        <rFont val="Century Schoolbook"/>
        <family val="1"/>
      </rPr>
      <t>3.-</t>
    </r>
    <r>
      <rPr>
        <sz val="10"/>
        <rFont val="Arial Narrow"/>
        <family val="2"/>
      </rPr>
      <t xml:space="preserve"> Inventario de bienes del Laboratorio.
</t>
    </r>
    <r>
      <rPr>
        <b/>
        <sz val="9"/>
        <rFont val="Century Schoolbook"/>
        <family val="1"/>
      </rPr>
      <t>4.-</t>
    </r>
    <r>
      <rPr>
        <sz val="10"/>
        <rFont val="Arial Narrow"/>
        <family val="2"/>
      </rPr>
      <t xml:space="preserve"> Registro de limpieza del laboratorio.
</t>
    </r>
    <r>
      <rPr>
        <b/>
        <sz val="9"/>
        <rFont val="Century Schoolbook"/>
        <family val="1"/>
      </rPr>
      <t>5.-</t>
    </r>
    <r>
      <rPr>
        <sz val="10"/>
        <rFont val="Arial Narrow"/>
        <family val="2"/>
      </rPr>
      <t xml:space="preserve"> POA </t>
    </r>
    <r>
      <rPr>
        <sz val="10"/>
        <rFont val="Century Schoolbook"/>
        <family val="1"/>
      </rPr>
      <t>2020</t>
    </r>
    <r>
      <rPr>
        <sz val="10"/>
        <rFont val="Arial Narrow"/>
        <family val="2"/>
      </rPr>
      <t xml:space="preserve"> y Evaluaciones del POA del Laboratorio.
</t>
    </r>
    <r>
      <rPr>
        <b/>
        <sz val="9"/>
        <rFont val="Century Schoolbook"/>
        <family val="1"/>
      </rPr>
      <t>6.-</t>
    </r>
    <r>
      <rPr>
        <sz val="10"/>
        <rFont val="Arial Narrow"/>
        <family val="2"/>
      </rPr>
      <t xml:space="preserve"> Registro de Atención a Usuarios.</t>
    </r>
  </si>
  <si>
    <r>
      <rPr>
        <b/>
        <sz val="9"/>
        <rFont val="Century Schoolbook"/>
        <family val="1"/>
      </rPr>
      <t>1.-</t>
    </r>
    <r>
      <rPr>
        <sz val="10"/>
        <rFont val="Arial Narrow"/>
        <family val="2"/>
      </rPr>
      <t xml:space="preserve"> Registros de practicas.
</t>
    </r>
    <r>
      <rPr>
        <b/>
        <sz val="9"/>
        <rFont val="Century Schoolbook"/>
        <family val="1"/>
      </rPr>
      <t>2.-</t>
    </r>
    <r>
      <rPr>
        <sz val="10"/>
        <rFont val="Arial Narrow"/>
        <family val="2"/>
      </rPr>
      <t xml:space="preserve"> Reporte de mantenimiento preventivo de los equipos a realizar (anexo: registros de Formularios de mantenimiento preventivo).
</t>
    </r>
    <r>
      <rPr>
        <b/>
        <sz val="9"/>
        <rFont val="Century Schoolbook"/>
        <family val="1"/>
      </rPr>
      <t>3.-</t>
    </r>
    <r>
      <rPr>
        <sz val="10"/>
        <rFont val="Arial Narrow"/>
        <family val="2"/>
      </rPr>
      <t xml:space="preserve"> Reporte de mantenimiento correctivo (anexo: registros de Formularios de mantenimiento correctivo).
</t>
    </r>
    <r>
      <rPr>
        <b/>
        <sz val="9"/>
        <rFont val="Century Schoolbook"/>
        <family val="1"/>
      </rPr>
      <t>4.-</t>
    </r>
    <r>
      <rPr>
        <sz val="10"/>
        <rFont val="Arial Narrow"/>
        <family val="2"/>
      </rPr>
      <t xml:space="preserve"> Reporte de Soporte técnico (anexo: registros de Formularios de Soporte Técnico).
</t>
    </r>
    <r>
      <rPr>
        <b/>
        <sz val="9"/>
        <rFont val="Century Schoolbook"/>
        <family val="1"/>
      </rPr>
      <t>5.-</t>
    </r>
    <r>
      <rPr>
        <sz val="10"/>
        <rFont val="Arial Narrow"/>
        <family val="2"/>
      </rPr>
      <t xml:space="preserve"> Inventario de bienes de las Salas TIC y Aula Virtual.
</t>
    </r>
    <r>
      <rPr>
        <b/>
        <sz val="9"/>
        <rFont val="Century Schoolbook"/>
        <family val="1"/>
      </rPr>
      <t>6.-</t>
    </r>
    <r>
      <rPr>
        <sz val="10"/>
        <rFont val="Arial Narrow"/>
        <family val="2"/>
      </rPr>
      <t xml:space="preserve"> Registro de limpieza de las Salas TIC y Aula Virtual.
</t>
    </r>
    <r>
      <rPr>
        <b/>
        <sz val="9"/>
        <rFont val="Century Schoolbook"/>
        <family val="1"/>
      </rPr>
      <t>7.-</t>
    </r>
    <r>
      <rPr>
        <sz val="10"/>
        <rFont val="Arial Narrow"/>
        <family val="2"/>
      </rPr>
      <t xml:space="preserve"> POA </t>
    </r>
    <r>
      <rPr>
        <sz val="10"/>
        <rFont val="Century Schoolbook"/>
        <family val="1"/>
      </rPr>
      <t>2020</t>
    </r>
    <r>
      <rPr>
        <sz val="10"/>
        <rFont val="Arial Narrow"/>
        <family val="2"/>
      </rPr>
      <t xml:space="preserve"> y Evaluaciones del POA de las Salas TIC y Aula Virtual.
</t>
    </r>
    <r>
      <rPr>
        <b/>
        <sz val="9"/>
        <rFont val="Century Schoolbook"/>
        <family val="1"/>
      </rPr>
      <t>8.-</t>
    </r>
    <r>
      <rPr>
        <sz val="10"/>
        <rFont val="Arial Narrow"/>
        <family val="2"/>
      </rPr>
      <t xml:space="preserve"> Registro de Atención a Usuarios.</t>
    </r>
  </si>
  <si>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Evaluación del POA semestral.
</t>
    </r>
    <r>
      <rPr>
        <b/>
        <sz val="9"/>
        <rFont val="Century Schoolbook"/>
        <family val="1"/>
      </rPr>
      <t>3.-</t>
    </r>
    <r>
      <rPr>
        <sz val="10"/>
        <rFont val="Arial Narrow"/>
        <family val="2"/>
      </rPr>
      <t xml:space="preserve"> Oficio de entrega del Plan Operativo Anual y registro de evidencias ingresadas al drive respectivo.
</t>
    </r>
    <r>
      <rPr>
        <b/>
        <sz val="9"/>
        <rFont val="Century Schoolbook"/>
        <family val="1"/>
      </rPr>
      <t>4.-</t>
    </r>
    <r>
      <rPr>
        <sz val="10"/>
        <rFont val="Arial Narrow"/>
        <family val="2"/>
      </rPr>
      <t xml:space="preserve"> Resolución Consejo Universitario aprobación del POA.</t>
    </r>
  </si>
  <si>
    <r>
      <rPr>
        <b/>
        <sz val="9"/>
        <rFont val="Century Schoolbook"/>
        <family val="1"/>
      </rPr>
      <t>1.-</t>
    </r>
    <r>
      <rPr>
        <sz val="10"/>
        <rFont val="Arial Narrow"/>
        <family val="2"/>
      </rPr>
      <t xml:space="preserve"> Registro de emisión y notificación de convocatorias y actas de Consejo Directivo.</t>
    </r>
  </si>
  <si>
    <r>
      <rPr>
        <b/>
        <sz val="9"/>
        <rFont val="Century Schoolbook"/>
        <family val="1"/>
      </rPr>
      <t>1.-</t>
    </r>
    <r>
      <rPr>
        <sz val="10"/>
        <rFont val="Arial Narrow"/>
        <family val="2"/>
      </rPr>
      <t xml:space="preserve"> Reporte de elaboración y notificación de resoluciones de Consejo Directivo.
</t>
    </r>
    <r>
      <rPr>
        <b/>
        <sz val="9"/>
        <rFont val="Century Schoolbook"/>
        <family val="1"/>
      </rPr>
      <t>2.-</t>
    </r>
    <r>
      <rPr>
        <sz val="10"/>
        <rFont val="Arial Narrow"/>
        <family val="2"/>
      </rPr>
      <t xml:space="preserve"> Actas de sesiones.
</t>
    </r>
    <r>
      <rPr>
        <b/>
        <sz val="9"/>
        <rFont val="Century Schoolbook"/>
        <family val="1"/>
      </rPr>
      <t>3.-</t>
    </r>
    <r>
      <rPr>
        <sz val="10"/>
        <rFont val="Arial Narrow"/>
        <family val="2"/>
      </rPr>
      <t xml:space="preserve"> Oficios de resoluciones.
</t>
    </r>
    <r>
      <rPr>
        <b/>
        <sz val="9"/>
        <rFont val="Century Schoolbook"/>
        <family val="1"/>
      </rPr>
      <t>4.-</t>
    </r>
    <r>
      <rPr>
        <sz val="10"/>
        <rFont val="Arial Narrow"/>
        <family val="2"/>
      </rPr>
      <t xml:space="preserve"> Archivo de documentos.</t>
    </r>
  </si>
  <si>
    <r>
      <rPr>
        <b/>
        <sz val="9"/>
        <rFont val="Century Schoolbook"/>
        <family val="1"/>
      </rPr>
      <t>1.-</t>
    </r>
    <r>
      <rPr>
        <sz val="10"/>
        <rFont val="Arial Narrow"/>
        <family val="2"/>
      </rPr>
      <t xml:space="preserve"> Reporte de Informes jurídicos de los procesos disciplinarios, académicos y/o administrativos de la Facultad emitidos.
</t>
    </r>
    <r>
      <rPr>
        <b/>
        <sz val="9"/>
        <rFont val="Century Schoolbook"/>
        <family val="1"/>
      </rPr>
      <t>2.-</t>
    </r>
    <r>
      <rPr>
        <sz val="10"/>
        <rFont val="Arial Narrow"/>
        <family val="2"/>
      </rPr>
      <t xml:space="preserve"> Archivos de informes.</t>
    </r>
  </si>
  <si>
    <r>
      <rPr>
        <b/>
        <sz val="9"/>
        <rFont val="Century Schoolbook"/>
        <family val="1"/>
      </rPr>
      <t>1.-</t>
    </r>
    <r>
      <rPr>
        <sz val="10"/>
        <rFont val="Arial Narrow"/>
        <family val="2"/>
      </rPr>
      <t xml:space="preserve"> Registro de certificaciones emitidas.
</t>
    </r>
    <r>
      <rPr>
        <b/>
        <sz val="9"/>
        <rFont val="Century Schoolbook"/>
        <family val="1"/>
      </rPr>
      <t>2.-</t>
    </r>
    <r>
      <rPr>
        <sz val="10"/>
        <rFont val="Arial Narrow"/>
        <family val="2"/>
      </rPr>
      <t xml:space="preserve"> Archivos de certificaciones.</t>
    </r>
  </si>
  <si>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Evaluación del POA semestral.</t>
    </r>
  </si>
  <si>
    <r>
      <rPr>
        <b/>
        <sz val="9"/>
        <rFont val="Century Schoolbook"/>
        <family val="1"/>
      </rPr>
      <t>1.-</t>
    </r>
    <r>
      <rPr>
        <sz val="10"/>
        <rFont val="Arial Narrow"/>
        <family val="2"/>
      </rPr>
      <t xml:space="preserve"> Inventario Documental.
</t>
    </r>
    <r>
      <rPr>
        <b/>
        <sz val="9"/>
        <rFont val="Century Schoolbook"/>
        <family val="1"/>
      </rPr>
      <t>2.-</t>
    </r>
    <r>
      <rPr>
        <sz val="10"/>
        <rFont val="Arial Narrow"/>
        <family val="2"/>
      </rPr>
      <t xml:space="preserve"> Registro de Archivo.</t>
    </r>
  </si>
  <si>
    <r>
      <rPr>
        <b/>
        <sz val="9"/>
        <rFont val="Century Schoolbook"/>
        <family val="1"/>
      </rPr>
      <t>1.-</t>
    </r>
    <r>
      <rPr>
        <sz val="10"/>
        <rFont val="Arial Narrow"/>
        <family val="2"/>
      </rPr>
      <t xml:space="preserve"> Correos electrónicos, informes, oficios.
</t>
    </r>
    <r>
      <rPr>
        <b/>
        <sz val="9"/>
        <rFont val="Century Schoolbook"/>
        <family val="1"/>
      </rPr>
      <t>2.-</t>
    </r>
    <r>
      <rPr>
        <sz val="10"/>
        <rFont val="Arial Narrow"/>
        <family val="2"/>
      </rPr>
      <t xml:space="preserve"> Horarios de clase.
</t>
    </r>
    <r>
      <rPr>
        <b/>
        <sz val="9"/>
        <rFont val="Century Schoolbook"/>
        <family val="1"/>
      </rPr>
      <t>3.-</t>
    </r>
    <r>
      <rPr>
        <sz val="10"/>
        <rFont val="Arial Narrow"/>
        <family val="2"/>
      </rPr>
      <t xml:space="preserve"> Distributivo Académico de la carrera.
</t>
    </r>
    <r>
      <rPr>
        <b/>
        <sz val="9"/>
        <rFont val="Century Schoolbook"/>
        <family val="1"/>
      </rPr>
      <t>4.-</t>
    </r>
    <r>
      <rPr>
        <sz val="10"/>
        <rFont val="Arial Narrow"/>
        <family val="2"/>
      </rPr>
      <t xml:space="preserve"> Actas de reuniones e Informes de los diferentes colectivos de la carrera.
</t>
    </r>
    <r>
      <rPr>
        <b/>
        <sz val="9"/>
        <rFont val="Century Schoolbook"/>
        <family val="1"/>
      </rPr>
      <t>5.-</t>
    </r>
    <r>
      <rPr>
        <sz val="10"/>
        <rFont val="Arial Narrow"/>
        <family val="2"/>
      </rPr>
      <t xml:space="preserve"> Plan individual de perfeccionamiento docente.
</t>
    </r>
    <r>
      <rPr>
        <b/>
        <sz val="9"/>
        <rFont val="Century Schoolbook"/>
        <family val="1"/>
      </rPr>
      <t>6.-</t>
    </r>
    <r>
      <rPr>
        <sz val="10"/>
        <rFont val="Arial Narrow"/>
        <family val="2"/>
      </rPr>
      <t xml:space="preserve"> Tutorías Académicas.
</t>
    </r>
    <r>
      <rPr>
        <b/>
        <sz val="9"/>
        <rFont val="Century Schoolbook"/>
        <family val="1"/>
      </rPr>
      <t>7.-</t>
    </r>
    <r>
      <rPr>
        <sz val="10"/>
        <rFont val="Arial Narrow"/>
        <family val="2"/>
      </rPr>
      <t xml:space="preserve"> Actas de calificaciones de docentes.</t>
    </r>
  </si>
  <si>
    <r>
      <rPr>
        <b/>
        <sz val="9"/>
        <rFont val="Century Schoolbook"/>
        <family val="1"/>
      </rPr>
      <t>1.-</t>
    </r>
    <r>
      <rPr>
        <sz val="10"/>
        <rFont val="Arial Narrow"/>
        <family val="2"/>
      </rPr>
      <t xml:space="preserve"> Plan Operativo Anual (POA).
</t>
    </r>
    <r>
      <rPr>
        <b/>
        <sz val="9"/>
        <rFont val="Century Schoolbook"/>
        <family val="1"/>
      </rPr>
      <t>2.-</t>
    </r>
    <r>
      <rPr>
        <sz val="10"/>
        <rFont val="Arial Narrow"/>
        <family val="2"/>
      </rPr>
      <t xml:space="preserve"> Evaluaciones del Plan Operativo Anual (POA).</t>
    </r>
  </si>
  <si>
    <r>
      <rPr>
        <b/>
        <sz val="9"/>
        <rFont val="Century Schoolbook"/>
        <family val="1"/>
      </rPr>
      <t>1.-</t>
    </r>
    <r>
      <rPr>
        <sz val="10"/>
        <rFont val="Arial Narrow"/>
        <family val="2"/>
      </rPr>
      <t xml:space="preserve"> POA.
</t>
    </r>
    <r>
      <rPr>
        <b/>
        <sz val="9"/>
        <rFont val="Century Schoolbook"/>
        <family val="1"/>
      </rPr>
      <t>2.-</t>
    </r>
    <r>
      <rPr>
        <sz val="10"/>
        <rFont val="Arial Narrow"/>
        <family val="2"/>
      </rPr>
      <t xml:space="preserve"> Evaluaciones del POA.</t>
    </r>
  </si>
  <si>
    <r>
      <rPr>
        <b/>
        <sz val="9"/>
        <rFont val="Century Schoolbook"/>
        <family val="1"/>
      </rPr>
      <t>1.-</t>
    </r>
    <r>
      <rPr>
        <sz val="10"/>
        <rFont val="Arial Narrow"/>
        <family val="2"/>
      </rPr>
      <t xml:space="preserve"> POA.
</t>
    </r>
    <r>
      <rPr>
        <b/>
        <sz val="9"/>
        <rFont val="Century Schoolbook"/>
        <family val="1"/>
      </rPr>
      <t>2.-</t>
    </r>
    <r>
      <rPr>
        <sz val="10"/>
        <rFont val="Arial Narrow"/>
        <family val="2"/>
      </rPr>
      <t xml:space="preserve"> evaluaciones del POA.</t>
    </r>
  </si>
  <si>
    <r>
      <rPr>
        <b/>
        <sz val="9"/>
        <rFont val="Century Schoolbook"/>
        <family val="1"/>
      </rPr>
      <t>1.-</t>
    </r>
    <r>
      <rPr>
        <sz val="10"/>
        <rFont val="Arial Narrow"/>
        <family val="2"/>
      </rPr>
      <t xml:space="preserve"> Reporte de matriculados descargados de la plataforma SIUTMACH.</t>
    </r>
  </si>
  <si>
    <r>
      <rPr>
        <b/>
        <sz val="9"/>
        <rFont val="Century Schoolbook"/>
        <family val="1"/>
      </rPr>
      <t>1.-</t>
    </r>
    <r>
      <rPr>
        <sz val="10"/>
        <rFont val="Arial Narrow"/>
        <family val="2"/>
      </rPr>
      <t xml:space="preserve"> Reporte de estudiantes matriculados por homologación, descargados de la plataforma del Siutmach.
</t>
    </r>
    <r>
      <rPr>
        <b/>
        <sz val="9"/>
        <rFont val="Century Schoolbook"/>
        <family val="1"/>
      </rPr>
      <t>2.-</t>
    </r>
    <r>
      <rPr>
        <sz val="10"/>
        <rFont val="Arial Narrow"/>
        <family val="2"/>
      </rPr>
      <t xml:space="preserve"> Receptar carpeta de Documentos de estudiantes provenientes de otras IES.
</t>
    </r>
    <r>
      <rPr>
        <b/>
        <sz val="9"/>
        <rFont val="Century Schoolbook"/>
        <family val="1"/>
      </rPr>
      <t>3.-</t>
    </r>
    <r>
      <rPr>
        <sz val="10"/>
        <rFont val="Arial Narrow"/>
        <family val="2"/>
      </rPr>
      <t xml:space="preserve"> Solicitud, Certificados de Matricula, Pase de Año, no poseer tercera matricula, no haber sido sancionado, Syllabus, Copia certificada de la Malla Curricular puntaje de la Prueba de Ser Bachiller, Copia de Cedula, Copia del titulo de bachiller.
</t>
    </r>
    <r>
      <rPr>
        <b/>
        <sz val="9"/>
        <rFont val="Century Schoolbook"/>
        <family val="1"/>
      </rPr>
      <t>4.-</t>
    </r>
    <r>
      <rPr>
        <sz val="10"/>
        <rFont val="Arial Narrow"/>
        <family val="2"/>
      </rPr>
      <t xml:space="preserve"> Oficio Coordinadores de Carreras.
</t>
    </r>
    <r>
      <rPr>
        <b/>
        <sz val="9"/>
        <rFont val="Century Schoolbook"/>
        <family val="1"/>
      </rPr>
      <t>5.-</t>
    </r>
    <r>
      <rPr>
        <sz val="10"/>
        <rFont val="Arial Narrow"/>
        <family val="2"/>
      </rPr>
      <t xml:space="preserve"> Oficio de Dictamen al H. Consejo Directivo.</t>
    </r>
  </si>
  <si>
    <r>
      <rPr>
        <b/>
        <sz val="9"/>
        <rFont val="Century Schoolbook"/>
        <family val="1"/>
      </rPr>
      <t>1.-</t>
    </r>
    <r>
      <rPr>
        <sz val="10"/>
        <rFont val="Arial Narrow"/>
        <family val="2"/>
      </rPr>
      <t xml:space="preserve"> Reporte de estudiantes graduados plataforma de titulación.
</t>
    </r>
    <r>
      <rPr>
        <b/>
        <sz val="9"/>
        <rFont val="Century Schoolbook"/>
        <family val="1"/>
      </rPr>
      <t>2.-</t>
    </r>
    <r>
      <rPr>
        <sz val="10"/>
        <rFont val="Arial Narrow"/>
        <family val="2"/>
      </rPr>
      <t xml:space="preserve"> Hoja de Matricula.
</t>
    </r>
    <r>
      <rPr>
        <b/>
        <sz val="9"/>
        <rFont val="Century Schoolbook"/>
        <family val="1"/>
      </rPr>
      <t>3.-</t>
    </r>
    <r>
      <rPr>
        <sz val="10"/>
        <rFont val="Arial Narrow"/>
        <family val="2"/>
      </rPr>
      <t xml:space="preserve"> Acta de Graduación.
</t>
    </r>
    <r>
      <rPr>
        <b/>
        <sz val="9"/>
        <rFont val="Century Schoolbook"/>
        <family val="1"/>
      </rPr>
      <t>4.-</t>
    </r>
    <r>
      <rPr>
        <sz val="10"/>
        <rFont val="Arial Narrow"/>
        <family val="2"/>
      </rPr>
      <t xml:space="preserve"> Acta consolidada de Calificaciones.
</t>
    </r>
    <r>
      <rPr>
        <b/>
        <sz val="9"/>
        <rFont val="Century Schoolbook"/>
        <family val="1"/>
      </rPr>
      <t>5.-</t>
    </r>
    <r>
      <rPr>
        <sz val="10"/>
        <rFont val="Arial Narrow"/>
        <family val="2"/>
      </rPr>
      <t xml:space="preserve"> Acta de Incorporación.
</t>
    </r>
    <r>
      <rPr>
        <b/>
        <sz val="9"/>
        <rFont val="Century Schoolbook"/>
        <family val="1"/>
      </rPr>
      <t>6.-</t>
    </r>
    <r>
      <rPr>
        <sz val="10"/>
        <rFont val="Arial Narrow"/>
        <family val="2"/>
      </rPr>
      <t xml:space="preserve"> Certificados de estar matriculado en el proceso de titulación.</t>
    </r>
  </si>
  <si>
    <r>
      <rPr>
        <b/>
        <sz val="9"/>
        <rFont val="Century Schoolbook"/>
        <family val="1"/>
      </rPr>
      <t>1.-</t>
    </r>
    <r>
      <rPr>
        <sz val="10"/>
        <rFont val="Arial Narrow"/>
        <family val="2"/>
      </rPr>
      <t xml:space="preserve"> Reporte de Actas Validadas.
</t>
    </r>
    <r>
      <rPr>
        <b/>
        <sz val="9"/>
        <rFont val="Century Schoolbook"/>
        <family val="1"/>
      </rPr>
      <t>2.-</t>
    </r>
    <r>
      <rPr>
        <sz val="10"/>
        <rFont val="Arial Narrow"/>
        <family val="2"/>
      </rPr>
      <t xml:space="preserve"> Certificado de Pases de Año.</t>
    </r>
  </si>
  <si>
    <r>
      <rPr>
        <b/>
        <sz val="9"/>
        <rFont val="Century Schoolbook"/>
        <family val="1"/>
      </rPr>
      <t>1.-</t>
    </r>
    <r>
      <rPr>
        <sz val="10"/>
        <rFont val="Arial Narrow"/>
        <family val="2"/>
      </rPr>
      <t xml:space="preserve"> Reportes de Informes técnicos presentados.</t>
    </r>
  </si>
  <si>
    <r>
      <rPr>
        <b/>
        <sz val="9"/>
        <rFont val="Century Schoolbook"/>
        <family val="1"/>
      </rPr>
      <t>1.-</t>
    </r>
    <r>
      <rPr>
        <sz val="10"/>
        <rFont val="Arial Narrow"/>
        <family val="2"/>
      </rPr>
      <t xml:space="preserve"> Plan Operativo Anual y Evaluación del POA.
</t>
    </r>
    <r>
      <rPr>
        <b/>
        <sz val="9"/>
        <rFont val="Century Schoolbook"/>
        <family val="1"/>
      </rPr>
      <t>2.-</t>
    </r>
    <r>
      <rPr>
        <sz val="10"/>
        <rFont val="Arial Narrow"/>
        <family val="2"/>
      </rPr>
      <t xml:space="preserve"> Oficio de entrega del POA.
</t>
    </r>
    <r>
      <rPr>
        <b/>
        <sz val="9"/>
        <rFont val="Century Schoolbook"/>
        <family val="1"/>
      </rPr>
      <t>3.-</t>
    </r>
    <r>
      <rPr>
        <sz val="10"/>
        <rFont val="Arial Narrow"/>
        <family val="2"/>
      </rPr>
      <t xml:space="preserve"> Oficio de entrega de las evaluaciones.</t>
    </r>
  </si>
  <si>
    <r>
      <rPr>
        <b/>
        <sz val="9"/>
        <rFont val="Century Schoolbook"/>
        <family val="1"/>
      </rPr>
      <t>1.-</t>
    </r>
    <r>
      <rPr>
        <sz val="10"/>
        <rFont val="Arial Narrow"/>
        <family val="2"/>
      </rPr>
      <t xml:space="preserve"> Realizar listado de libros a empastar.
</t>
    </r>
    <r>
      <rPr>
        <b/>
        <sz val="9"/>
        <rFont val="Century Schoolbook"/>
        <family val="1"/>
      </rPr>
      <t>2.-</t>
    </r>
    <r>
      <rPr>
        <sz val="10"/>
        <rFont val="Arial Narrow"/>
        <family val="2"/>
      </rPr>
      <t xml:space="preserve"> Etiquetar libro empastado.
</t>
    </r>
    <r>
      <rPr>
        <b/>
        <sz val="9"/>
        <rFont val="Century Schoolbook"/>
        <family val="1"/>
      </rPr>
      <t>3.-</t>
    </r>
    <r>
      <rPr>
        <sz val="10"/>
        <rFont val="Arial Narrow"/>
        <family val="2"/>
      </rPr>
      <t xml:space="preserve"> Enviar la documentación al archivo intermedio.</t>
    </r>
  </si>
  <si>
    <r>
      <t xml:space="preserve">JABÓN DE TOCADOR EN BARRA </t>
    </r>
    <r>
      <rPr>
        <sz val="10"/>
        <color theme="1"/>
        <rFont val="Century Schoolbook"/>
        <family val="1"/>
      </rPr>
      <t>125</t>
    </r>
    <r>
      <rPr>
        <sz val="10"/>
        <color theme="1"/>
        <rFont val="Arial Narrow"/>
        <family val="2"/>
      </rPr>
      <t xml:space="preserve"> GR*</t>
    </r>
  </si>
  <si>
    <r>
      <t xml:space="preserve">DISPENSADOR DE JABON LIQUIDO CON BOTELLA RELLENABLE HASTA DE </t>
    </r>
    <r>
      <rPr>
        <sz val="10"/>
        <color theme="1"/>
        <rFont val="Century Schoolbook"/>
        <family val="1"/>
      </rPr>
      <t>800</t>
    </r>
    <r>
      <rPr>
        <sz val="10"/>
        <color theme="1"/>
        <rFont val="Arial Narrow"/>
        <family val="2"/>
      </rPr>
      <t xml:space="preserve"> ML*</t>
    </r>
  </si>
  <si>
    <r>
      <t xml:space="preserve">GUANTES DE CAUCHO NO </t>
    </r>
    <r>
      <rPr>
        <sz val="10"/>
        <color theme="1"/>
        <rFont val="Century Schoolbook"/>
        <family val="1"/>
      </rPr>
      <t>9</t>
    </r>
    <r>
      <rPr>
        <sz val="10"/>
        <color theme="1"/>
        <rFont val="Arial Narrow"/>
        <family val="2"/>
      </rPr>
      <t xml:space="preserve"> BICOLOR*</t>
    </r>
  </si>
  <si>
    <r>
      <t xml:space="preserve">ATOMIZADOR </t>
    </r>
    <r>
      <rPr>
        <sz val="10"/>
        <color theme="1"/>
        <rFont val="Century Schoolbook"/>
        <family val="1"/>
      </rPr>
      <t>500</t>
    </r>
    <r>
      <rPr>
        <sz val="10"/>
        <color theme="1"/>
        <rFont val="Arial Narrow"/>
        <family val="2"/>
      </rPr>
      <t xml:space="preserve"> CC</t>
    </r>
  </si>
  <si>
    <r>
      <rPr>
        <sz val="10"/>
        <rFont val="Century Schoolbook"/>
        <family val="1"/>
      </rPr>
      <t>1.-</t>
    </r>
    <r>
      <rPr>
        <sz val="10"/>
        <rFont val="Arial Narrow"/>
        <family val="2"/>
      </rPr>
      <t xml:space="preserve"> Según Resol. HCU Nro. </t>
    </r>
    <r>
      <rPr>
        <sz val="10"/>
        <rFont val="Century Schoolbook"/>
        <family val="1"/>
      </rPr>
      <t>209/2020</t>
    </r>
    <r>
      <rPr>
        <sz val="10"/>
        <rFont val="Arial Narrow"/>
        <family val="2"/>
      </rPr>
      <t xml:space="preserve"> del </t>
    </r>
    <r>
      <rPr>
        <sz val="10"/>
        <rFont val="Century Schoolbook"/>
        <family val="1"/>
      </rPr>
      <t>20</t>
    </r>
    <r>
      <rPr>
        <sz val="10"/>
        <rFont val="Arial Narrow"/>
        <family val="2"/>
      </rPr>
      <t>/abril/</t>
    </r>
    <r>
      <rPr>
        <sz val="10"/>
        <rFont val="Century Schoolbook"/>
        <family val="1"/>
      </rPr>
      <t>2020</t>
    </r>
    <r>
      <rPr>
        <sz val="10"/>
        <rFont val="Arial Narrow"/>
        <family val="2"/>
      </rPr>
      <t>, se dá inicio al Teletrabajo.</t>
    </r>
  </si>
  <si>
    <r>
      <t xml:space="preserve">Los procesos académicos se refiere a:
</t>
    </r>
    <r>
      <rPr>
        <sz val="10"/>
        <rFont val="Century Schoolbook"/>
        <family val="1"/>
      </rPr>
      <t>1.-</t>
    </r>
    <r>
      <rPr>
        <sz val="10"/>
        <rFont val="Arial Narrow"/>
        <family val="2"/>
      </rPr>
      <t xml:space="preserve"> Distributivos.
</t>
    </r>
    <r>
      <rPr>
        <sz val="10"/>
        <rFont val="Century Schoolbook"/>
        <family val="1"/>
      </rPr>
      <t>2.-</t>
    </r>
    <r>
      <rPr>
        <sz val="10"/>
        <rFont val="Arial Narrow"/>
        <family val="2"/>
      </rPr>
      <t xml:space="preserve"> Plan de Perfeccionamiento Académico.
</t>
    </r>
    <r>
      <rPr>
        <sz val="10"/>
        <rFont val="Century Schoolbook"/>
        <family val="1"/>
      </rPr>
      <t>3.-</t>
    </r>
    <r>
      <rPr>
        <sz val="10"/>
        <rFont val="Arial Narrow"/>
        <family val="2"/>
      </rPr>
      <t xml:space="preserve"> Seguimiento al sílabo.
</t>
    </r>
    <r>
      <rPr>
        <sz val="10"/>
        <rFont val="Century Schoolbook"/>
        <family val="1"/>
      </rPr>
      <t>4.-</t>
    </r>
    <r>
      <rPr>
        <sz val="10"/>
        <rFont val="Arial Narrow"/>
        <family val="2"/>
      </rPr>
      <t xml:space="preserve"> Elaboración de Calendario Académico.
</t>
    </r>
    <r>
      <rPr>
        <sz val="10"/>
        <rFont val="Century Schoolbook"/>
        <family val="1"/>
      </rPr>
      <t>5.-</t>
    </r>
    <r>
      <rPr>
        <sz val="10"/>
        <rFont val="Arial Narrow"/>
        <family val="2"/>
      </rPr>
      <t xml:space="preserve"> Oferta Académica.
</t>
    </r>
    <r>
      <rPr>
        <sz val="10"/>
        <rFont val="Century Schoolbook"/>
        <family val="1"/>
      </rPr>
      <t>6.-</t>
    </r>
    <r>
      <rPr>
        <sz val="10"/>
        <rFont val="Arial Narrow"/>
        <family val="2"/>
      </rPr>
      <t xml:space="preserve"> Actualización de los Rediseños Curriculares.
DEBIDO AL ESTADO DE EXCEPCION POR PANDEMIA COVID SE MODIFICARON TODOS LOS PROCESOS ACADÉMICOS.</t>
    </r>
  </si>
  <si>
    <r>
      <t xml:space="preserve">Laboratorio de Micropropagación Vegetal. El </t>
    </r>
    <r>
      <rPr>
        <sz val="10"/>
        <rFont val="Century Schoolbook"/>
        <family val="1"/>
      </rPr>
      <t>12</t>
    </r>
    <r>
      <rPr>
        <sz val="10"/>
        <rFont val="Arial Narrow"/>
        <family val="2"/>
      </rPr>
      <t xml:space="preserve"> de mayo, se dio por finalizado el contrato de la responsable de este Laboratorio por ajuste al techo presupuestario y hasta la actualidad no se ha nombrado un nuevo administrador.</t>
    </r>
  </si>
  <si>
    <r>
      <t xml:space="preserve">Laboratorio de Sanidad Vegetal. El </t>
    </r>
    <r>
      <rPr>
        <sz val="10"/>
        <rFont val="Century Schoolbook"/>
        <family val="1"/>
      </rPr>
      <t>12</t>
    </r>
    <r>
      <rPr>
        <sz val="10"/>
        <rFont val="Arial Narrow"/>
        <family val="2"/>
      </rPr>
      <t xml:space="preserve"> de mayo, se dio por finalizado el contrato del responsable de este Laboratorio por ajuste al techo presupuestario y hasta la actualidad no se ha nombrado un nuevo administrador.</t>
    </r>
  </si>
  <si>
    <r>
      <t xml:space="preserve">Laboratorio de Suelos. El </t>
    </r>
    <r>
      <rPr>
        <sz val="10"/>
        <rFont val="Century Schoolbook"/>
        <family val="1"/>
      </rPr>
      <t>12</t>
    </r>
    <r>
      <rPr>
        <sz val="10"/>
        <rFont val="Arial Narrow"/>
        <family val="2"/>
      </rPr>
      <t xml:space="preserve"> de mayo, se dio por finalizado el contrato del responsable de este Laboratorio por ajuste al techo presupuestario y hasta la actualidad no se ha nombrado un nuevo administrador.</t>
    </r>
  </si>
  <si>
    <r>
      <t xml:space="preserve">POR PANDEMIA SOLO SE APERTURA UN  PERIODO ACADEMICO </t>
    </r>
    <r>
      <rPr>
        <sz val="10"/>
        <rFont val="Century Schoolbook"/>
        <family val="1"/>
      </rPr>
      <t>2020.</t>
    </r>
  </si>
  <si>
    <r>
      <t xml:space="preserve">LOS </t>
    </r>
    <r>
      <rPr>
        <sz val="10"/>
        <rFont val="Century Schoolbook"/>
        <family val="1"/>
      </rPr>
      <t>44</t>
    </r>
    <r>
      <rPr>
        <sz val="10"/>
        <rFont val="Arial Narrow"/>
        <family val="2"/>
      </rPr>
      <t xml:space="preserve"> SON DEL PROCESO PT.</t>
    </r>
    <r>
      <rPr>
        <sz val="10"/>
        <rFont val="Century Schoolbook"/>
        <family val="1"/>
      </rPr>
      <t>2019-2</t>
    </r>
    <r>
      <rPr>
        <sz val="10"/>
        <rFont val="Arial Narrow"/>
        <family val="2"/>
      </rPr>
      <t xml:space="preserve"> POR INCORPORAR. POR LA PANDEMIA NO SE HAN MATRICULADO EN EL PROCESO ESTE AÑO </t>
    </r>
    <r>
      <rPr>
        <sz val="10"/>
        <rFont val="Century Schoolbook"/>
        <family val="1"/>
      </rPr>
      <t>2020.</t>
    </r>
  </si>
  <si>
    <t>* Ing. Abrahan Cervantes Álava,
  Subdecano FCA
* Lcda. Rosa Hernández,
  Analista Administrativo de Subdecanato FCA
* Ing. Edwin Jaramillo,
  Coordinador Carrera Agronomía
* Dra. Lorena Zapata,
  Coordinadora Carrera Medicina Veterinaria
* Lcda. Patricia Cueva Jiménez,
  Analista Académico Subdecanato
* Ing. Patricio Quizhpe Cordero,
  Coordinador Carrera Acuicultura
* Ing. Héctor Carvajal Romero,
  Coordinador Carrera Economía Agropecuaria
* Ing. Romel López,
  Analista Académico Subdecanato</t>
  </si>
  <si>
    <t>* Ing. Abrahan Cervantes Álava,
  Subdecano FCA
* Dr. Iván Ludeña Jiménez,
  Administrador de la Clínica Docente de Especialidades Veterinarias</t>
  </si>
  <si>
    <r>
      <t>Clínica Docente de Especialidades Veterinarias.
Considerando que aun se mantiene el problema por la pandemia del COVID-</t>
    </r>
    <r>
      <rPr>
        <sz val="10"/>
        <rFont val="Century Schoolbook"/>
        <family val="1"/>
      </rPr>
      <t>19</t>
    </r>
    <r>
      <rPr>
        <sz val="10"/>
        <rFont val="Arial Narrow"/>
        <family val="2"/>
      </rPr>
      <t xml:space="preserve"> en el país, las clases del periodo </t>
    </r>
    <r>
      <rPr>
        <sz val="10"/>
        <rFont val="Century Schoolbook"/>
        <family val="1"/>
      </rPr>
      <t>202</t>
    </r>
    <r>
      <rPr>
        <sz val="10"/>
        <rFont val="Arial Narrow"/>
        <family val="2"/>
      </rPr>
      <t>-D</t>
    </r>
    <r>
      <rPr>
        <sz val="10"/>
        <rFont val="Century Schoolbook"/>
        <family val="1"/>
      </rPr>
      <t>1</t>
    </r>
    <r>
      <rPr>
        <sz val="10"/>
        <rFont val="Arial Narrow"/>
        <family val="2"/>
      </rPr>
      <t xml:space="preserve"> programadas para iniciar en Agosto y con modalidades virtuales y pocas asignaturas con modalidad Hibrida se presume que no se cumplirá con las practicas según lo planificado inicialmente.</t>
    </r>
  </si>
  <si>
    <t>* Ing. Abrahan Cervantes Álava,
  Subdecano FCA
* Ing. Luisa Agurto Rodríguez,
  Administrador del Laboratorio ( e )</t>
  </si>
  <si>
    <r>
      <rPr>
        <b/>
        <sz val="9"/>
        <rFont val="Century Schoolbook"/>
        <family val="1"/>
      </rPr>
      <t xml:space="preserve">1.- </t>
    </r>
    <r>
      <rPr>
        <sz val="10"/>
        <rFont val="Arial Narrow"/>
        <family val="2"/>
      </rPr>
      <t xml:space="preserve">Recoger firmas de participantes de la práctica.
</t>
    </r>
    <r>
      <rPr>
        <b/>
        <sz val="9"/>
        <rFont val="Century Schoolbook"/>
        <family val="1"/>
      </rPr>
      <t>2.-</t>
    </r>
    <r>
      <rPr>
        <sz val="10"/>
        <rFont val="Arial Narrow"/>
        <family val="2"/>
      </rPr>
      <t xml:space="preserve"> Elaborar lista de práctica según especialidad y guías de practicas.
</t>
    </r>
    <r>
      <rPr>
        <b/>
        <sz val="9"/>
        <rFont val="Century Schoolbook"/>
        <family val="1"/>
      </rPr>
      <t>3.-</t>
    </r>
    <r>
      <rPr>
        <sz val="10"/>
        <rFont val="Arial Narrow"/>
        <family val="2"/>
      </rPr>
      <t xml:space="preserve"> Elaborar y presentar el cronograma de mantenimiento de infraestructura física y  mantenimiento y calibración de los equipos del Laboratorio.
</t>
    </r>
    <r>
      <rPr>
        <b/>
        <sz val="9"/>
        <rFont val="Century Schoolbook"/>
        <family val="1"/>
      </rPr>
      <t>4.-</t>
    </r>
    <r>
      <rPr>
        <sz val="10"/>
        <rFont val="Arial Narrow"/>
        <family val="2"/>
      </rPr>
      <t xml:space="preserve"> Solicitar el inventario actualizado  de constatación  de bienes del Laboratorio correspondientes al segundo semestre.
</t>
    </r>
    <r>
      <rPr>
        <b/>
        <sz val="9"/>
        <rFont val="Century Schoolbook"/>
        <family val="1"/>
      </rPr>
      <t>5.-</t>
    </r>
    <r>
      <rPr>
        <sz val="10"/>
        <rFont val="Arial Narrow"/>
        <family val="2"/>
      </rPr>
      <t xml:space="preserve"> Supervisar la limpieza de laboratorio.
</t>
    </r>
    <r>
      <rPr>
        <b/>
        <sz val="9"/>
        <rFont val="Century Schoolbook"/>
        <family val="1"/>
      </rPr>
      <t>6.-</t>
    </r>
    <r>
      <rPr>
        <sz val="10"/>
        <rFont val="Arial Narrow"/>
        <family val="2"/>
      </rPr>
      <t xml:space="preserve"> Elaborar y presentar el POA y la Programación de necesidades de recursos y realizar la Evaluación del POA  y notificar al Subdecanato.
</t>
    </r>
    <r>
      <rPr>
        <b/>
        <sz val="9"/>
        <rFont val="Century Schoolbook"/>
        <family val="1"/>
      </rPr>
      <t>7.-</t>
    </r>
    <r>
      <rPr>
        <sz val="10"/>
        <rFont val="Arial Narrow"/>
        <family val="2"/>
      </rPr>
      <t xml:space="preserve"> Atender  y registrar a usuarios internos y externos.</t>
    </r>
  </si>
  <si>
    <r>
      <rPr>
        <b/>
        <sz val="9"/>
        <rFont val="Century Schoolbook"/>
        <family val="1"/>
      </rPr>
      <t>1.-</t>
    </r>
    <r>
      <rPr>
        <sz val="10"/>
        <rFont val="Arial Narrow"/>
        <family val="2"/>
      </rPr>
      <t xml:space="preserve"> Registros de  asistencia de practicas.
</t>
    </r>
    <r>
      <rPr>
        <b/>
        <sz val="9"/>
        <rFont val="Century Schoolbook"/>
        <family val="1"/>
      </rPr>
      <t>2.-</t>
    </r>
    <r>
      <rPr>
        <sz val="10"/>
        <rFont val="Arial Narrow"/>
        <family val="2"/>
      </rPr>
      <t xml:space="preserve"> Lista de prácticas realizadas, según las guías recibidas conforme la especialidad.
</t>
    </r>
    <r>
      <rPr>
        <b/>
        <sz val="9"/>
        <rFont val="Century Schoolbook"/>
        <family val="1"/>
      </rPr>
      <t>3.-</t>
    </r>
    <r>
      <rPr>
        <sz val="10"/>
        <rFont val="Arial Narrow"/>
        <family val="2"/>
      </rPr>
      <t xml:space="preserve"> Solicitud  y cronograma de mantenimiento de infraestructura física y cronograma de mantenimiento y calibración de equipos del Laboratorio.
</t>
    </r>
    <r>
      <rPr>
        <b/>
        <sz val="9"/>
        <rFont val="Century Schoolbook"/>
        <family val="1"/>
      </rPr>
      <t>4.-</t>
    </r>
    <r>
      <rPr>
        <sz val="10"/>
        <rFont val="Arial Narrow"/>
        <family val="2"/>
      </rPr>
      <t xml:space="preserve"> Inventario actualizado de constatación de bienes del Laboratorio en el  segundo semestre.
</t>
    </r>
    <r>
      <rPr>
        <b/>
        <sz val="9"/>
        <rFont val="Century Schoolbook"/>
        <family val="1"/>
      </rPr>
      <t>5.-</t>
    </r>
    <r>
      <rPr>
        <sz val="10"/>
        <rFont val="Arial Narrow"/>
        <family val="2"/>
      </rPr>
      <t xml:space="preserve"> Registro de limpieza del laboratorio.
</t>
    </r>
    <r>
      <rPr>
        <b/>
        <sz val="9"/>
        <rFont val="Century Schoolbook"/>
        <family val="1"/>
      </rPr>
      <t>6.-</t>
    </r>
    <r>
      <rPr>
        <sz val="10"/>
        <rFont val="Arial Narrow"/>
        <family val="2"/>
      </rPr>
      <t xml:space="preserve"> POA </t>
    </r>
    <r>
      <rPr>
        <sz val="10"/>
        <rFont val="Century Schoolbook"/>
        <family val="1"/>
      </rPr>
      <t>2020</t>
    </r>
    <r>
      <rPr>
        <sz val="10"/>
        <rFont val="Arial Narrow"/>
        <family val="2"/>
      </rPr>
      <t xml:space="preserve"> y Evaluaciones del POA del Laboratorio.
</t>
    </r>
    <r>
      <rPr>
        <b/>
        <sz val="9"/>
        <rFont val="Century Schoolbook"/>
        <family val="1"/>
      </rPr>
      <t>7.-</t>
    </r>
    <r>
      <rPr>
        <sz val="10"/>
        <rFont val="Arial Narrow"/>
        <family val="2"/>
      </rPr>
      <t xml:space="preserve"> Registro de Atención a Usuarios internos y externos.</t>
    </r>
  </si>
  <si>
    <t>* Ing. Abrahan Cervantes Álava,
  Subdecano FCA
* Ing. Ana Luisa Castillo Ontaneda,
  Administrador del Laboratorio</t>
  </si>
  <si>
    <r>
      <t xml:space="preserve">Laboratorio de BIOTECNOLOGIA E INVESTIGACIÓN APLICADA. A PARTIR DEL DISTRIBUTIVO ACADÉMICO DE LA FACULTAD ES NECESARIO OBTENER  EL CRONOGRAMA DE PRÁCTICAS ACADÉMICAS PROGRAMADAS PARA EL SEGUNDO SEMESTRE.
El funcionamiento del Laboratorio de biotecnología e investigación aplicada, se basa en el Objetivo Estratégico Institucional y Lineamiento Estratégico considerado por el Subdecanato de la FCA.
LA DECLARACIÓN DE EMERGENCIA SANITARIA EN EL ECUADOR Y A NIVEL MUNDIAL COVID </t>
    </r>
    <r>
      <rPr>
        <sz val="10"/>
        <rFont val="Century Schoolbook"/>
        <family val="1"/>
      </rPr>
      <t>2019</t>
    </r>
    <r>
      <rPr>
        <sz val="10"/>
        <rFont val="Arial Narrow"/>
        <family val="2"/>
      </rPr>
      <t xml:space="preserve">, SUSPENSION DE ACTIVIDADES ACADEMICAS.
Acuerdo Ministerial No. </t>
    </r>
    <r>
      <rPr>
        <sz val="10"/>
        <rFont val="Century Schoolbook"/>
        <family val="1"/>
      </rPr>
      <t>00126-2020</t>
    </r>
    <r>
      <rPr>
        <sz val="10"/>
        <rFont val="Arial Narrow"/>
        <family val="2"/>
      </rPr>
      <t xml:space="preserve">, de </t>
    </r>
    <r>
      <rPr>
        <sz val="10"/>
        <rFont val="Century Schoolbook"/>
        <family val="1"/>
      </rPr>
      <t>11</t>
    </r>
    <r>
      <rPr>
        <sz val="10"/>
        <rFont val="Arial Narrow"/>
        <family val="2"/>
      </rPr>
      <t xml:space="preserve"> de marzo de </t>
    </r>
    <r>
      <rPr>
        <sz val="10"/>
        <rFont val="Century Schoolbook"/>
        <family val="1"/>
      </rPr>
      <t>2020</t>
    </r>
    <r>
      <rPr>
        <sz val="10"/>
        <rFont val="Arial Narrow"/>
        <family val="2"/>
      </rPr>
      <t>, la Ministra de Salud Pública declaró el estado de emergencia sanitaria para impedir la propagación del Coronavirus COVID-</t>
    </r>
    <r>
      <rPr>
        <sz val="10"/>
        <rFont val="Century Schoolbook"/>
        <family val="1"/>
      </rPr>
      <t>19.</t>
    </r>
    <r>
      <rPr>
        <sz val="10"/>
        <rFont val="Arial Narrow"/>
        <family val="2"/>
      </rPr>
      <t xml:space="preserve">
Decreto Ejecutivo No. </t>
    </r>
    <r>
      <rPr>
        <sz val="10"/>
        <rFont val="Century Schoolbook"/>
        <family val="1"/>
      </rPr>
      <t>1017</t>
    </r>
    <r>
      <rPr>
        <sz val="10"/>
        <rFont val="Arial Narrow"/>
        <family val="2"/>
      </rPr>
      <t xml:space="preserve">, de </t>
    </r>
    <r>
      <rPr>
        <sz val="10"/>
        <rFont val="Century Schoolbook"/>
        <family val="1"/>
      </rPr>
      <t>16</t>
    </r>
    <r>
      <rPr>
        <sz val="10"/>
        <rFont val="Arial Narrow"/>
        <family val="2"/>
      </rPr>
      <t xml:space="preserve"> de marzo de </t>
    </r>
    <r>
      <rPr>
        <sz val="10"/>
        <rFont val="Century Schoolbook"/>
        <family val="1"/>
      </rPr>
      <t>2020</t>
    </r>
    <r>
      <rPr>
        <sz val="10"/>
        <rFont val="Arial Narrow"/>
        <family val="2"/>
      </rPr>
      <t>, el Presidente de la República del Ecuador decretó “(…) el estado de excepción por calamidad pública en todo el territorio nacional, por los casos de coronavirus confirmados y la declaratoria de pandemia de COVID-</t>
    </r>
    <r>
      <rPr>
        <sz val="10"/>
        <rFont val="Century Schoolbook"/>
        <family val="1"/>
      </rPr>
      <t>19</t>
    </r>
    <r>
      <rPr>
        <sz val="10"/>
        <rFont val="Arial Narrow"/>
        <family val="2"/>
      </rPr>
      <t xml:space="preserve"> por parte de la Organización Mundial de la Salud, que representan un alto riesgo de contagio para toda la ciudadanía y generan afectación a los derechos a la salud y convivencia pacífica del Estado, a fin de controlar la situación de emergencia sanitaria para garantizar los derechos de las personas.
RPC-SE-</t>
    </r>
    <r>
      <rPr>
        <sz val="10"/>
        <rFont val="Century Schoolbook"/>
        <family val="1"/>
      </rPr>
      <t>03</t>
    </r>
    <r>
      <rPr>
        <sz val="10"/>
        <rFont val="Arial Narrow"/>
        <family val="2"/>
      </rPr>
      <t>-No.</t>
    </r>
    <r>
      <rPr>
        <sz val="10"/>
        <rFont val="Century Schoolbook"/>
        <family val="1"/>
      </rPr>
      <t>046-2020</t>
    </r>
    <r>
      <rPr>
        <sz val="10"/>
        <rFont val="Arial Narrow"/>
        <family val="2"/>
      </rPr>
      <t xml:space="preserve"> EL CONSEJO DE EDUCACIÓN SUPERIOR.
La Presidencia del CES, en ejercicio de las atribuciones que le confieren la Ley Orgánica de Educación Superior, RESUELVE expedir la siguiente: Normativa transitoria para el desarrollo de actividades académicas en las Instituciones de Educación Superior, debido al estado de excepción decretado por la emergencia sanitaria ocasionada por la pandemia de COVID-</t>
    </r>
    <r>
      <rPr>
        <sz val="10"/>
        <rFont val="Century Schoolbook"/>
        <family val="1"/>
      </rPr>
      <t>19.</t>
    </r>
  </si>
  <si>
    <r>
      <rPr>
        <b/>
        <sz val="9"/>
        <rFont val="Century Schoolbook"/>
        <family val="1"/>
      </rPr>
      <t>1.-</t>
    </r>
    <r>
      <rPr>
        <sz val="10"/>
        <rFont val="Arial Narrow"/>
        <family val="2"/>
      </rPr>
      <t xml:space="preserve"> Recoger firmas de participantes de la práctica.
</t>
    </r>
    <r>
      <rPr>
        <b/>
        <sz val="9"/>
        <rFont val="Century Schoolbook"/>
        <family val="1"/>
      </rPr>
      <t>2.-</t>
    </r>
    <r>
      <rPr>
        <sz val="10"/>
        <rFont val="Arial Narrow"/>
        <family val="2"/>
      </rPr>
      <t xml:space="preserve"> Elaborar la lista de práctica realizadas.
</t>
    </r>
    <r>
      <rPr>
        <b/>
        <sz val="9"/>
        <rFont val="Century Schoolbook"/>
        <family val="1"/>
      </rPr>
      <t>3.-</t>
    </r>
    <r>
      <rPr>
        <sz val="10"/>
        <rFont val="Arial Narrow"/>
        <family val="2"/>
      </rPr>
      <t xml:space="preserve"> Elaborar y presentar el cronograma de mantenimiento de infraestructura física, mantenimiento y calibración de los equipos del Laboratorio de Microscopia.
</t>
    </r>
    <r>
      <rPr>
        <b/>
        <sz val="9"/>
        <rFont val="Century Schoolbook"/>
        <family val="1"/>
      </rPr>
      <t>4.-</t>
    </r>
    <r>
      <rPr>
        <sz val="10"/>
        <rFont val="Arial Narrow"/>
        <family val="2"/>
      </rPr>
      <t xml:space="preserve"> Solicitar actualización CONSTATACION DE BIENES de Laboratorio correspondiente al SEGUNDO SEMESTRE.
</t>
    </r>
    <r>
      <rPr>
        <b/>
        <sz val="9"/>
        <rFont val="Century Schoolbook"/>
        <family val="1"/>
      </rPr>
      <t>5.-</t>
    </r>
    <r>
      <rPr>
        <sz val="10"/>
        <rFont val="Arial Narrow"/>
        <family val="2"/>
      </rPr>
      <t xml:space="preserve"> Supervisar la limpieza de laboratorio.
</t>
    </r>
    <r>
      <rPr>
        <b/>
        <sz val="9"/>
        <rFont val="Century Schoolbook"/>
        <family val="1"/>
      </rPr>
      <t>6.-</t>
    </r>
    <r>
      <rPr>
        <sz val="10"/>
        <rFont val="Arial Narrow"/>
        <family val="2"/>
      </rPr>
      <t xml:space="preserve"> Realizar evaluación semestral del POA y notificar al Subdecanato.
</t>
    </r>
    <r>
      <rPr>
        <b/>
        <sz val="9"/>
        <rFont val="Century Schoolbook"/>
        <family val="1"/>
      </rPr>
      <t>7.-</t>
    </r>
    <r>
      <rPr>
        <sz val="10"/>
        <rFont val="Arial Narrow"/>
        <family val="2"/>
      </rPr>
      <t xml:space="preserve"> Atender y registrar a usuarios internos y externos.
</t>
    </r>
    <r>
      <rPr>
        <b/>
        <sz val="9"/>
        <rFont val="Century Schoolbook"/>
        <family val="1"/>
      </rPr>
      <t>8.-</t>
    </r>
    <r>
      <rPr>
        <sz val="10"/>
        <rFont val="Arial Narrow"/>
        <family val="2"/>
      </rPr>
      <t xml:space="preserve"> Registrar el uso de equipos y de laboratorio.
</t>
    </r>
    <r>
      <rPr>
        <b/>
        <sz val="9"/>
        <rFont val="Century Schoolbook"/>
        <family val="1"/>
      </rPr>
      <t>9.-</t>
    </r>
    <r>
      <rPr>
        <sz val="10"/>
        <rFont val="Arial Narrow"/>
        <family val="2"/>
      </rPr>
      <t xml:space="preserve"> Elaborar informe semestral de actividades  realizadas en el laboratorio de Microscopia.</t>
    </r>
  </si>
  <si>
    <r>
      <rPr>
        <b/>
        <sz val="9"/>
        <rFont val="Century Schoolbook"/>
        <family val="1"/>
      </rPr>
      <t>1.</t>
    </r>
    <r>
      <rPr>
        <sz val="9"/>
        <rFont val="Century Schoolbook"/>
        <family val="1"/>
      </rPr>
      <t>-</t>
    </r>
    <r>
      <rPr>
        <sz val="10"/>
        <rFont val="Arial Narrow"/>
        <family val="2"/>
      </rPr>
      <t xml:space="preserve"> Registros de firmas de prácticas realizadas.
</t>
    </r>
    <r>
      <rPr>
        <b/>
        <sz val="9"/>
        <rFont val="Century Schoolbook"/>
        <family val="1"/>
      </rPr>
      <t>2.-</t>
    </r>
    <r>
      <rPr>
        <sz val="10"/>
        <rFont val="Arial Narrow"/>
        <family val="2"/>
      </rPr>
      <t xml:space="preserve"> Lista de prácticas realizadas, según las guías recibidas conforme a especialidad.
</t>
    </r>
    <r>
      <rPr>
        <b/>
        <sz val="9"/>
        <rFont val="Century Schoolbook"/>
        <family val="1"/>
      </rPr>
      <t>3.-</t>
    </r>
    <r>
      <rPr>
        <sz val="10"/>
        <rFont val="Arial Narrow"/>
        <family val="2"/>
      </rPr>
      <t xml:space="preserve"> Solicitud y cronograma de mantenimiento de infraestructura física y cronograma de mantenimiento y calibración de equipos del Laboratorio.
</t>
    </r>
    <r>
      <rPr>
        <b/>
        <sz val="9"/>
        <rFont val="Century Schoolbook"/>
        <family val="1"/>
      </rPr>
      <t>4.-</t>
    </r>
    <r>
      <rPr>
        <sz val="10"/>
        <rFont val="Arial Narrow"/>
        <family val="2"/>
      </rPr>
      <t xml:space="preserve"> Acta actualizada de Constatación de BIENES del Laboratorio del SEGUNDO SEMESTRE.
</t>
    </r>
    <r>
      <rPr>
        <b/>
        <sz val="9"/>
        <rFont val="Century Schoolbook"/>
        <family val="1"/>
      </rPr>
      <t>5.-</t>
    </r>
    <r>
      <rPr>
        <sz val="10"/>
        <rFont val="Arial Narrow"/>
        <family val="2"/>
      </rPr>
      <t xml:space="preserve"> Registro de limpieza del laboratorio.
</t>
    </r>
    <r>
      <rPr>
        <b/>
        <sz val="9"/>
        <rFont val="Century Schoolbook"/>
        <family val="1"/>
      </rPr>
      <t>6.-</t>
    </r>
    <r>
      <rPr>
        <sz val="10"/>
        <rFont val="Arial Narrow"/>
        <family val="2"/>
      </rPr>
      <t xml:space="preserve"> POA </t>
    </r>
    <r>
      <rPr>
        <sz val="10"/>
        <rFont val="Century Schoolbook"/>
        <family val="1"/>
      </rPr>
      <t>2020</t>
    </r>
    <r>
      <rPr>
        <sz val="10"/>
        <rFont val="Arial Narrow"/>
        <family val="2"/>
      </rPr>
      <t xml:space="preserve">, documento presentado de las  evaluaciones semestrales del POA del Laboratorio.
</t>
    </r>
    <r>
      <rPr>
        <b/>
        <sz val="9"/>
        <rFont val="Century Schoolbook"/>
        <family val="1"/>
      </rPr>
      <t>7.-</t>
    </r>
    <r>
      <rPr>
        <sz val="10"/>
        <rFont val="Arial Narrow"/>
        <family val="2"/>
      </rPr>
      <t xml:space="preserve"> Registro de Atención a Usuarios internos y externos.
</t>
    </r>
    <r>
      <rPr>
        <b/>
        <sz val="9"/>
        <rFont val="Century Schoolbook"/>
        <family val="1"/>
      </rPr>
      <t>8.-</t>
    </r>
    <r>
      <rPr>
        <sz val="10"/>
        <rFont val="Arial Narrow"/>
        <family val="2"/>
      </rPr>
      <t xml:space="preserve"> Registro de uso de equipos y del laboratorio.
</t>
    </r>
    <r>
      <rPr>
        <b/>
        <sz val="9"/>
        <rFont val="Century Schoolbook"/>
        <family val="1"/>
      </rPr>
      <t>9.-</t>
    </r>
    <r>
      <rPr>
        <sz val="10"/>
        <rFont val="Arial Narrow"/>
        <family val="2"/>
      </rPr>
      <t xml:space="preserve"> Informe de actividades realizadas en cada semestre, al subdecanato.</t>
    </r>
  </si>
  <si>
    <t>* Ing. Abrahan Cervantes Álava,
  Subdecano FCA
* Ing. Wilmer A. Moreira Blacio,
  Administrador del Laboratorio</t>
  </si>
  <si>
    <t>Laboratorio de Citogenética. ES NECESARIO OBTENER DEL DISTRIBUTIVO ACADÉMICO DE LA FACULTAD  EL CRONOGRAMA DE PRÁCTICAS ACADÉMICAS PROGRAMADAS PARA EL SEGUNDO SEMESTRE.
El funcionamiento del Laboratorio de Citogenética, se basa en el Objetivo Estratégico Institucional y Lineamiento Estratégico considerado por el Subdecanato de la FCA.                                                                                                                       DECLARACIÓN DE EMERGENCIA SANITARIA EN EL ECUADOR Y A NIVEL MUNDIAL COVID 2019, SUSPENSION DE ACTIVIDADES ACADEMICAS.
Acuerdo Ministerial No. 00126-2020, de 11 de marzo de 2020, la Ministra de Salud Pública declaró el estado de emergencia sanitaria para impedir la propagación del Coronavirus COVID-19.
Decreto Ejecutivo No. 1017, de 16 de marzo de 2020, el Presidente de la República del Ecuador decretó “(…) el estado de excepción por calamidad pública en todo el territorio nacional, por los casos de coronavirus confirmados y la declaratoria de pandemia de COVID-19 por parte de la Organización Mundial de la Salud, que representan un alto riesgo de contagio para toda la ciudadanía y generan afectación a los derechos a la salud y convivencia pacífica del Estado, a fin de controlar la situación de emergencia sanitaria para garantizar los derechos de las personas.
RPC-SE-03-No.046-2020 EL CONSEJO DE EDUCACIÓN SUPERIOR.
La Presidencia del CES, En ejercicio de las atribuciones que le confieren la Ley Orgánica de Educación Superior, RESUELVE expedir la siguiente: Normativa transitoria para el desarrollo de actividades académicas en las Instituciones de Educación Superior, debido al estado de excepción decretado por la emergencia sanitaria ocasionada por la pandemia de COVID-19.</t>
  </si>
  <si>
    <t>* Ing. Abrahan Cervantes Álava,
  Subdecano FCA
* Ing. Edison Loaiza Redrovan,
  Administrador del Laboratorio ( E )</t>
  </si>
  <si>
    <r>
      <t xml:space="preserve">Laboratorio de Maricultura y Plancton. El </t>
    </r>
    <r>
      <rPr>
        <sz val="10"/>
        <rFont val="Century Schoolbook"/>
        <family val="1"/>
      </rPr>
      <t>12</t>
    </r>
    <r>
      <rPr>
        <sz val="10"/>
        <rFont val="Arial Narrow"/>
        <family val="2"/>
      </rPr>
      <t xml:space="preserve"> de mayo, se dio por finalizado el contrato del responsable de este Laboratorio por ajuste al techo presupuestario y hasta la actualidad no se ha nombrado un nuevo administrador.</t>
    </r>
  </si>
  <si>
    <t>* Ing. Abrahan Cervantes Álava,
  Subdecano FCA
* Dr. Mario Loayza Armijos,
  Administrador del Laboratorio</t>
  </si>
  <si>
    <r>
      <rPr>
        <b/>
        <sz val="9"/>
        <rFont val="Century Schoolbook"/>
        <family val="1"/>
      </rPr>
      <t>1.-</t>
    </r>
    <r>
      <rPr>
        <sz val="10"/>
        <rFont val="Arial Narrow"/>
        <family val="2"/>
      </rPr>
      <t xml:space="preserve"> Registros de firmas de prácticas realizadas.
</t>
    </r>
    <r>
      <rPr>
        <b/>
        <sz val="9"/>
        <rFont val="Century Schoolbook"/>
        <family val="1"/>
      </rPr>
      <t>2.-</t>
    </r>
    <r>
      <rPr>
        <sz val="10"/>
        <rFont val="Arial Narrow"/>
        <family val="2"/>
      </rPr>
      <t xml:space="preserve"> Lista de prácticas realizadas, según las guías recibidas conforme a especialidad.
</t>
    </r>
    <r>
      <rPr>
        <b/>
        <sz val="9"/>
        <rFont val="Century Schoolbook"/>
        <family val="1"/>
      </rPr>
      <t>3.-</t>
    </r>
    <r>
      <rPr>
        <sz val="10"/>
        <rFont val="Arial Narrow"/>
        <family val="2"/>
      </rPr>
      <t xml:space="preserve"> Solicitud y cronograma de mantenimiento de infraestructura física y cronograma de mantenimiento y calibración de equipos del Laboratorio.
</t>
    </r>
    <r>
      <rPr>
        <b/>
        <sz val="9"/>
        <rFont val="Century Schoolbook"/>
        <family val="1"/>
      </rPr>
      <t>4.-</t>
    </r>
    <r>
      <rPr>
        <sz val="10"/>
        <rFont val="Arial Narrow"/>
        <family val="2"/>
      </rPr>
      <t xml:space="preserve"> Acta actualizada de Constatación de BIENES del Laboratorio del SEGUNDO SEMESTRE.
</t>
    </r>
    <r>
      <rPr>
        <b/>
        <sz val="9"/>
        <rFont val="Century Schoolbook"/>
        <family val="1"/>
      </rPr>
      <t>5.-</t>
    </r>
    <r>
      <rPr>
        <sz val="10"/>
        <rFont val="Arial Narrow"/>
        <family val="2"/>
      </rPr>
      <t xml:space="preserve"> Registro de limpieza del laboratorio.
</t>
    </r>
    <r>
      <rPr>
        <b/>
        <sz val="9"/>
        <rFont val="Century Schoolbook"/>
        <family val="1"/>
      </rPr>
      <t>6.-</t>
    </r>
    <r>
      <rPr>
        <sz val="10"/>
        <rFont val="Arial Narrow"/>
        <family val="2"/>
      </rPr>
      <t xml:space="preserve"> POA </t>
    </r>
    <r>
      <rPr>
        <sz val="10"/>
        <rFont val="Century Schoolbook"/>
        <family val="1"/>
      </rPr>
      <t>2020</t>
    </r>
    <r>
      <rPr>
        <sz val="10"/>
        <rFont val="Arial Narrow"/>
        <family val="2"/>
      </rPr>
      <t xml:space="preserve">, documento presentado de las  evaluaciones semestrales del POA del Laboratorio.
</t>
    </r>
    <r>
      <rPr>
        <b/>
        <sz val="9"/>
        <rFont val="Century Schoolbook"/>
        <family val="1"/>
      </rPr>
      <t>7.-</t>
    </r>
    <r>
      <rPr>
        <sz val="10"/>
        <rFont val="Arial Narrow"/>
        <family val="2"/>
      </rPr>
      <t xml:space="preserve"> Registro de Atención a Usuarios internos y externos.
</t>
    </r>
    <r>
      <rPr>
        <b/>
        <sz val="9"/>
        <rFont val="Century Schoolbook"/>
        <family val="1"/>
      </rPr>
      <t>8.-</t>
    </r>
    <r>
      <rPr>
        <sz val="10"/>
        <rFont val="Arial Narrow"/>
        <family val="2"/>
      </rPr>
      <t xml:space="preserve"> Registro de uso de equipos y del laboratorio.
</t>
    </r>
    <r>
      <rPr>
        <b/>
        <sz val="9"/>
        <rFont val="Century Schoolbook"/>
        <family val="1"/>
      </rPr>
      <t>9.-</t>
    </r>
    <r>
      <rPr>
        <sz val="10"/>
        <rFont val="Arial Narrow"/>
        <family val="2"/>
      </rPr>
      <t xml:space="preserve"> Informe de actividades realizadas en cada semestre, al subdecanato.</t>
    </r>
  </si>
  <si>
    <r>
      <t xml:space="preserve">Laboratorio de Microscopia. ES NECESARIO OBTENER DEL DISTRIBUTIVO ACADÉMICO DE LA FACULTAD EL CRONOGRAMA DE PRÁCTICAS ACADÉMICAS PROGRAMADAS PARA EL SEGUNDO SEMESTRE.
El funcionamiento del Laboratorio de Microscopia, se basa en el Objetivo Estratégico Institucional y Lineamiento Estratégico considerado por el Subdecanato de la FCA.
DECLARACIÓN DE EMERGENCIA SANITARIA EN EL ECUADOR Y A NIVEL MUNDIAL COVID </t>
    </r>
    <r>
      <rPr>
        <sz val="10"/>
        <rFont val="Century Schoolbook"/>
        <family val="1"/>
      </rPr>
      <t>2019</t>
    </r>
    <r>
      <rPr>
        <sz val="10"/>
        <rFont val="Arial Narrow"/>
        <family val="2"/>
      </rPr>
      <t xml:space="preserve">, SUSPENSION DE ACTIVIDADES ACADEMICAS.
Acuerdo Ministerial No. </t>
    </r>
    <r>
      <rPr>
        <sz val="10"/>
        <rFont val="Century Schoolbook"/>
        <family val="1"/>
      </rPr>
      <t>00126-2020</t>
    </r>
    <r>
      <rPr>
        <sz val="10"/>
        <rFont val="Arial Narrow"/>
        <family val="2"/>
      </rPr>
      <t xml:space="preserve">, de </t>
    </r>
    <r>
      <rPr>
        <sz val="10"/>
        <rFont val="Century Schoolbook"/>
        <family val="1"/>
      </rPr>
      <t>11</t>
    </r>
    <r>
      <rPr>
        <sz val="10"/>
        <rFont val="Arial Narrow"/>
        <family val="2"/>
      </rPr>
      <t xml:space="preserve"> de marzo de </t>
    </r>
    <r>
      <rPr>
        <sz val="10"/>
        <rFont val="Century Schoolbook"/>
        <family val="1"/>
      </rPr>
      <t>2020</t>
    </r>
    <r>
      <rPr>
        <sz val="10"/>
        <rFont val="Arial Narrow"/>
        <family val="2"/>
      </rPr>
      <t>, la Ministra de Salud Pública declaró el estado de emergencia sanitaria para impedir la propagación del Coronavirus COVID-</t>
    </r>
    <r>
      <rPr>
        <sz val="10"/>
        <rFont val="Century Schoolbook"/>
        <family val="1"/>
      </rPr>
      <t>19.</t>
    </r>
    <r>
      <rPr>
        <sz val="10"/>
        <rFont val="Arial Narrow"/>
        <family val="2"/>
      </rPr>
      <t xml:space="preserve">
Decreto Ejecutivo No. </t>
    </r>
    <r>
      <rPr>
        <sz val="10"/>
        <rFont val="Century Schoolbook"/>
        <family val="1"/>
      </rPr>
      <t>1017</t>
    </r>
    <r>
      <rPr>
        <sz val="10"/>
        <rFont val="Arial Narrow"/>
        <family val="2"/>
      </rPr>
      <t xml:space="preserve">, de </t>
    </r>
    <r>
      <rPr>
        <sz val="10"/>
        <rFont val="Century Schoolbook"/>
        <family val="1"/>
      </rPr>
      <t>16</t>
    </r>
    <r>
      <rPr>
        <sz val="10"/>
        <rFont val="Arial Narrow"/>
        <family val="2"/>
      </rPr>
      <t xml:space="preserve"> de marzo de </t>
    </r>
    <r>
      <rPr>
        <sz val="10"/>
        <rFont val="Century Schoolbook"/>
        <family val="1"/>
      </rPr>
      <t>2020</t>
    </r>
    <r>
      <rPr>
        <sz val="10"/>
        <rFont val="Arial Narrow"/>
        <family val="2"/>
      </rPr>
      <t>, el Presidente de la República del Ecuador decretó “(…) el estado de excepción por calamidad pública en todo el territorio nacional, por los casos de coronavirus confirmados y la declaratoria de pandemia de COVID-</t>
    </r>
    <r>
      <rPr>
        <sz val="10"/>
        <rFont val="Century Schoolbook"/>
        <family val="1"/>
      </rPr>
      <t>19</t>
    </r>
    <r>
      <rPr>
        <sz val="10"/>
        <rFont val="Arial Narrow"/>
        <family val="2"/>
      </rPr>
      <t xml:space="preserve"> por parte de la Organización Mundial de la Salud, que representan un alto riesgo de contagio para toda la ciudadanía y generan afectación a los derechos a la salud y convivencia pacífica del Estado, a fin de controlar la situación de emergencia sanitaria para garantizar los derechos de las personas.
RPC-SE-</t>
    </r>
    <r>
      <rPr>
        <sz val="10"/>
        <rFont val="Century Schoolbook"/>
        <family val="1"/>
      </rPr>
      <t>03</t>
    </r>
    <r>
      <rPr>
        <sz val="10"/>
        <rFont val="Arial Narrow"/>
        <family val="2"/>
      </rPr>
      <t>-No.</t>
    </r>
    <r>
      <rPr>
        <sz val="10"/>
        <rFont val="Century Schoolbook"/>
        <family val="1"/>
      </rPr>
      <t>046-2020</t>
    </r>
    <r>
      <rPr>
        <sz val="10"/>
        <rFont val="Arial Narrow"/>
        <family val="2"/>
      </rPr>
      <t xml:space="preserve"> EL CONSEJO DE EDUCACIÓN SUPERIOR.
La Presidencia del CES, En ejercicio de las atribuciones que le confieren la Ley Orgánica de Educación Superior, RESUELVE expedir la siguiente: Normativa transitoria para el desarrollo de actividades académicas en las Instituciones de Educación Superior, debido al estado de excepción decretado por la emergencia sanitaria ocasionada por la pandemia de COVID-</t>
    </r>
    <r>
      <rPr>
        <sz val="10"/>
        <rFont val="Century Schoolbook"/>
        <family val="1"/>
      </rPr>
      <t>19.</t>
    </r>
  </si>
  <si>
    <t>* Ing. Abrahan Cervantes Álava,
  Subdecano FCA
Ing. Carlos Pezo Jácom</t>
  </si>
  <si>
    <t>* Ing. Abrahan Cervantes Álava,
  Subdecano FCA</t>
  </si>
  <si>
    <t>* Ing. Abrahan Cervantes Álava,
  Subdecano FCA
* Ing. Sist. Henry Patricio Aguilar Aguilar,
  Administrador de las Salas TIC de la FCA</t>
  </si>
  <si>
    <r>
      <t>Salas TIC y Aula Virtual.
Considerando que aun se mantiene el problema por la pandemia del COVID-</t>
    </r>
    <r>
      <rPr>
        <sz val="10"/>
        <rFont val="Century Schoolbook"/>
        <family val="1"/>
      </rPr>
      <t>19</t>
    </r>
    <r>
      <rPr>
        <sz val="10"/>
        <rFont val="Arial Narrow"/>
        <family val="2"/>
      </rPr>
      <t xml:space="preserve"> en el país, las clases del periodo </t>
    </r>
    <r>
      <rPr>
        <sz val="10"/>
        <rFont val="Century Schoolbook"/>
        <family val="1"/>
      </rPr>
      <t>202</t>
    </r>
    <r>
      <rPr>
        <sz val="10"/>
        <rFont val="Arial Narrow"/>
        <family val="2"/>
      </rPr>
      <t>-D</t>
    </r>
    <r>
      <rPr>
        <sz val="10"/>
        <rFont val="Century Schoolbook"/>
        <family val="1"/>
      </rPr>
      <t>1</t>
    </r>
    <r>
      <rPr>
        <sz val="10"/>
        <rFont val="Arial Narrow"/>
        <family val="2"/>
      </rPr>
      <t xml:space="preserve"> programadas para iniciar en Agosto y con modalidades virtuales y pocas asignaturas con modalidad Hibrida se presume que no se cumplirá con las practicas según lo planificado inicialmente.
Aun no se han realizado los mantenimientos programados tanto preventivos como correctivos.
La unidad de Bienes no están entregando constataciones de bienes.</t>
    </r>
  </si>
  <si>
    <t>* Ing. Abrahan Cervantes Álava,
  Subdecano FCA
* Lcda. Rosa Hernández,
  Analista Administrativo de Subdecanato FCA</t>
  </si>
  <si>
    <t>* Ing. Abrahan Cervantes Álava,
  Subdecano FCA
* Lcda. Rosa Hernández,
  Analista Administrativo de Subdecanato
* Lcda. Patricia Cueva,
  Analista Académico Subdecanato
* Ing. Romel López,
  Analista Académico Subdecanato.
* Psic. Clínico Ronald Barrezueta Rogel,
  Auxiliar Servicios, encargado Archivo Gestión FCA</t>
  </si>
  <si>
    <t>* Ing. Rosemary Samaniego,
  Decana
* Miembros del Consejo Directivo
* Abg. Servio Ordoñez,
  Secretario-Abogado FCS</t>
  </si>
  <si>
    <t>N° de planificaciones y evaluaciones semestrales entregadas</t>
  </si>
  <si>
    <t>* Ing. Rosemary Samaniego,
  Decana
* Lic. Martha Calle,
  Analista del Decanato
* Lic. Danny Guadalupe Duarte,
  Administrador de Bienes FCS</t>
  </si>
  <si>
    <t>Canecas</t>
  </si>
  <si>
    <t xml:space="preserve">Pintura para exterior en coraza </t>
  </si>
  <si>
    <t xml:space="preserve">Rodillo premier atlas </t>
  </si>
  <si>
    <t>Flash memory 16GB</t>
  </si>
  <si>
    <t>* Dr. Edguin Sarango Salazar,
  Subdecano
* Coordinadores de Carrera
* Lic. Liz Cedillo,
  Analista Académico FCS</t>
  </si>
  <si>
    <t>* Dr. Edguin Sarango Salazar,
  Subdecano
* Coordinador/a Académico/a
* Coordinadores de Carrera
* Lic. Liz Cedillo Camacho, 
  Analista Académico FCS</t>
  </si>
  <si>
    <t>* Dr. Edguin Sarango Salazar,
  Subdecano
* Coordinador/a Académico/a
* Coordinadores de Carrera
* Soc. Rosario Aguilar,
  Analista del Subdecanato
* Ing. Patricia Velastegui,
  Analista Académico</t>
  </si>
  <si>
    <t>* Dr. Edguin Sarango Salazar,
  Subdecano
* Ing. Patricia Velastegui Balandra,
  Analista Académico FCS</t>
  </si>
  <si>
    <t>* Lic. Liz Cedillo Camacho,
  Analista Académico FCS</t>
  </si>
  <si>
    <t>Cabe recalcar que varias actividades propuestas se desarrollaran en modalidad teletrabajo, mientras dure la emergencia sanitaria declarada en el país.</t>
  </si>
  <si>
    <t>* Dr. Julio Cisneros León,
  Jefe UMMOG FCS
 * Lic. Jenny Vélez Balandra,
  Analista administrativo UMMOG
 * Ing. Betsy Sánchez Mateo,
  Analista de la UMMOG
 * Lic. Julián Solano Caamaño,
  Analista de UMMOG
 * Lic. Andrea Mejía Ramírez,
  Analista de Estadística
 * Ing. Ciboney Granda Ordoñez,
  Analista de Estadística</t>
  </si>
  <si>
    <t>* Dr. Julio Cisneros León,
  Jefe UMMOG FCS
 * Lic. Andrea Mejía Ramírez,
  Analista de Estadística
 * Lic. Julián Solano Caamaño,
  Analista de UMMOG</t>
  </si>
  <si>
    <t>* Dr. Julio Cisneros León,
  Jefe UMMOG FCS
 * Lic. Jenny Vélez Balandra,
  Analista administrativo UMMOG
 * Ing. Betsy Sánchez Mateo,
  Analista de la UMMOG
 * Lic. Julián Solano Caamaño,
  Analista de UMMOG
* Lic. Andrea Mejía Ramírez,
  Analista de Estadística
 * Ing. Ciboney Granda Ordoñez,
  Analista de Estadística</t>
  </si>
  <si>
    <t>Hasta la presente fecha no se sabia con certeza los cambios que se iban a realizar.</t>
  </si>
  <si>
    <t>Fortalecer el liderazgo en todos los niveles de decisión para incrementar el compromiso de la comunidad universitaria en el logro de los objetivos institucionales</t>
  </si>
  <si>
    <t xml:space="preserve">Cabe recalcar que las actividades propuestas se desarrollarán en la modalidad en línea mientras dure la emergencia sanitaria declarada en el país.
</t>
  </si>
  <si>
    <t xml:space="preserve">* Ing. Jorge Valarezo Castro,
  Coordinador de la Carrera
</t>
  </si>
  <si>
    <t>Cabe recalcar que las actividades propuestas se desarrollarán en la modalidad en línea mientras dure la emergencia sanitaria declarada en el país</t>
  </si>
  <si>
    <r>
      <t xml:space="preserve">Fecha de entrega:      </t>
    </r>
    <r>
      <rPr>
        <sz val="12"/>
        <color theme="1"/>
        <rFont val="Century Schoolbook"/>
        <family val="1"/>
      </rPr>
      <t>17/07/2020</t>
    </r>
  </si>
  <si>
    <r>
      <rPr>
        <b/>
        <sz val="9"/>
        <rFont val="Century Schoolbook"/>
        <family val="1"/>
      </rPr>
      <t>3.-</t>
    </r>
    <r>
      <rPr>
        <b/>
        <sz val="10"/>
        <rFont val="Arial"/>
        <family val="2"/>
      </rPr>
      <t xml:space="preserve"> </t>
    </r>
    <r>
      <rPr>
        <sz val="10"/>
        <rFont val="Arial Narrow"/>
        <family val="2"/>
      </rPr>
      <t>Presentar la Planificación Operativa Anual y Evaluación de la Planificación Operativa Anual.</t>
    </r>
  </si>
  <si>
    <r>
      <rPr>
        <b/>
        <sz val="9"/>
        <rFont val="Century Schoolbook"/>
        <family val="1"/>
      </rPr>
      <t>3.-</t>
    </r>
    <r>
      <rPr>
        <b/>
        <sz val="10"/>
        <rFont val="Arial"/>
        <family val="2"/>
      </rPr>
      <t xml:space="preserve"> </t>
    </r>
    <r>
      <rPr>
        <sz val="10"/>
        <color theme="1"/>
        <rFont val="Arial Narrow"/>
        <family val="2"/>
      </rPr>
      <t>Presentar la Planificación Operativa Anual y Evaluación de la Planificación Operativa Anual.</t>
    </r>
  </si>
  <si>
    <r>
      <rPr>
        <b/>
        <sz val="9"/>
        <rFont val="Century Schoolbook"/>
        <family val="1"/>
      </rPr>
      <t>1.-</t>
    </r>
    <r>
      <rPr>
        <sz val="10"/>
        <rFont val="Arial"/>
        <family val="2"/>
      </rPr>
      <t xml:space="preserve"> </t>
    </r>
    <r>
      <rPr>
        <sz val="10"/>
        <rFont val="Arial Narrow"/>
        <family val="2"/>
      </rPr>
      <t>Coordinar la ejecución de los procesos académicos.</t>
    </r>
  </si>
  <si>
    <r>
      <rPr>
        <b/>
        <sz val="9"/>
        <color theme="1"/>
        <rFont val="Century Schoolbook"/>
        <family val="1"/>
      </rPr>
      <t>1.-</t>
    </r>
    <r>
      <rPr>
        <sz val="10"/>
        <color theme="1"/>
        <rFont val="Arial Narrow"/>
        <family val="2"/>
      </rPr>
      <t xml:space="preserve"> Socializar reglamentos.
</t>
    </r>
    <r>
      <rPr>
        <b/>
        <sz val="9"/>
        <color theme="1"/>
        <rFont val="Century Schoolbook"/>
        <family val="1"/>
      </rPr>
      <t>2.-</t>
    </r>
    <r>
      <rPr>
        <sz val="10"/>
        <color theme="1"/>
        <rFont val="Arial Narrow"/>
        <family val="2"/>
      </rPr>
      <t xml:space="preserve"> Planificar reuniones de trabajo con el personal administrativo y académico.
</t>
    </r>
  </si>
  <si>
    <r>
      <rPr>
        <b/>
        <sz val="9"/>
        <color theme="1"/>
        <rFont val="Century Schoolbook"/>
        <family val="1"/>
      </rPr>
      <t>1.-</t>
    </r>
    <r>
      <rPr>
        <sz val="10"/>
        <color theme="1"/>
        <rFont val="Arial Narrow"/>
        <family val="2"/>
      </rPr>
      <t xml:space="preserve"> Reporte de validación de las directrices (Reglamentos, y directrices al personal académico y administrativo).</t>
    </r>
  </si>
  <si>
    <r>
      <t xml:space="preserve">
</t>
    </r>
    <r>
      <rPr>
        <b/>
        <sz val="9"/>
        <color theme="1"/>
        <rFont val="Century Schoolbook"/>
        <family val="1"/>
      </rPr>
      <t>1.-</t>
    </r>
    <r>
      <rPr>
        <sz val="10"/>
        <color theme="1"/>
        <rFont val="Arial Narrow"/>
        <family val="2"/>
      </rPr>
      <t xml:space="preserve"> Receptar las comunicaciones y notificaciones de las autoridades y/o organismos externos de educación superior.
</t>
    </r>
    <r>
      <rPr>
        <b/>
        <sz val="9"/>
        <color theme="1"/>
        <rFont val="Century Schoolbook"/>
        <family val="1"/>
      </rPr>
      <t>2.-</t>
    </r>
    <r>
      <rPr>
        <sz val="10"/>
        <color theme="1"/>
        <rFont val="Arial Narrow"/>
        <family val="2"/>
      </rPr>
      <t xml:space="preserve"> Elaborar comunicaciones (oficios, circulares).
</t>
    </r>
    <r>
      <rPr>
        <b/>
        <sz val="9"/>
        <color theme="1"/>
        <rFont val="Century Schoolbook"/>
        <family val="1"/>
      </rPr>
      <t>3.-</t>
    </r>
    <r>
      <rPr>
        <sz val="10"/>
        <color theme="1"/>
        <rFont val="Arial Narrow"/>
        <family val="2"/>
      </rPr>
      <t xml:space="preserve"> Gestionar la adquisición de bienes y materiales para la facultad.
</t>
    </r>
    <r>
      <rPr>
        <b/>
        <sz val="9"/>
        <color theme="1"/>
        <rFont val="Century Schoolbook"/>
        <family val="1"/>
      </rPr>
      <t>4.-</t>
    </r>
    <r>
      <rPr>
        <sz val="10"/>
        <color theme="1"/>
        <rFont val="Arial Narrow"/>
        <family val="2"/>
      </rPr>
      <t xml:space="preserve"> Elaborar la matriz del estado actual de los procesos administrativos y académicos.
</t>
    </r>
  </si>
  <si>
    <r>
      <rPr>
        <b/>
        <sz val="9"/>
        <color theme="1"/>
        <rFont val="Century Schoolbook"/>
        <family val="1"/>
      </rPr>
      <t>1.-</t>
    </r>
    <r>
      <rPr>
        <sz val="10"/>
        <color theme="1"/>
        <rFont val="Arial Narrow"/>
        <family val="2"/>
      </rPr>
      <t xml:space="preserve"> Legalizar las resoluciones adoptadas por Consejo Directivo.
</t>
    </r>
    <r>
      <rPr>
        <b/>
        <sz val="9"/>
        <color theme="1"/>
        <rFont val="Century Schoolbook"/>
        <family val="1"/>
      </rPr>
      <t>2.-</t>
    </r>
    <r>
      <rPr>
        <sz val="10"/>
        <color theme="1"/>
        <rFont val="Arial Narrow"/>
        <family val="2"/>
      </rPr>
      <t xml:space="preserve"> Legalizar actas de sesiones de Consejo Directivo.
</t>
    </r>
    <r>
      <rPr>
        <b/>
        <sz val="9"/>
        <color theme="1"/>
        <rFont val="Century Schoolbook"/>
        <family val="1"/>
      </rPr>
      <t>3.-</t>
    </r>
    <r>
      <rPr>
        <sz val="10"/>
        <color theme="1"/>
        <rFont val="Arial Narrow"/>
        <family val="2"/>
      </rPr>
      <t xml:space="preserve"> Aprobar criterios jurídicos.</t>
    </r>
  </si>
  <si>
    <r>
      <rPr>
        <b/>
        <sz val="9"/>
        <color theme="1"/>
        <rFont val="Century Schoolbook"/>
        <family val="1"/>
      </rPr>
      <t>1.-</t>
    </r>
    <r>
      <rPr>
        <sz val="10"/>
        <color theme="1"/>
        <rFont val="Arial Narrow"/>
        <family val="2"/>
      </rPr>
      <t xml:space="preserve"> Reporte de resoluciones adoptadas por Consejo Directivo.</t>
    </r>
  </si>
  <si>
    <r>
      <rPr>
        <b/>
        <sz val="9"/>
        <color theme="1"/>
        <rFont val="Century Schoolbook"/>
        <family val="1"/>
      </rPr>
      <t>1.-</t>
    </r>
    <r>
      <rPr>
        <sz val="10"/>
        <color theme="1"/>
        <rFont val="Arial Narrow"/>
        <family val="2"/>
      </rPr>
      <t xml:space="preserve"> Matriz de Control y Supervisión de los servidores.</t>
    </r>
  </si>
  <si>
    <r>
      <rPr>
        <b/>
        <sz val="9"/>
        <color theme="1"/>
        <rFont val="Century Schoolbook"/>
        <family val="1"/>
      </rPr>
      <t>1.-</t>
    </r>
    <r>
      <rPr>
        <sz val="10"/>
        <color theme="1"/>
        <rFont val="Arial Narrow"/>
        <family val="2"/>
      </rPr>
      <t xml:space="preserve"> Receptar las solicitudes de permiso del personal administrativo y académico.
</t>
    </r>
    <r>
      <rPr>
        <b/>
        <sz val="9"/>
        <color theme="1"/>
        <rFont val="Century Schoolbook"/>
        <family val="1"/>
      </rPr>
      <t>2.-</t>
    </r>
    <r>
      <rPr>
        <sz val="10"/>
        <color theme="1"/>
        <rFont val="Arial Narrow"/>
        <family val="2"/>
      </rPr>
      <t xml:space="preserve"> Redactar y tramitar ante autoridades las solicitudes de permiso, licencias y avales por parte de los docentes y servidores.
</t>
    </r>
    <r>
      <rPr>
        <b/>
        <sz val="9"/>
        <color theme="1"/>
        <rFont val="Century Schoolbook"/>
        <family val="1"/>
      </rPr>
      <t>3.-</t>
    </r>
    <r>
      <rPr>
        <sz val="10"/>
        <color theme="1"/>
        <rFont val="Arial Narrow"/>
        <family val="2"/>
      </rPr>
      <t xml:space="preserve"> Elaborar la Matriz de Control y Supervisión de los Servidores.</t>
    </r>
  </si>
  <si>
    <r>
      <rPr>
        <b/>
        <sz val="9"/>
        <color theme="1"/>
        <rFont val="Century Schoolbook"/>
        <family val="1"/>
      </rPr>
      <t>1.-</t>
    </r>
    <r>
      <rPr>
        <sz val="10"/>
        <color theme="1"/>
        <rFont val="Arial Narrow"/>
        <family val="2"/>
      </rPr>
      <t xml:space="preserve"> Realizar y enviar convocatorias para Consejo Directivo.
</t>
    </r>
    <r>
      <rPr>
        <b/>
        <sz val="9"/>
        <color theme="1"/>
        <rFont val="Century Schoolbook"/>
        <family val="1"/>
      </rPr>
      <t>2.-</t>
    </r>
    <r>
      <rPr>
        <sz val="10"/>
        <color theme="1"/>
        <rFont val="Arial Narrow"/>
        <family val="2"/>
      </rPr>
      <t xml:space="preserve"> Realizar la Matriz de Control y Supervisión a la ejecución de las convocatorias a Consejo Directivo. 
</t>
    </r>
    <r>
      <rPr>
        <b/>
        <sz val="9"/>
        <color theme="1"/>
        <rFont val="Century Schoolbook"/>
        <family val="1"/>
      </rPr>
      <t>3.-</t>
    </r>
    <r>
      <rPr>
        <sz val="10"/>
        <color theme="1"/>
        <rFont val="Arial Narrow"/>
        <family val="2"/>
      </rPr>
      <t xml:space="preserve"> Elaborar el orden del día.</t>
    </r>
  </si>
  <si>
    <r>
      <rPr>
        <b/>
        <sz val="9"/>
        <color theme="1"/>
        <rFont val="Century Schoolbook"/>
        <family val="1"/>
      </rPr>
      <t>1.-</t>
    </r>
    <r>
      <rPr>
        <sz val="10"/>
        <color theme="1"/>
        <rFont val="Arial Narrow"/>
        <family val="2"/>
      </rPr>
      <t xml:space="preserve"> Matriz de Control y Supervisión a la ejecución de las convocatorias a los consejos de facultad.</t>
    </r>
  </si>
  <si>
    <r>
      <rPr>
        <b/>
        <sz val="9"/>
        <color theme="1"/>
        <rFont val="Century Schoolbook"/>
        <family val="1"/>
      </rPr>
      <t>1.-</t>
    </r>
    <r>
      <rPr>
        <sz val="10"/>
        <color theme="1"/>
        <rFont val="Arial Narrow"/>
        <family val="2"/>
      </rPr>
      <t xml:space="preserve"> Plan Operativo Anual y Evaluación del POA.</t>
    </r>
  </si>
  <si>
    <r>
      <rPr>
        <b/>
        <sz val="9"/>
        <color theme="1"/>
        <rFont val="Century Schoolbook"/>
        <family val="1"/>
      </rPr>
      <t>1.-</t>
    </r>
    <r>
      <rPr>
        <sz val="10"/>
        <color theme="1"/>
        <rFont val="Arial Narrow"/>
        <family val="2"/>
      </rPr>
      <t xml:space="preserve"> Presidir la Comisión Académica con Coordinadores de Carrera para el monitoreo de procesos académicos de la FCS.
</t>
    </r>
    <r>
      <rPr>
        <b/>
        <sz val="9"/>
        <color theme="1"/>
        <rFont val="Century Schoolbook"/>
        <family val="1"/>
      </rPr>
      <t>2.-</t>
    </r>
    <r>
      <rPr>
        <sz val="10"/>
        <color theme="1"/>
        <rFont val="Arial Narrow"/>
        <family val="2"/>
      </rPr>
      <t xml:space="preserve"> Supervisar el proceso de elaboración, revisión, ingreso y seguimiento al silabo.</t>
    </r>
  </si>
  <si>
    <r>
      <rPr>
        <b/>
        <sz val="9"/>
        <color theme="1"/>
        <rFont val="Century Schoolbook"/>
        <family val="1"/>
      </rPr>
      <t>1.-</t>
    </r>
    <r>
      <rPr>
        <sz val="10"/>
        <color theme="1"/>
        <rFont val="Arial Narrow"/>
        <family val="2"/>
      </rPr>
      <t xml:space="preserve"> Coordinar la elaboración del Distributivo y horarios de clases por periodo académico.
</t>
    </r>
    <r>
      <rPr>
        <b/>
        <sz val="9"/>
        <color theme="1"/>
        <rFont val="Century Schoolbook"/>
        <family val="1"/>
      </rPr>
      <t>2.-</t>
    </r>
    <r>
      <rPr>
        <sz val="10"/>
        <color theme="1"/>
        <rFont val="Arial Narrow"/>
        <family val="2"/>
      </rPr>
      <t xml:space="preserve"> Coordinar la elaboración, revisión, ingreso y seguimiento al silabo.
</t>
    </r>
    <r>
      <rPr>
        <b/>
        <sz val="9"/>
        <color theme="1"/>
        <rFont val="Century Schoolbook"/>
        <family val="1"/>
      </rPr>
      <t>3.-</t>
    </r>
    <r>
      <rPr>
        <sz val="10"/>
        <color theme="1"/>
        <rFont val="Arial Narrow"/>
        <family val="2"/>
      </rPr>
      <t xml:space="preserve"> Proponer actividades para la elaboración del calendario académico de la UTMACH.
</t>
    </r>
    <r>
      <rPr>
        <b/>
        <sz val="9"/>
        <color theme="1"/>
        <rFont val="Century Schoolbook"/>
        <family val="1"/>
      </rPr>
      <t>4.-</t>
    </r>
    <r>
      <rPr>
        <sz val="10"/>
        <color theme="1"/>
        <rFont val="Arial Narrow"/>
        <family val="2"/>
      </rPr>
      <t xml:space="preserve"> Supervisar los procesos académicos de la Facultad.
</t>
    </r>
    <r>
      <rPr>
        <b/>
        <sz val="9"/>
        <color theme="1"/>
        <rFont val="Century Schoolbook"/>
        <family val="1"/>
      </rPr>
      <t>5.-</t>
    </r>
    <r>
      <rPr>
        <sz val="10"/>
        <color theme="1"/>
        <rFont val="Arial Narrow"/>
        <family val="2"/>
      </rPr>
      <t xml:space="preserve"> Supervisar los procesos administrativos que se cumplen desde el subdecanato.</t>
    </r>
  </si>
  <si>
    <r>
      <rPr>
        <b/>
        <sz val="9"/>
        <color theme="1"/>
        <rFont val="Century Schoolbook"/>
        <family val="1"/>
      </rPr>
      <t>1.-</t>
    </r>
    <r>
      <rPr>
        <sz val="10"/>
        <color theme="1"/>
        <rFont val="Arial Narrow"/>
        <family val="2"/>
      </rPr>
      <t xml:space="preserve"> Identificar proyectos de vinculación vigentes y en tramite de cada carrera.
</t>
    </r>
    <r>
      <rPr>
        <b/>
        <sz val="9"/>
        <color theme="1"/>
        <rFont val="Century Schoolbook"/>
        <family val="1"/>
      </rPr>
      <t>2.-</t>
    </r>
    <r>
      <rPr>
        <sz val="10"/>
        <color theme="1"/>
        <rFont val="Arial Narrow"/>
        <family val="2"/>
      </rPr>
      <t xml:space="preserve"> Identificar proyectos de investigación en los que participan los docentes de la Facultad.
</t>
    </r>
    <r>
      <rPr>
        <b/>
        <sz val="9"/>
        <color theme="1"/>
        <rFont val="Century Schoolbook"/>
        <family val="1"/>
      </rPr>
      <t>3.-</t>
    </r>
    <r>
      <rPr>
        <sz val="10"/>
        <color theme="1"/>
        <rFont val="Arial Narrow"/>
        <family val="2"/>
      </rPr>
      <t xml:space="preserve"> Levantar datos de docentes con carga horaria en vinculación e investigación.</t>
    </r>
  </si>
  <si>
    <r>
      <rPr>
        <b/>
        <sz val="9"/>
        <color theme="1"/>
        <rFont val="Century Schoolbook"/>
        <family val="1"/>
      </rPr>
      <t>1.-</t>
    </r>
    <r>
      <rPr>
        <sz val="10"/>
        <color theme="1"/>
        <rFont val="Arial Narrow"/>
        <family val="2"/>
      </rPr>
      <t xml:space="preserve"> Emitir directrices a Coordinadores de Carrera sobre procesos académicos y curriculares.
</t>
    </r>
    <r>
      <rPr>
        <b/>
        <sz val="9"/>
        <color theme="1"/>
        <rFont val="Century Schoolbook"/>
        <family val="1"/>
      </rPr>
      <t>2.-</t>
    </r>
    <r>
      <rPr>
        <sz val="10"/>
        <color theme="1"/>
        <rFont val="Arial Narrow"/>
        <family val="2"/>
      </rPr>
      <t xml:space="preserve"> Solicitar informes respectivos a cada carrera.
</t>
    </r>
    <r>
      <rPr>
        <b/>
        <sz val="9"/>
        <color theme="1"/>
        <rFont val="Century Schoolbook"/>
        <family val="1"/>
      </rPr>
      <t>3.-</t>
    </r>
    <r>
      <rPr>
        <sz val="10"/>
        <color theme="1"/>
        <rFont val="Arial Narrow"/>
        <family val="2"/>
      </rPr>
      <t xml:space="preserve"> Elaborar matriz de cumplimiento de procesos académicos por parte de las Coordinaciones de Carreras.
</t>
    </r>
    <r>
      <rPr>
        <b/>
        <sz val="9"/>
        <color theme="1"/>
        <rFont val="Century Schoolbook"/>
        <family val="1"/>
      </rPr>
      <t>4.-</t>
    </r>
    <r>
      <rPr>
        <sz val="10"/>
        <color theme="1"/>
        <rFont val="Arial Narrow"/>
        <family val="2"/>
      </rPr>
      <t xml:space="preserve"> Elaborar matriz de cumplimiento de procesos académicos de docentes.
</t>
    </r>
    <r>
      <rPr>
        <b/>
        <sz val="9"/>
        <color theme="1"/>
        <rFont val="Century Schoolbook"/>
        <family val="1"/>
      </rPr>
      <t>5.-</t>
    </r>
    <r>
      <rPr>
        <sz val="10"/>
        <color theme="1"/>
        <rFont val="Arial Narrow"/>
        <family val="2"/>
      </rPr>
      <t xml:space="preserve"> Elevar el respectivo informe a la instancia pertinente.</t>
    </r>
  </si>
  <si>
    <r>
      <rPr>
        <b/>
        <sz val="9"/>
        <color theme="1"/>
        <rFont val="Century Schoolbook"/>
        <family val="1"/>
      </rPr>
      <t>1.-</t>
    </r>
    <r>
      <rPr>
        <sz val="10"/>
        <color theme="1"/>
        <rFont val="Arial Narrow"/>
        <family val="2"/>
      </rPr>
      <t xml:space="preserve"> Gestionar ante las instancias pertinentes la aprobación de propuestas de proyectos de investigación y vinculación con la sociedad de las distintas carreras de la Facultad.</t>
    </r>
  </si>
  <si>
    <r>
      <rPr>
        <b/>
        <sz val="9"/>
        <color theme="1"/>
        <rFont val="Century Schoolbook"/>
        <family val="1"/>
      </rPr>
      <t>1.-</t>
    </r>
    <r>
      <rPr>
        <sz val="10"/>
        <color theme="1"/>
        <rFont val="Arial Narrow"/>
        <family val="2"/>
      </rPr>
      <t xml:space="preserve"> Reporte de estado de cumplimiento de procesos académicos.
</t>
    </r>
    <r>
      <rPr>
        <b/>
        <sz val="9"/>
        <color theme="1"/>
        <rFont val="Century Schoolbook"/>
        <family val="1"/>
      </rPr>
      <t>2.-</t>
    </r>
    <r>
      <rPr>
        <sz val="10"/>
        <color theme="1"/>
        <rFont val="Arial Narrow"/>
        <family val="2"/>
      </rPr>
      <t xml:space="preserve"> Registros del uso diario del laboratorio.</t>
    </r>
  </si>
  <si>
    <r>
      <rPr>
        <b/>
        <sz val="9"/>
        <rFont val="Century Schoolbook"/>
        <family val="1"/>
      </rPr>
      <t>1.-</t>
    </r>
    <r>
      <rPr>
        <sz val="10"/>
        <rFont val="Arial"/>
        <family val="2"/>
      </rPr>
      <t xml:space="preserve"> </t>
    </r>
    <r>
      <rPr>
        <sz val="10"/>
        <rFont val="Arial Narrow"/>
        <family val="2"/>
      </rPr>
      <t>Plan Operativo Anual y Evaluación al POA.</t>
    </r>
  </si>
  <si>
    <r>
      <rPr>
        <b/>
        <sz val="9"/>
        <rFont val="Century Schoolbook"/>
        <family val="1"/>
      </rPr>
      <t>1.-</t>
    </r>
    <r>
      <rPr>
        <sz val="10"/>
        <rFont val="Arial"/>
        <family val="2"/>
      </rPr>
      <t xml:space="preserve"> </t>
    </r>
    <r>
      <rPr>
        <sz val="10"/>
        <rFont val="Arial Narrow"/>
        <family val="2"/>
      </rPr>
      <t>Realizar el inventario documental de carpetas del archivo que reposan en el Subdecanato.</t>
    </r>
  </si>
  <si>
    <r>
      <rPr>
        <b/>
        <sz val="9"/>
        <color theme="1"/>
        <rFont val="Century Schoolbook"/>
        <family val="1"/>
      </rPr>
      <t>1.-</t>
    </r>
    <r>
      <rPr>
        <sz val="10"/>
        <color theme="1"/>
        <rFont val="Arial Narrow"/>
        <family val="2"/>
      </rPr>
      <t xml:space="preserve"> Elaborar el plan operativo anual del Subdecanato.
</t>
    </r>
    <r>
      <rPr>
        <b/>
        <sz val="9"/>
        <color theme="1"/>
        <rFont val="Century Schoolbook"/>
        <family val="1"/>
      </rPr>
      <t>2.-</t>
    </r>
    <r>
      <rPr>
        <sz val="10"/>
        <color theme="1"/>
        <rFont val="Arial Narrow"/>
        <family val="2"/>
      </rPr>
      <t xml:space="preserve"> Elaborar la Evaluación al POA.
</t>
    </r>
    <r>
      <rPr>
        <b/>
        <sz val="9"/>
        <color theme="1"/>
        <rFont val="Century Schoolbook"/>
        <family val="1"/>
      </rPr>
      <t>3.-</t>
    </r>
    <r>
      <rPr>
        <sz val="10"/>
        <color theme="1"/>
        <rFont val="Arial Narrow"/>
        <family val="2"/>
      </rPr>
      <t xml:space="preserve"> Entregar a la Dirección de Planificación el POA y Evaluación.</t>
    </r>
  </si>
  <si>
    <r>
      <rPr>
        <b/>
        <sz val="9"/>
        <rFont val="Century Schoolbook"/>
        <family val="1"/>
      </rPr>
      <t>1.-</t>
    </r>
    <r>
      <rPr>
        <sz val="10"/>
        <rFont val="Arial"/>
        <family val="2"/>
      </rPr>
      <t xml:space="preserve"> </t>
    </r>
    <r>
      <rPr>
        <sz val="10"/>
        <rFont val="Arial Narrow"/>
        <family val="2"/>
      </rPr>
      <t>Registro de certificaciones emitidas.</t>
    </r>
  </si>
  <si>
    <r>
      <rPr>
        <b/>
        <sz val="9"/>
        <rFont val="Century Schoolbook"/>
        <family val="1"/>
      </rPr>
      <t>1.-</t>
    </r>
    <r>
      <rPr>
        <sz val="10"/>
        <rFont val="Arial"/>
        <family val="2"/>
      </rPr>
      <t xml:space="preserve"> </t>
    </r>
    <r>
      <rPr>
        <sz val="10"/>
        <rFont val="Arial Narrow"/>
        <family val="2"/>
      </rPr>
      <t>Elaborar la Planificación Operativa Anual de la secretaria de la FCS.</t>
    </r>
    <r>
      <rPr>
        <sz val="10"/>
        <rFont val="Arial"/>
        <family val="2"/>
      </rPr>
      <t xml:space="preserve">
</t>
    </r>
    <r>
      <rPr>
        <b/>
        <sz val="9"/>
        <rFont val="Century Schoolbook"/>
        <family val="1"/>
      </rPr>
      <t>2.-</t>
    </r>
    <r>
      <rPr>
        <sz val="10"/>
        <rFont val="Arial"/>
        <family val="2"/>
      </rPr>
      <t xml:space="preserve"> </t>
    </r>
    <r>
      <rPr>
        <sz val="10"/>
        <rFont val="Arial Narrow"/>
        <family val="2"/>
      </rPr>
      <t>Realizar la Evaluación de la Planificación Operativa Anual del Subdecanato.</t>
    </r>
  </si>
  <si>
    <r>
      <rPr>
        <b/>
        <sz val="9"/>
        <rFont val="Century Schoolbook"/>
        <family val="1"/>
      </rPr>
      <t>1.-</t>
    </r>
    <r>
      <rPr>
        <sz val="10"/>
        <rFont val="Arial"/>
        <family val="2"/>
      </rPr>
      <t xml:space="preserve"> </t>
    </r>
    <r>
      <rPr>
        <sz val="10"/>
        <rFont val="Arial Narrow"/>
        <family val="2"/>
      </rPr>
      <t>Reporte de estudiantes matriculados.</t>
    </r>
    <r>
      <rPr>
        <sz val="10"/>
        <rFont val="Arial"/>
        <family val="2"/>
      </rPr>
      <t xml:space="preserve">
</t>
    </r>
    <r>
      <rPr>
        <b/>
        <sz val="9"/>
        <rFont val="Century Schoolbook"/>
        <family val="1"/>
      </rPr>
      <t>2.-</t>
    </r>
    <r>
      <rPr>
        <sz val="10"/>
        <rFont val="Arial"/>
        <family val="2"/>
      </rPr>
      <t xml:space="preserve"> </t>
    </r>
    <r>
      <rPr>
        <sz val="10"/>
        <rFont val="Arial Narrow"/>
        <family val="2"/>
      </rPr>
      <t>Oficios recibidos para el cambio de paralelo.</t>
    </r>
    <r>
      <rPr>
        <sz val="10"/>
        <rFont val="Arial"/>
        <family val="2"/>
      </rPr>
      <t xml:space="preserve">
</t>
    </r>
    <r>
      <rPr>
        <b/>
        <sz val="9"/>
        <rFont val="Century Schoolbook"/>
        <family val="1"/>
      </rPr>
      <t>3.-</t>
    </r>
    <r>
      <rPr>
        <sz val="10"/>
        <rFont val="Arial"/>
        <family val="2"/>
      </rPr>
      <t xml:space="preserve"> </t>
    </r>
    <r>
      <rPr>
        <sz val="10"/>
        <rFont val="Arial Narrow"/>
        <family val="2"/>
      </rPr>
      <t>Hoja de matrícula impresa por cambio de paralelo.</t>
    </r>
    <r>
      <rPr>
        <sz val="10"/>
        <rFont val="Arial"/>
        <family val="2"/>
      </rPr>
      <t xml:space="preserve">
</t>
    </r>
    <r>
      <rPr>
        <b/>
        <sz val="9"/>
        <rFont val="Century Schoolbook"/>
        <family val="1"/>
      </rPr>
      <t>4.-</t>
    </r>
    <r>
      <rPr>
        <sz val="10"/>
        <rFont val="Arial"/>
        <family val="2"/>
      </rPr>
      <t xml:space="preserve"> </t>
    </r>
    <r>
      <rPr>
        <sz val="10"/>
        <rFont val="Arial Narrow"/>
        <family val="2"/>
      </rPr>
      <t>Libro de registros de certificados entregados a usuarios.</t>
    </r>
    <r>
      <rPr>
        <sz val="10"/>
        <rFont val="Arial"/>
        <family val="2"/>
      </rPr>
      <t xml:space="preserve">
</t>
    </r>
    <r>
      <rPr>
        <b/>
        <sz val="9"/>
        <rFont val="Century Schoolbook"/>
        <family val="1"/>
      </rPr>
      <t>5.-</t>
    </r>
    <r>
      <rPr>
        <sz val="10"/>
        <rFont val="Arial"/>
        <family val="2"/>
      </rPr>
      <t xml:space="preserve"> </t>
    </r>
    <r>
      <rPr>
        <sz val="10"/>
        <rFont val="Arial Narrow"/>
        <family val="2"/>
      </rPr>
      <t>Reporte de asignaturas insubsistidas.</t>
    </r>
    <r>
      <rPr>
        <sz val="10"/>
        <rFont val="Arial"/>
        <family val="2"/>
      </rPr>
      <t xml:space="preserve">
</t>
    </r>
    <r>
      <rPr>
        <b/>
        <sz val="9"/>
        <rFont val="Century Schoolbook"/>
        <family val="1"/>
      </rPr>
      <t>6.-</t>
    </r>
    <r>
      <rPr>
        <sz val="10"/>
        <rFont val="Arial"/>
        <family val="2"/>
      </rPr>
      <t xml:space="preserve"> </t>
    </r>
    <r>
      <rPr>
        <sz val="10"/>
        <rFont val="Arial Narrow"/>
        <family val="2"/>
      </rPr>
      <t>Hoja de Información General de datos personales.</t>
    </r>
  </si>
  <si>
    <r>
      <rPr>
        <b/>
        <sz val="9"/>
        <rFont val="Century Schoolbook"/>
        <family val="1"/>
      </rPr>
      <t>1.-</t>
    </r>
    <r>
      <rPr>
        <sz val="10"/>
        <rFont val="Arial"/>
        <family val="2"/>
      </rPr>
      <t xml:space="preserve"> </t>
    </r>
    <r>
      <rPr>
        <sz val="10"/>
        <rFont val="Arial Narrow"/>
        <family val="2"/>
      </rPr>
      <t>Coordinar y Planificar el proceso de movilidad a nivel institucional.</t>
    </r>
    <r>
      <rPr>
        <sz val="10"/>
        <rFont val="Arial"/>
        <family val="2"/>
      </rPr>
      <t xml:space="preserve">
</t>
    </r>
    <r>
      <rPr>
        <b/>
        <sz val="9"/>
        <rFont val="Century Schoolbook"/>
        <family val="1"/>
      </rPr>
      <t>2.-</t>
    </r>
    <r>
      <rPr>
        <sz val="10"/>
        <rFont val="Arial"/>
        <family val="2"/>
      </rPr>
      <t xml:space="preserve"> </t>
    </r>
    <r>
      <rPr>
        <sz val="10"/>
        <rFont val="Arial Narrow"/>
        <family val="2"/>
      </rPr>
      <t>Coordinar y Planificar el proceso de movilidad a nivel de Facultad.</t>
    </r>
    <r>
      <rPr>
        <sz val="10"/>
        <rFont val="Arial"/>
        <family val="2"/>
      </rPr>
      <t xml:space="preserve">
</t>
    </r>
    <r>
      <rPr>
        <b/>
        <sz val="9"/>
        <rFont val="Century Schoolbook"/>
        <family val="1"/>
      </rPr>
      <t>3.-</t>
    </r>
    <r>
      <rPr>
        <sz val="10"/>
        <rFont val="Arial"/>
        <family val="2"/>
      </rPr>
      <t xml:space="preserve"> </t>
    </r>
    <r>
      <rPr>
        <sz val="10"/>
        <rFont val="Arial Narrow"/>
        <family val="2"/>
      </rPr>
      <t>Receptar y revisar los documentos habilitantes para procesos de movilidad y/o virtual.</t>
    </r>
    <r>
      <rPr>
        <sz val="10"/>
        <rFont val="Arial"/>
        <family val="2"/>
      </rPr>
      <t xml:space="preserve">
</t>
    </r>
    <r>
      <rPr>
        <b/>
        <sz val="9"/>
        <rFont val="Century Schoolbook"/>
        <family val="1"/>
      </rPr>
      <t>4.-</t>
    </r>
    <r>
      <rPr>
        <sz val="10"/>
        <rFont val="Arial"/>
        <family val="2"/>
      </rPr>
      <t xml:space="preserve"> </t>
    </r>
    <r>
      <rPr>
        <sz val="10"/>
        <rFont val="Arial Narrow"/>
        <family val="2"/>
      </rPr>
      <t>Emitir oficios a Coordinación de Carrera con la documentación respectiva para su revisión y análisis.</t>
    </r>
    <r>
      <rPr>
        <sz val="10"/>
        <rFont val="Arial"/>
        <family val="2"/>
      </rPr>
      <t xml:space="preserve">
</t>
    </r>
    <r>
      <rPr>
        <b/>
        <sz val="9"/>
        <rFont val="Century Schoolbook"/>
        <family val="1"/>
      </rPr>
      <t>5.-</t>
    </r>
    <r>
      <rPr>
        <sz val="10"/>
        <rFont val="Arial"/>
        <family val="2"/>
      </rPr>
      <t xml:space="preserve"> </t>
    </r>
    <r>
      <rPr>
        <sz val="10"/>
        <rFont val="Arial Narrow"/>
        <family val="2"/>
      </rPr>
      <t>Receptar y revisar Reconocimiento u Homologación de Estudios por parte del Coordinador de Carrera.</t>
    </r>
    <r>
      <rPr>
        <sz val="10"/>
        <rFont val="Arial"/>
        <family val="2"/>
      </rPr>
      <t xml:space="preserve">
</t>
    </r>
    <r>
      <rPr>
        <b/>
        <sz val="9"/>
        <rFont val="Century Schoolbook"/>
        <family val="1"/>
      </rPr>
      <t>6.-</t>
    </r>
    <r>
      <rPr>
        <sz val="10"/>
        <rFont val="Arial"/>
        <family val="2"/>
      </rPr>
      <t xml:space="preserve"> </t>
    </r>
    <r>
      <rPr>
        <sz val="10"/>
        <rFont val="Arial Narrow"/>
        <family val="2"/>
      </rPr>
      <t>Elaborar oficio y entregar Informes de Reconocimiento u Homologación de Estudios para aprobación de Consejo Directivo.</t>
    </r>
    <r>
      <rPr>
        <sz val="10"/>
        <rFont val="Arial"/>
        <family val="2"/>
      </rPr>
      <t xml:space="preserve">
</t>
    </r>
    <r>
      <rPr>
        <b/>
        <sz val="9"/>
        <rFont val="Century Schoolbook"/>
        <family val="1"/>
      </rPr>
      <t>7.-</t>
    </r>
    <r>
      <rPr>
        <sz val="10"/>
        <rFont val="Arial"/>
        <family val="2"/>
      </rPr>
      <t xml:space="preserve"> </t>
    </r>
    <r>
      <rPr>
        <sz val="10"/>
        <rFont val="Arial Narrow"/>
        <family val="2"/>
      </rPr>
      <t>Elaborar Certificado de Reconocimiento u Homologación de Estudios de estudiantes que migraron de carrera o provienen de otra IES.</t>
    </r>
    <r>
      <rPr>
        <sz val="10"/>
        <rFont val="Arial"/>
        <family val="2"/>
      </rPr>
      <t xml:space="preserve">
</t>
    </r>
    <r>
      <rPr>
        <b/>
        <sz val="9"/>
        <rFont val="Century Schoolbook"/>
        <family val="1"/>
      </rPr>
      <t>8.-</t>
    </r>
    <r>
      <rPr>
        <sz val="10"/>
        <rFont val="Arial"/>
        <family val="2"/>
      </rPr>
      <t xml:space="preserve"> </t>
    </r>
    <r>
      <rPr>
        <sz val="10"/>
        <rFont val="Arial Narrow"/>
        <family val="2"/>
      </rPr>
      <t>Atender a usuarios internos y externos y/o virtual.</t>
    </r>
  </si>
  <si>
    <r>
      <rPr>
        <b/>
        <sz val="9"/>
        <rFont val="Century Schoolbook"/>
        <family val="1"/>
      </rPr>
      <t>1.-</t>
    </r>
    <r>
      <rPr>
        <sz val="10"/>
        <rFont val="Arial"/>
        <family val="2"/>
      </rPr>
      <t xml:space="preserve"> </t>
    </r>
    <r>
      <rPr>
        <sz val="10"/>
        <rFont val="Arial Narrow"/>
        <family val="2"/>
      </rPr>
      <t>Coordinar y Planificar proceso de titulación a nivel de Facultad.</t>
    </r>
    <r>
      <rPr>
        <sz val="10"/>
        <rFont val="Arial"/>
        <family val="2"/>
      </rPr>
      <t xml:space="preserve">
</t>
    </r>
    <r>
      <rPr>
        <b/>
        <sz val="9"/>
        <rFont val="Century Schoolbook"/>
        <family val="1"/>
      </rPr>
      <t>2.-</t>
    </r>
    <r>
      <rPr>
        <sz val="10"/>
        <rFont val="Arial"/>
        <family val="2"/>
      </rPr>
      <t xml:space="preserve"> </t>
    </r>
    <r>
      <rPr>
        <sz val="10"/>
        <rFont val="Arial Narrow"/>
        <family val="2"/>
      </rPr>
      <t>Coordinar y Planificar proceso de titulación a nivel institucional.</t>
    </r>
    <r>
      <rPr>
        <sz val="10"/>
        <rFont val="Arial"/>
        <family val="2"/>
      </rPr>
      <t xml:space="preserve">
</t>
    </r>
    <r>
      <rPr>
        <b/>
        <sz val="9"/>
        <rFont val="Century Schoolbook"/>
        <family val="1"/>
      </rPr>
      <t>3.-</t>
    </r>
    <r>
      <rPr>
        <sz val="10"/>
        <rFont val="Arial"/>
        <family val="2"/>
      </rPr>
      <t xml:space="preserve"> </t>
    </r>
    <r>
      <rPr>
        <sz val="10"/>
        <rFont val="Arial Narrow"/>
        <family val="2"/>
      </rPr>
      <t>Revisar y validar del cumplimiento de la malla.</t>
    </r>
    <r>
      <rPr>
        <sz val="10"/>
        <rFont val="Arial"/>
        <family val="2"/>
      </rPr>
      <t xml:space="preserve">
</t>
    </r>
    <r>
      <rPr>
        <b/>
        <sz val="9"/>
        <rFont val="Century Schoolbook"/>
        <family val="1"/>
      </rPr>
      <t>4.-</t>
    </r>
    <r>
      <rPr>
        <sz val="10"/>
        <rFont val="Arial"/>
        <family val="2"/>
      </rPr>
      <t xml:space="preserve"> </t>
    </r>
    <r>
      <rPr>
        <sz val="10"/>
        <rFont val="Arial Narrow"/>
        <family val="2"/>
      </rPr>
      <t>Revisar perdida de gratuidad por acumular el 30%</t>
    </r>
    <r>
      <rPr>
        <sz val="10"/>
        <rFont val="Arial"/>
        <family val="2"/>
      </rPr>
      <t xml:space="preserve"> de créditos reprobados.
</t>
    </r>
    <r>
      <rPr>
        <b/>
        <sz val="9"/>
        <rFont val="Century Schoolbook"/>
        <family val="1"/>
      </rPr>
      <t>5.-</t>
    </r>
    <r>
      <rPr>
        <sz val="10"/>
        <rFont val="Arial"/>
        <family val="2"/>
      </rPr>
      <t xml:space="preserve"> </t>
    </r>
    <r>
      <rPr>
        <sz val="10"/>
        <rFont val="Arial Narrow"/>
        <family val="2"/>
      </rPr>
      <t>Revisar segundo o más títulos profesionales obtenidos.</t>
    </r>
    <r>
      <rPr>
        <sz val="10"/>
        <rFont val="Arial"/>
        <family val="2"/>
      </rPr>
      <t xml:space="preserve">
</t>
    </r>
    <r>
      <rPr>
        <b/>
        <sz val="9"/>
        <rFont val="Century Schoolbook"/>
        <family val="1"/>
      </rPr>
      <t>6.-</t>
    </r>
    <r>
      <rPr>
        <sz val="10"/>
        <rFont val="Arial"/>
        <family val="2"/>
      </rPr>
      <t xml:space="preserve"> </t>
    </r>
    <r>
      <rPr>
        <sz val="10"/>
        <rFont val="Arial Narrow"/>
        <family val="2"/>
      </rPr>
      <t>Ingresar fecha de fin de estudios.</t>
    </r>
    <r>
      <rPr>
        <sz val="10"/>
        <rFont val="Arial"/>
        <family val="2"/>
      </rPr>
      <t xml:space="preserve">
</t>
    </r>
    <r>
      <rPr>
        <b/>
        <sz val="9"/>
        <rFont val="Century Schoolbook"/>
        <family val="1"/>
      </rPr>
      <t>7.-</t>
    </r>
    <r>
      <rPr>
        <sz val="10"/>
        <rFont val="Arial"/>
        <family val="2"/>
      </rPr>
      <t xml:space="preserve"> </t>
    </r>
    <r>
      <rPr>
        <sz val="10"/>
        <rFont val="Arial Narrow"/>
        <family val="2"/>
      </rPr>
      <t>Revisar y validar los prerrequisitos.</t>
    </r>
    <r>
      <rPr>
        <sz val="10"/>
        <rFont val="Arial"/>
        <family val="2"/>
      </rPr>
      <t xml:space="preserve">
</t>
    </r>
    <r>
      <rPr>
        <b/>
        <sz val="9"/>
        <rFont val="Century Schoolbook"/>
        <family val="1"/>
      </rPr>
      <t>8.-</t>
    </r>
    <r>
      <rPr>
        <sz val="10"/>
        <rFont val="Arial"/>
        <family val="2"/>
      </rPr>
      <t xml:space="preserve"> </t>
    </r>
    <r>
      <rPr>
        <sz val="10"/>
        <rFont val="Arial Narrow"/>
        <family val="2"/>
      </rPr>
      <t>Receptar, revisar requisitos habilitantes para matricula en proceso de titulación.</t>
    </r>
    <r>
      <rPr>
        <sz val="10"/>
        <rFont val="Arial"/>
        <family val="2"/>
      </rPr>
      <t xml:space="preserve">
</t>
    </r>
    <r>
      <rPr>
        <b/>
        <sz val="9"/>
        <rFont val="Century Schoolbook"/>
        <family val="1"/>
      </rPr>
      <t>9.-</t>
    </r>
    <r>
      <rPr>
        <sz val="10"/>
        <rFont val="Arial"/>
        <family val="2"/>
      </rPr>
      <t xml:space="preserve"> </t>
    </r>
    <r>
      <rPr>
        <sz val="10"/>
        <rFont val="Arial Narrow"/>
        <family val="2"/>
      </rPr>
      <t>Validar matrícula de proceso de titulación.</t>
    </r>
    <r>
      <rPr>
        <sz val="10"/>
        <rFont val="Arial"/>
        <family val="2"/>
      </rPr>
      <t xml:space="preserve">
</t>
    </r>
    <r>
      <rPr>
        <b/>
        <sz val="9"/>
        <rFont val="Century Schoolbook"/>
        <family val="1"/>
      </rPr>
      <t>10.-</t>
    </r>
    <r>
      <rPr>
        <sz val="10"/>
        <rFont val="Arial"/>
        <family val="2"/>
      </rPr>
      <t xml:space="preserve"> </t>
    </r>
    <r>
      <rPr>
        <sz val="10"/>
        <rFont val="Arial Narrow"/>
        <family val="2"/>
      </rPr>
      <t>Validar tutores y comité evaluador para aprobación de Consejo Directivo.</t>
    </r>
    <r>
      <rPr>
        <sz val="10"/>
        <rFont val="Arial"/>
        <family val="2"/>
      </rPr>
      <t xml:space="preserve">
</t>
    </r>
    <r>
      <rPr>
        <b/>
        <sz val="9"/>
        <rFont val="Century Schoolbook"/>
        <family val="1"/>
      </rPr>
      <t>11.-</t>
    </r>
    <r>
      <rPr>
        <sz val="10"/>
        <rFont val="Arial"/>
        <family val="2"/>
      </rPr>
      <t xml:space="preserve"> </t>
    </r>
    <r>
      <rPr>
        <sz val="10"/>
        <rFont val="Arial Narrow"/>
        <family val="2"/>
      </rPr>
      <t>Coordinar con Subdecanato la selección de los supervisores para la toma de examen complexivo.</t>
    </r>
    <r>
      <rPr>
        <sz val="10"/>
        <rFont val="Arial"/>
        <family val="2"/>
      </rPr>
      <t xml:space="preserve">
</t>
    </r>
    <r>
      <rPr>
        <b/>
        <sz val="9"/>
        <rFont val="Century Schoolbook"/>
        <family val="1"/>
      </rPr>
      <t>12.-</t>
    </r>
    <r>
      <rPr>
        <sz val="10"/>
        <rFont val="Arial"/>
        <family val="2"/>
      </rPr>
      <t xml:space="preserve"> </t>
    </r>
    <r>
      <rPr>
        <sz val="10"/>
        <rFont val="Arial Narrow"/>
        <family val="2"/>
      </rPr>
      <t>Imprimir listados de estudiantes aptos para rendir examen complexivo.</t>
    </r>
    <r>
      <rPr>
        <sz val="10"/>
        <rFont val="Arial"/>
        <family val="2"/>
      </rPr>
      <t xml:space="preserve">
</t>
    </r>
    <r>
      <rPr>
        <b/>
        <sz val="9"/>
        <rFont val="Century Schoolbook"/>
        <family val="1"/>
      </rPr>
      <t>13.-</t>
    </r>
    <r>
      <rPr>
        <sz val="10"/>
        <rFont val="Arial"/>
        <family val="2"/>
      </rPr>
      <t xml:space="preserve"> </t>
    </r>
    <r>
      <rPr>
        <sz val="10"/>
        <rFont val="Arial Narrow"/>
        <family val="2"/>
      </rPr>
      <t>Supervisar y coordinar la toma del Examen Complexivo.</t>
    </r>
    <r>
      <rPr>
        <sz val="10"/>
        <rFont val="Arial"/>
        <family val="2"/>
      </rPr>
      <t xml:space="preserve">
</t>
    </r>
    <r>
      <rPr>
        <b/>
        <sz val="9"/>
        <rFont val="Century Schoolbook"/>
        <family val="1"/>
      </rPr>
      <t>14.-</t>
    </r>
    <r>
      <rPr>
        <sz val="10"/>
        <rFont val="Arial"/>
        <family val="2"/>
      </rPr>
      <t xml:space="preserve"> </t>
    </r>
    <r>
      <rPr>
        <sz val="10"/>
        <rFont val="Arial Narrow"/>
        <family val="2"/>
      </rPr>
      <t>Ingresar a la plataforma de titulación fecha, hora y lugar de sustentación.</t>
    </r>
    <r>
      <rPr>
        <sz val="10"/>
        <rFont val="Arial"/>
        <family val="2"/>
      </rPr>
      <t xml:space="preserve">
</t>
    </r>
    <r>
      <rPr>
        <b/>
        <sz val="9"/>
        <rFont val="Century Schoolbook"/>
        <family val="1"/>
      </rPr>
      <t>15.-</t>
    </r>
    <r>
      <rPr>
        <sz val="10"/>
        <rFont val="Arial"/>
        <family val="2"/>
      </rPr>
      <t xml:space="preserve"> </t>
    </r>
    <r>
      <rPr>
        <sz val="10"/>
        <rFont val="Arial Narrow"/>
        <family val="2"/>
      </rPr>
      <t>Supervisar y coordinar las sustentaciones de Trabajo de Titulación y Examen Complexivo.</t>
    </r>
    <r>
      <rPr>
        <sz val="10"/>
        <rFont val="Arial"/>
        <family val="2"/>
      </rPr>
      <t xml:space="preserve">
</t>
    </r>
    <r>
      <rPr>
        <b/>
        <sz val="9"/>
        <rFont val="Century Schoolbook"/>
        <family val="1"/>
      </rPr>
      <t>16.-</t>
    </r>
    <r>
      <rPr>
        <sz val="10"/>
        <rFont val="Arial"/>
        <family val="2"/>
      </rPr>
      <t xml:space="preserve"> </t>
    </r>
    <r>
      <rPr>
        <sz val="10"/>
        <rFont val="Arial Narrow"/>
        <family val="2"/>
      </rPr>
      <t>Activar Especialista Suplente del Comité Evaluador a petición del Coordinador de Carrera.</t>
    </r>
    <r>
      <rPr>
        <sz val="10"/>
        <rFont val="Arial"/>
        <family val="2"/>
      </rPr>
      <t xml:space="preserve">
</t>
    </r>
    <r>
      <rPr>
        <b/>
        <sz val="9"/>
        <rFont val="Century Schoolbook"/>
        <family val="1"/>
      </rPr>
      <t>17.-</t>
    </r>
    <r>
      <rPr>
        <sz val="10"/>
        <rFont val="Arial"/>
        <family val="2"/>
      </rPr>
      <t xml:space="preserve"> </t>
    </r>
    <r>
      <rPr>
        <sz val="10"/>
        <rFont val="Arial Narrow"/>
        <family val="2"/>
      </rPr>
      <t>Generar Actas de Calificaciones.</t>
    </r>
    <r>
      <rPr>
        <sz val="10"/>
        <rFont val="Arial"/>
        <family val="2"/>
      </rPr>
      <t xml:space="preserve">
</t>
    </r>
    <r>
      <rPr>
        <b/>
        <sz val="9"/>
        <rFont val="Century Schoolbook"/>
        <family val="1"/>
      </rPr>
      <t>18.-</t>
    </r>
    <r>
      <rPr>
        <sz val="10"/>
        <rFont val="Arial"/>
        <family val="2"/>
      </rPr>
      <t xml:space="preserve"> </t>
    </r>
    <r>
      <rPr>
        <sz val="10"/>
        <rFont val="Arial Narrow"/>
        <family val="2"/>
      </rPr>
      <t>Validar trabajo escrito de ambas opciones de titulación en la plataforma de titulación.</t>
    </r>
    <r>
      <rPr>
        <sz val="10"/>
        <rFont val="Arial"/>
        <family val="2"/>
      </rPr>
      <t xml:space="preserve">
</t>
    </r>
    <r>
      <rPr>
        <b/>
        <sz val="9"/>
        <rFont val="Century Schoolbook"/>
        <family val="1"/>
      </rPr>
      <t>19.-</t>
    </r>
    <r>
      <rPr>
        <sz val="10"/>
        <rFont val="Arial"/>
        <family val="2"/>
      </rPr>
      <t xml:space="preserve"> </t>
    </r>
    <r>
      <rPr>
        <sz val="10"/>
        <rFont val="Arial Narrow"/>
        <family val="2"/>
      </rPr>
      <t>Receptar, revisar, validar los certificados de no adeudar solicitados por la unidad de titulación o estudiantes y/o virtual.</t>
    </r>
    <r>
      <rPr>
        <sz val="10"/>
        <rFont val="Arial"/>
        <family val="2"/>
      </rPr>
      <t xml:space="preserve">
</t>
    </r>
    <r>
      <rPr>
        <b/>
        <sz val="9"/>
        <rFont val="Century Schoolbook"/>
        <family val="1"/>
      </rPr>
      <t>20.-</t>
    </r>
    <r>
      <rPr>
        <sz val="10"/>
        <rFont val="Arial"/>
        <family val="2"/>
      </rPr>
      <t xml:space="preserve"> </t>
    </r>
    <r>
      <rPr>
        <sz val="10"/>
        <rFont val="Arial Narrow"/>
        <family val="2"/>
      </rPr>
      <t>Receptar Certificados de No Adeudar y Recibo único de Ingreso a Caja de estudiantes que pierden gratuidad y/o poseen otro título.</t>
    </r>
    <r>
      <rPr>
        <sz val="10"/>
        <rFont val="Arial"/>
        <family val="2"/>
      </rPr>
      <t xml:space="preserve">
</t>
    </r>
    <r>
      <rPr>
        <b/>
        <sz val="9"/>
        <rFont val="Century Schoolbook"/>
        <family val="1"/>
      </rPr>
      <t>21.-</t>
    </r>
    <r>
      <rPr>
        <sz val="10"/>
        <rFont val="Arial"/>
        <family val="2"/>
      </rPr>
      <t xml:space="preserve"> </t>
    </r>
    <r>
      <rPr>
        <sz val="10"/>
        <rFont val="Arial Narrow"/>
        <family val="2"/>
      </rPr>
      <t>Generar Informes de Aptitud Legal por carrera, para aprobación de Consejo Directivo.</t>
    </r>
    <r>
      <rPr>
        <sz val="10"/>
        <rFont val="Arial"/>
        <family val="2"/>
      </rPr>
      <t xml:space="preserve">
</t>
    </r>
    <r>
      <rPr>
        <b/>
        <sz val="9"/>
        <rFont val="Century Schoolbook"/>
        <family val="1"/>
      </rPr>
      <t>22.-</t>
    </r>
    <r>
      <rPr>
        <sz val="10"/>
        <rFont val="Arial"/>
        <family val="2"/>
      </rPr>
      <t xml:space="preserve"> </t>
    </r>
    <r>
      <rPr>
        <sz val="10"/>
        <rFont val="Arial Narrow"/>
        <family val="2"/>
      </rPr>
      <t>Generar e imprimir Actas de Graduación.</t>
    </r>
    <r>
      <rPr>
        <sz val="10"/>
        <rFont val="Arial"/>
        <family val="2"/>
      </rPr>
      <t xml:space="preserve">
</t>
    </r>
    <r>
      <rPr>
        <b/>
        <sz val="9"/>
        <rFont val="Century Schoolbook"/>
        <family val="1"/>
      </rPr>
      <t>23.-</t>
    </r>
    <r>
      <rPr>
        <sz val="10"/>
        <rFont val="Arial"/>
        <family val="2"/>
      </rPr>
      <t xml:space="preserve"> </t>
    </r>
    <r>
      <rPr>
        <sz val="10"/>
        <rFont val="Arial Narrow"/>
        <family val="2"/>
      </rPr>
      <t>Receptar firmas de estudiantes y autoridades en las Actas de Graduación.</t>
    </r>
    <r>
      <rPr>
        <sz val="10"/>
        <rFont val="Arial"/>
        <family val="2"/>
      </rPr>
      <t xml:space="preserve">
</t>
    </r>
    <r>
      <rPr>
        <b/>
        <sz val="9"/>
        <rFont val="Century Schoolbook"/>
        <family val="1"/>
      </rPr>
      <t>24.-</t>
    </r>
    <r>
      <rPr>
        <sz val="10"/>
        <rFont val="Arial"/>
        <family val="2"/>
      </rPr>
      <t xml:space="preserve"> </t>
    </r>
    <r>
      <rPr>
        <sz val="10"/>
        <rFont val="Arial Narrow"/>
        <family val="2"/>
      </rPr>
      <t>Revisar y validar los promedios de grado.</t>
    </r>
    <r>
      <rPr>
        <sz val="10"/>
        <rFont val="Arial"/>
        <family val="2"/>
      </rPr>
      <t xml:space="preserve">
</t>
    </r>
    <r>
      <rPr>
        <b/>
        <sz val="9"/>
        <rFont val="Century Schoolbook"/>
        <family val="1"/>
      </rPr>
      <t>25.-</t>
    </r>
    <r>
      <rPr>
        <sz val="10"/>
        <rFont val="Arial"/>
        <family val="2"/>
      </rPr>
      <t xml:space="preserve"> </t>
    </r>
    <r>
      <rPr>
        <sz val="10"/>
        <rFont val="Arial Narrow"/>
        <family val="2"/>
      </rPr>
      <t>Imprimir Actas Consolidadas.</t>
    </r>
    <r>
      <rPr>
        <sz val="10"/>
        <rFont val="Arial"/>
        <family val="2"/>
      </rPr>
      <t xml:space="preserve">
</t>
    </r>
    <r>
      <rPr>
        <b/>
        <sz val="9"/>
        <rFont val="Century Schoolbook"/>
        <family val="1"/>
      </rPr>
      <t>26.-</t>
    </r>
    <r>
      <rPr>
        <sz val="10"/>
        <rFont val="Arial"/>
        <family val="2"/>
      </rPr>
      <t xml:space="preserve"> </t>
    </r>
    <r>
      <rPr>
        <sz val="10"/>
        <rFont val="Arial Narrow"/>
        <family val="2"/>
      </rPr>
      <t>Receptar firmas de Actas Consolidadas para su legalidad.</t>
    </r>
    <r>
      <rPr>
        <sz val="10"/>
        <rFont val="Arial"/>
        <family val="2"/>
      </rPr>
      <t xml:space="preserve">
</t>
    </r>
    <r>
      <rPr>
        <b/>
        <sz val="9"/>
        <rFont val="Century Schoolbook"/>
        <family val="1"/>
      </rPr>
      <t>27.-</t>
    </r>
    <r>
      <rPr>
        <sz val="10"/>
        <rFont val="Arial"/>
        <family val="2"/>
      </rPr>
      <t xml:space="preserve"> </t>
    </r>
    <r>
      <rPr>
        <sz val="10"/>
        <rFont val="Arial Narrow"/>
        <family val="2"/>
      </rPr>
      <t>Emitir informe para Decanato sobre traslado de especies de Tesorería a Secretaría General.</t>
    </r>
    <r>
      <rPr>
        <sz val="10"/>
        <rFont val="Arial"/>
        <family val="2"/>
      </rPr>
      <t xml:space="preserve">
</t>
    </r>
    <r>
      <rPr>
        <b/>
        <sz val="9"/>
        <rFont val="Century Schoolbook"/>
        <family val="1"/>
      </rPr>
      <t>28.-</t>
    </r>
    <r>
      <rPr>
        <sz val="10"/>
        <rFont val="Arial Narrow"/>
        <family val="2"/>
      </rPr>
      <t xml:space="preserve"> Ingresar, revisar y actualizar la información cargada en el SIUTMACH para la impresión de títulos y registro en la SENESCYT.</t>
    </r>
    <r>
      <rPr>
        <sz val="10"/>
        <rFont val="Arial"/>
        <family val="2"/>
      </rPr>
      <t xml:space="preserve">
</t>
    </r>
    <r>
      <rPr>
        <b/>
        <sz val="9"/>
        <rFont val="Century Schoolbook"/>
        <family val="1"/>
      </rPr>
      <t>29.-</t>
    </r>
    <r>
      <rPr>
        <sz val="10"/>
        <rFont val="Arial"/>
        <family val="2"/>
      </rPr>
      <t xml:space="preserve"> </t>
    </r>
    <r>
      <rPr>
        <sz val="10"/>
        <rFont val="Arial Narrow"/>
        <family val="2"/>
      </rPr>
      <t>Revisar documentación física que se remite a Secretaría General para emisión de títulos.</t>
    </r>
    <r>
      <rPr>
        <sz val="10"/>
        <rFont val="Arial"/>
        <family val="2"/>
      </rPr>
      <t xml:space="preserve">
</t>
    </r>
    <r>
      <rPr>
        <b/>
        <sz val="9"/>
        <rFont val="Century Schoolbook"/>
        <family val="1"/>
      </rPr>
      <t>30.-</t>
    </r>
    <r>
      <rPr>
        <sz val="10"/>
        <rFont val="Arial"/>
        <family val="2"/>
      </rPr>
      <t xml:space="preserve"> </t>
    </r>
    <r>
      <rPr>
        <sz val="10"/>
        <rFont val="Arial Narrow"/>
        <family val="2"/>
      </rPr>
      <t>Emitir informe para Decanato solicitando el registro e impresión de los títulos.</t>
    </r>
    <r>
      <rPr>
        <sz val="10"/>
        <rFont val="Arial"/>
        <family val="2"/>
      </rPr>
      <t xml:space="preserve">
</t>
    </r>
    <r>
      <rPr>
        <b/>
        <sz val="9"/>
        <rFont val="Century Schoolbook"/>
        <family val="1"/>
      </rPr>
      <t>31.-</t>
    </r>
    <r>
      <rPr>
        <sz val="10"/>
        <rFont val="Arial"/>
        <family val="2"/>
      </rPr>
      <t xml:space="preserve"> </t>
    </r>
    <r>
      <rPr>
        <sz val="10"/>
        <rFont val="Arial Narrow"/>
        <family val="2"/>
      </rPr>
      <t>Convocar y asistir en la Inducción para el Evento de Incorporación.</t>
    </r>
    <r>
      <rPr>
        <sz val="10"/>
        <rFont val="Arial"/>
        <family val="2"/>
      </rPr>
      <t xml:space="preserve">
</t>
    </r>
    <r>
      <rPr>
        <b/>
        <sz val="9"/>
        <rFont val="Century Schoolbook"/>
        <family val="1"/>
      </rPr>
      <t>32.-</t>
    </r>
    <r>
      <rPr>
        <sz val="10"/>
        <rFont val="Arial"/>
        <family val="2"/>
      </rPr>
      <t xml:space="preserve"> </t>
    </r>
    <r>
      <rPr>
        <sz val="10"/>
        <rFont val="Arial Narrow"/>
        <family val="2"/>
      </rPr>
      <t>Entregar Ticket's a los estudiantes para el Evento de Incorporación.</t>
    </r>
    <r>
      <rPr>
        <sz val="10"/>
        <rFont val="Arial"/>
        <family val="2"/>
      </rPr>
      <t xml:space="preserve">
</t>
    </r>
    <r>
      <rPr>
        <b/>
        <sz val="9"/>
        <rFont val="Century Schoolbook"/>
        <family val="1"/>
      </rPr>
      <t>33.-</t>
    </r>
    <r>
      <rPr>
        <sz val="10"/>
        <rFont val="Arial"/>
        <family val="2"/>
      </rPr>
      <t xml:space="preserve"> </t>
    </r>
    <r>
      <rPr>
        <sz val="10"/>
        <rFont val="Arial Narrow"/>
        <family val="2"/>
      </rPr>
      <t>Controlar y coordinar el ingreso de autoridades, estudiantes, familiares e invitados especiales.</t>
    </r>
    <r>
      <rPr>
        <sz val="10"/>
        <rFont val="Arial"/>
        <family val="2"/>
      </rPr>
      <t xml:space="preserve">
</t>
    </r>
    <r>
      <rPr>
        <b/>
        <sz val="9"/>
        <rFont val="Century Schoolbook"/>
        <family val="1"/>
      </rPr>
      <t>34.-</t>
    </r>
    <r>
      <rPr>
        <sz val="10"/>
        <rFont val="Arial"/>
        <family val="2"/>
      </rPr>
      <t xml:space="preserve"> </t>
    </r>
    <r>
      <rPr>
        <sz val="10"/>
        <rFont val="Arial Narrow"/>
        <family val="2"/>
      </rPr>
      <t>Coordinar la entrega individual de los títulos.</t>
    </r>
    <r>
      <rPr>
        <sz val="10"/>
        <rFont val="Arial"/>
        <family val="2"/>
      </rPr>
      <t xml:space="preserve">
</t>
    </r>
    <r>
      <rPr>
        <b/>
        <sz val="9"/>
        <rFont val="Century Schoolbook"/>
        <family val="1"/>
      </rPr>
      <t>35.-</t>
    </r>
    <r>
      <rPr>
        <sz val="10"/>
        <rFont val="Arial"/>
        <family val="2"/>
      </rPr>
      <t xml:space="preserve"> </t>
    </r>
    <r>
      <rPr>
        <sz val="10"/>
        <rFont val="Arial Narrow"/>
        <family val="2"/>
      </rPr>
      <t>Elaborar Programa de incorporaciones.</t>
    </r>
    <r>
      <rPr>
        <sz val="10"/>
        <rFont val="Arial"/>
        <family val="2"/>
      </rPr>
      <t xml:space="preserve">
</t>
    </r>
    <r>
      <rPr>
        <b/>
        <sz val="9"/>
        <rFont val="Century Schoolbook"/>
        <family val="1"/>
      </rPr>
      <t>36.-</t>
    </r>
    <r>
      <rPr>
        <sz val="10"/>
        <rFont val="Arial"/>
        <family val="2"/>
      </rPr>
      <t xml:space="preserve"> </t>
    </r>
    <r>
      <rPr>
        <sz val="10"/>
        <rFont val="Arial Narrow"/>
        <family val="2"/>
      </rPr>
      <t>Redactar Biografía de mejor graduado.</t>
    </r>
    <r>
      <rPr>
        <sz val="10"/>
        <rFont val="Arial"/>
        <family val="2"/>
      </rPr>
      <t xml:space="preserve">
</t>
    </r>
    <r>
      <rPr>
        <b/>
        <sz val="9"/>
        <rFont val="Century Schoolbook"/>
        <family val="1"/>
      </rPr>
      <t>37.-</t>
    </r>
    <r>
      <rPr>
        <sz val="10"/>
        <rFont val="Arial"/>
        <family val="2"/>
      </rPr>
      <t xml:space="preserve"> </t>
    </r>
    <r>
      <rPr>
        <sz val="10"/>
        <rFont val="Arial Narrow"/>
        <family val="2"/>
      </rPr>
      <t>Coordinar con Dirección de Comunicación eventos de Incorporación.</t>
    </r>
    <r>
      <rPr>
        <sz val="10"/>
        <rFont val="Arial"/>
        <family val="2"/>
      </rPr>
      <t xml:space="preserve">
</t>
    </r>
    <r>
      <rPr>
        <b/>
        <sz val="9"/>
        <rFont val="Century Schoolbook"/>
        <family val="1"/>
      </rPr>
      <t>38.-</t>
    </r>
    <r>
      <rPr>
        <sz val="10"/>
        <rFont val="Arial"/>
        <family val="2"/>
      </rPr>
      <t xml:space="preserve"> </t>
    </r>
    <r>
      <rPr>
        <sz val="10"/>
        <rFont val="Arial Narrow"/>
        <family val="2"/>
      </rPr>
      <t>Emitir certificados de estar legalmente matriculados en el proceso de titulación.</t>
    </r>
    <r>
      <rPr>
        <sz val="10"/>
        <rFont val="Arial"/>
        <family val="2"/>
      </rPr>
      <t xml:space="preserve">
</t>
    </r>
    <r>
      <rPr>
        <b/>
        <sz val="9"/>
        <rFont val="Century Schoolbook"/>
        <family val="1"/>
      </rPr>
      <t>39.-</t>
    </r>
    <r>
      <rPr>
        <sz val="10"/>
        <rFont val="Arial"/>
        <family val="2"/>
      </rPr>
      <t xml:space="preserve"> </t>
    </r>
    <r>
      <rPr>
        <sz val="10"/>
        <rFont val="Arial Narrow"/>
        <family val="2"/>
      </rPr>
      <t>Remitir copias certificadas de oficios de autorización de la compra de títulos de promociones antiguas.</t>
    </r>
    <r>
      <rPr>
        <sz val="10"/>
        <rFont val="Arial"/>
        <family val="2"/>
      </rPr>
      <t xml:space="preserve">
</t>
    </r>
    <r>
      <rPr>
        <b/>
        <sz val="9"/>
        <rFont val="Century Schoolbook"/>
        <family val="1"/>
      </rPr>
      <t>40.-</t>
    </r>
    <r>
      <rPr>
        <sz val="10"/>
        <rFont val="Arial"/>
        <family val="2"/>
      </rPr>
      <t xml:space="preserve"> </t>
    </r>
    <r>
      <rPr>
        <sz val="10"/>
        <rFont val="Arial Narrow"/>
        <family val="2"/>
      </rPr>
      <t>Remitir copias certificadas de Actas de Calificaciones.</t>
    </r>
    <r>
      <rPr>
        <sz val="10"/>
        <rFont val="Arial"/>
        <family val="2"/>
      </rPr>
      <t xml:space="preserve">
</t>
    </r>
    <r>
      <rPr>
        <b/>
        <sz val="9"/>
        <rFont val="Century Schoolbook"/>
        <family val="1"/>
      </rPr>
      <t>41.-</t>
    </r>
    <r>
      <rPr>
        <sz val="10"/>
        <rFont val="Arial"/>
        <family val="2"/>
      </rPr>
      <t xml:space="preserve"> </t>
    </r>
    <r>
      <rPr>
        <sz val="10"/>
        <rFont val="Arial Narrow"/>
        <family val="2"/>
      </rPr>
      <t>Remitir copias certificadas de Actas de Graduación.</t>
    </r>
    <r>
      <rPr>
        <sz val="10"/>
        <rFont val="Arial"/>
        <family val="2"/>
      </rPr>
      <t xml:space="preserve">
</t>
    </r>
    <r>
      <rPr>
        <b/>
        <sz val="9"/>
        <rFont val="Century Schoolbook"/>
        <family val="1"/>
      </rPr>
      <t>42.-</t>
    </r>
    <r>
      <rPr>
        <sz val="10"/>
        <rFont val="Arial"/>
        <family val="2"/>
      </rPr>
      <t xml:space="preserve"> </t>
    </r>
    <r>
      <rPr>
        <sz val="10"/>
        <rFont val="Arial Narrow"/>
        <family val="2"/>
      </rPr>
      <t>Remitir copias certificadas de Actas de Consolidada.</t>
    </r>
    <r>
      <rPr>
        <sz val="10"/>
        <rFont val="Arial"/>
        <family val="2"/>
      </rPr>
      <t xml:space="preserve">
</t>
    </r>
    <r>
      <rPr>
        <b/>
        <sz val="9"/>
        <rFont val="Century Schoolbook"/>
        <family val="1"/>
      </rPr>
      <t>43.-</t>
    </r>
    <r>
      <rPr>
        <sz val="10"/>
        <rFont val="Arial"/>
        <family val="2"/>
      </rPr>
      <t xml:space="preserve"> </t>
    </r>
    <r>
      <rPr>
        <sz val="10"/>
        <rFont val="Arial Narrow"/>
        <family val="2"/>
      </rPr>
      <t>Atender a usuarios internos y externos y/o virtual.</t>
    </r>
  </si>
  <si>
    <r>
      <rPr>
        <b/>
        <sz val="9"/>
        <rFont val="Century Schoolbook"/>
        <family val="1"/>
      </rPr>
      <t>1.-</t>
    </r>
    <r>
      <rPr>
        <sz val="10"/>
        <rFont val="Arial"/>
        <family val="2"/>
      </rPr>
      <t xml:space="preserve"> </t>
    </r>
    <r>
      <rPr>
        <sz val="10"/>
        <rFont val="Arial Narrow"/>
        <family val="2"/>
      </rPr>
      <t>Receptar Actas de Calificaciones legalizadas por el Secretario Abogado.</t>
    </r>
    <r>
      <rPr>
        <sz val="10"/>
        <rFont val="Arial"/>
        <family val="2"/>
      </rPr>
      <t xml:space="preserve">
</t>
    </r>
    <r>
      <rPr>
        <b/>
        <sz val="9"/>
        <rFont val="Century Schoolbook"/>
        <family val="1"/>
      </rPr>
      <t>2.-</t>
    </r>
    <r>
      <rPr>
        <sz val="10"/>
        <rFont val="Arial"/>
        <family val="2"/>
      </rPr>
      <t xml:space="preserve"> </t>
    </r>
    <r>
      <rPr>
        <sz val="10"/>
        <rFont val="Arial Narrow"/>
        <family val="2"/>
      </rPr>
      <t>Validar Actas de Calificaciones en el SIUTMACH.</t>
    </r>
    <r>
      <rPr>
        <sz val="10"/>
        <rFont val="Arial"/>
        <family val="2"/>
      </rPr>
      <t xml:space="preserve">
</t>
    </r>
    <r>
      <rPr>
        <b/>
        <sz val="9"/>
        <rFont val="Century Schoolbook"/>
        <family val="1"/>
      </rPr>
      <t>3.-</t>
    </r>
    <r>
      <rPr>
        <sz val="10"/>
        <rFont val="Arial"/>
        <family val="2"/>
      </rPr>
      <t xml:space="preserve"> </t>
    </r>
    <r>
      <rPr>
        <sz val="10"/>
        <rFont val="Arial Narrow"/>
        <family val="2"/>
      </rPr>
      <t>Registrar calificaciones manualmente en cartillas por Homologaciones y Calificaciones históricas.</t>
    </r>
    <r>
      <rPr>
        <sz val="10"/>
        <rFont val="Arial"/>
        <family val="2"/>
      </rPr>
      <t xml:space="preserve">
</t>
    </r>
    <r>
      <rPr>
        <b/>
        <sz val="9"/>
        <rFont val="Century Schoolbook"/>
        <family val="1"/>
      </rPr>
      <t>4.-</t>
    </r>
    <r>
      <rPr>
        <sz val="10"/>
        <rFont val="Arial"/>
        <family val="2"/>
      </rPr>
      <t xml:space="preserve"> </t>
    </r>
    <r>
      <rPr>
        <sz val="10"/>
        <rFont val="Arial Narrow"/>
        <family val="2"/>
      </rPr>
      <t>Rectificar calificaciones en actas autorizadas por el Consejo Directivo.</t>
    </r>
    <r>
      <rPr>
        <sz val="10"/>
        <rFont val="Arial"/>
        <family val="2"/>
      </rPr>
      <t xml:space="preserve">
</t>
    </r>
    <r>
      <rPr>
        <b/>
        <sz val="9"/>
        <rFont val="Century Schoolbook"/>
        <family val="1"/>
      </rPr>
      <t>5.-</t>
    </r>
    <r>
      <rPr>
        <sz val="10"/>
        <rFont val="Arial"/>
        <family val="2"/>
      </rPr>
      <t xml:space="preserve"> </t>
    </r>
    <r>
      <rPr>
        <sz val="10"/>
        <rFont val="Arial Narrow"/>
        <family val="2"/>
      </rPr>
      <t>Emitir Certificados de Promoción o Record Académico.</t>
    </r>
    <r>
      <rPr>
        <sz val="10"/>
        <rFont val="Arial"/>
        <family val="2"/>
      </rPr>
      <t xml:space="preserve">
</t>
    </r>
    <r>
      <rPr>
        <b/>
        <sz val="9"/>
        <rFont val="Century Schoolbook"/>
        <family val="1"/>
      </rPr>
      <t>6.-</t>
    </r>
    <r>
      <rPr>
        <sz val="10"/>
        <rFont val="Arial"/>
        <family val="2"/>
      </rPr>
      <t xml:space="preserve"> </t>
    </r>
    <r>
      <rPr>
        <sz val="10"/>
        <rFont val="Arial Narrow"/>
        <family val="2"/>
      </rPr>
      <t>Emitir Certificados de Aprobación de Malla.</t>
    </r>
    <r>
      <rPr>
        <sz val="10"/>
        <rFont val="Arial"/>
        <family val="2"/>
      </rPr>
      <t xml:space="preserve">
</t>
    </r>
    <r>
      <rPr>
        <b/>
        <sz val="9"/>
        <rFont val="Century Schoolbook"/>
        <family val="1"/>
      </rPr>
      <t>7.-</t>
    </r>
    <r>
      <rPr>
        <sz val="10"/>
        <rFont val="Arial"/>
        <family val="2"/>
      </rPr>
      <t xml:space="preserve"> </t>
    </r>
    <r>
      <rPr>
        <sz val="10"/>
        <rFont val="Arial Narrow"/>
        <family val="2"/>
      </rPr>
      <t>Emitir Certificados de Promedio Global de notas.</t>
    </r>
    <r>
      <rPr>
        <sz val="10"/>
        <rFont val="Arial"/>
        <family val="2"/>
      </rPr>
      <t xml:space="preserve">
</t>
    </r>
    <r>
      <rPr>
        <b/>
        <sz val="9"/>
        <rFont val="Century Schoolbook"/>
        <family val="1"/>
      </rPr>
      <t>8.-</t>
    </r>
    <r>
      <rPr>
        <sz val="10"/>
        <rFont val="Arial"/>
        <family val="2"/>
      </rPr>
      <t xml:space="preserve"> </t>
    </r>
    <r>
      <rPr>
        <sz val="10"/>
        <rFont val="Arial Narrow"/>
        <family val="2"/>
      </rPr>
      <t>Emitir reporte de mejores estudiantes por semestre, carrera y periodo.</t>
    </r>
    <r>
      <rPr>
        <sz val="10"/>
        <rFont val="Arial"/>
        <family val="2"/>
      </rPr>
      <t xml:space="preserve">
</t>
    </r>
    <r>
      <rPr>
        <b/>
        <sz val="9"/>
        <rFont val="Century Schoolbook"/>
        <family val="1"/>
      </rPr>
      <t>9.-</t>
    </r>
    <r>
      <rPr>
        <sz val="10"/>
        <rFont val="Arial"/>
        <family val="2"/>
      </rPr>
      <t xml:space="preserve"> </t>
    </r>
    <r>
      <rPr>
        <sz val="10"/>
        <rFont val="Arial Narrow"/>
        <family val="2"/>
      </rPr>
      <t>Ingresar fecha de fin de estudios.</t>
    </r>
    <r>
      <rPr>
        <sz val="10"/>
        <rFont val="Arial"/>
        <family val="2"/>
      </rPr>
      <t xml:space="preserve">
</t>
    </r>
    <r>
      <rPr>
        <b/>
        <sz val="9"/>
        <rFont val="Century Schoolbook"/>
        <family val="1"/>
      </rPr>
      <t>10.-</t>
    </r>
    <r>
      <rPr>
        <sz val="10"/>
        <rFont val="Arial"/>
        <family val="2"/>
      </rPr>
      <t xml:space="preserve"> </t>
    </r>
    <r>
      <rPr>
        <sz val="10"/>
        <rFont val="Arial Narrow"/>
        <family val="2"/>
      </rPr>
      <t>Emitir reporte de mejor egresado por periodo y/o carrera.</t>
    </r>
    <r>
      <rPr>
        <sz val="10"/>
        <rFont val="Arial"/>
        <family val="2"/>
      </rPr>
      <t xml:space="preserve">
</t>
    </r>
    <r>
      <rPr>
        <b/>
        <sz val="9"/>
        <rFont val="Century Schoolbook"/>
        <family val="1"/>
      </rPr>
      <t>11.-</t>
    </r>
    <r>
      <rPr>
        <sz val="10"/>
        <rFont val="Arial"/>
        <family val="2"/>
      </rPr>
      <t xml:space="preserve"> </t>
    </r>
    <r>
      <rPr>
        <sz val="10"/>
        <rFont val="Arial Narrow"/>
        <family val="2"/>
      </rPr>
      <t>Emitir Certificado de reprobación de asignaturas por tercera vez.</t>
    </r>
    <r>
      <rPr>
        <sz val="10"/>
        <rFont val="Arial"/>
        <family val="2"/>
      </rPr>
      <t xml:space="preserve">
</t>
    </r>
    <r>
      <rPr>
        <b/>
        <sz val="9"/>
        <rFont val="Century Schoolbook"/>
        <family val="1"/>
      </rPr>
      <t>12.-</t>
    </r>
    <r>
      <rPr>
        <sz val="10"/>
        <rFont val="Arial"/>
        <family val="2"/>
      </rPr>
      <t xml:space="preserve"> </t>
    </r>
    <r>
      <rPr>
        <sz val="10"/>
        <rFont val="Arial Narrow"/>
        <family val="2"/>
      </rPr>
      <t>Atender a usuarios internos y externos y/o virtual.</t>
    </r>
  </si>
  <si>
    <r>
      <rPr>
        <b/>
        <sz val="9"/>
        <rFont val="Century Schoolbook"/>
        <family val="1"/>
      </rPr>
      <t>1.-</t>
    </r>
    <r>
      <rPr>
        <sz val="10"/>
        <rFont val="Arial"/>
        <family val="2"/>
      </rPr>
      <t xml:space="preserve"> </t>
    </r>
    <r>
      <rPr>
        <sz val="10"/>
        <rFont val="Arial Narrow"/>
        <family val="2"/>
      </rPr>
      <t>Reporte de Actas de calificaciones validadas.</t>
    </r>
    <r>
      <rPr>
        <sz val="10"/>
        <rFont val="Arial"/>
        <family val="2"/>
      </rPr>
      <t xml:space="preserve">
</t>
    </r>
    <r>
      <rPr>
        <b/>
        <sz val="9"/>
        <rFont val="Century Schoolbook"/>
        <family val="1"/>
      </rPr>
      <t>2.-</t>
    </r>
    <r>
      <rPr>
        <sz val="10"/>
        <rFont val="Arial"/>
        <family val="2"/>
      </rPr>
      <t xml:space="preserve"> </t>
    </r>
    <r>
      <rPr>
        <sz val="10"/>
        <rFont val="Arial Narrow"/>
        <family val="2"/>
      </rPr>
      <t>Actas de calificaciones modificadas.</t>
    </r>
    <r>
      <rPr>
        <sz val="10"/>
        <rFont val="Arial"/>
        <family val="2"/>
      </rPr>
      <t xml:space="preserve">
</t>
    </r>
    <r>
      <rPr>
        <b/>
        <sz val="9"/>
        <rFont val="Century Schoolbook"/>
        <family val="1"/>
      </rPr>
      <t>3.-</t>
    </r>
    <r>
      <rPr>
        <sz val="10"/>
        <rFont val="Arial"/>
        <family val="2"/>
      </rPr>
      <t xml:space="preserve"> </t>
    </r>
    <r>
      <rPr>
        <sz val="10"/>
        <rFont val="Arial Narrow"/>
        <family val="2"/>
      </rPr>
      <t>Actas de calificaciones de recuperación legalizadas y archivadas.</t>
    </r>
    <r>
      <rPr>
        <sz val="10"/>
        <rFont val="Arial"/>
        <family val="2"/>
      </rPr>
      <t xml:space="preserve">
</t>
    </r>
    <r>
      <rPr>
        <b/>
        <sz val="9"/>
        <rFont val="Century Schoolbook"/>
        <family val="1"/>
      </rPr>
      <t>4.-</t>
    </r>
    <r>
      <rPr>
        <sz val="10"/>
        <rFont val="Arial"/>
        <family val="2"/>
      </rPr>
      <t xml:space="preserve"> </t>
    </r>
    <r>
      <rPr>
        <sz val="10"/>
        <rFont val="Arial Narrow"/>
        <family val="2"/>
      </rPr>
      <t>Reporte del SIUTMACH del registro de calificaciones históricas.</t>
    </r>
    <r>
      <rPr>
        <sz val="10"/>
        <rFont val="Arial"/>
        <family val="2"/>
      </rPr>
      <t xml:space="preserve">
</t>
    </r>
    <r>
      <rPr>
        <b/>
        <sz val="9"/>
        <rFont val="Century Schoolbook"/>
        <family val="1"/>
      </rPr>
      <t>5.-</t>
    </r>
    <r>
      <rPr>
        <sz val="10"/>
        <rFont val="Arial"/>
        <family val="2"/>
      </rPr>
      <t xml:space="preserve"> </t>
    </r>
    <r>
      <rPr>
        <sz val="10"/>
        <rFont val="Arial Narrow"/>
        <family val="2"/>
      </rPr>
      <t>Reporte del SIUTMACH del registro de calificaciones conforme las resoluciones de informes académicos (HOMOLOGACIÓN).</t>
    </r>
    <r>
      <rPr>
        <sz val="10"/>
        <rFont val="Arial"/>
        <family val="2"/>
      </rPr>
      <t xml:space="preserve">
</t>
    </r>
    <r>
      <rPr>
        <b/>
        <sz val="9"/>
        <rFont val="Century Schoolbook"/>
        <family val="1"/>
      </rPr>
      <t>6.-</t>
    </r>
    <r>
      <rPr>
        <sz val="10"/>
        <rFont val="Arial"/>
        <family val="2"/>
      </rPr>
      <t xml:space="preserve"> </t>
    </r>
    <r>
      <rPr>
        <sz val="10"/>
        <rFont val="Arial Narrow"/>
        <family val="2"/>
      </rPr>
      <t>Libro de registro de certificaciones entregadas y/o virtual.</t>
    </r>
  </si>
  <si>
    <r>
      <rPr>
        <b/>
        <sz val="9"/>
        <rFont val="Century Schoolbook"/>
        <family val="1"/>
      </rPr>
      <t>1.-</t>
    </r>
    <r>
      <rPr>
        <sz val="10"/>
        <rFont val="Arial"/>
        <family val="2"/>
      </rPr>
      <t xml:space="preserve"> </t>
    </r>
    <r>
      <rPr>
        <sz val="10"/>
        <rFont val="Arial Narrow"/>
        <family val="2"/>
      </rPr>
      <t>Receptar oficios y/o virtual.</t>
    </r>
    <r>
      <rPr>
        <sz val="10"/>
        <rFont val="Arial"/>
        <family val="2"/>
      </rPr>
      <t xml:space="preserve">
</t>
    </r>
    <r>
      <rPr>
        <b/>
        <sz val="9"/>
        <rFont val="Century Schoolbook"/>
        <family val="1"/>
      </rPr>
      <t>2.-</t>
    </r>
    <r>
      <rPr>
        <sz val="10"/>
        <rFont val="Arial"/>
        <family val="2"/>
      </rPr>
      <t xml:space="preserve"> </t>
    </r>
    <r>
      <rPr>
        <sz val="10"/>
        <rFont val="Arial Narrow"/>
        <family val="2"/>
      </rPr>
      <t>Elaborar y despachar oficios y/o virtual.</t>
    </r>
    <r>
      <rPr>
        <sz val="10"/>
        <rFont val="Arial"/>
        <family val="2"/>
      </rPr>
      <t xml:space="preserve">
</t>
    </r>
    <r>
      <rPr>
        <b/>
        <sz val="9"/>
        <rFont val="Century Schoolbook"/>
        <family val="1"/>
      </rPr>
      <t>3.-</t>
    </r>
    <r>
      <rPr>
        <sz val="10"/>
        <rFont val="Arial"/>
        <family val="2"/>
      </rPr>
      <t xml:space="preserve"> </t>
    </r>
    <r>
      <rPr>
        <sz val="10"/>
        <rFont val="Arial Narrow"/>
        <family val="2"/>
      </rPr>
      <t>Registrar oficios enviados y recibidos en el SIUTMACH.</t>
    </r>
    <r>
      <rPr>
        <sz val="10"/>
        <rFont val="Arial"/>
        <family val="2"/>
      </rPr>
      <t xml:space="preserve">
</t>
    </r>
    <r>
      <rPr>
        <b/>
        <sz val="9"/>
        <rFont val="Century Schoolbook"/>
        <family val="1"/>
      </rPr>
      <t>4.-</t>
    </r>
    <r>
      <rPr>
        <sz val="10"/>
        <rFont val="Arial"/>
        <family val="2"/>
      </rPr>
      <t xml:space="preserve"> </t>
    </r>
    <r>
      <rPr>
        <sz val="10"/>
        <rFont val="Arial Narrow"/>
        <family val="2"/>
      </rPr>
      <t>Consolidar expediente de estudiantes.</t>
    </r>
    <r>
      <rPr>
        <sz val="10"/>
        <rFont val="Arial"/>
        <family val="2"/>
      </rPr>
      <t xml:space="preserve">
</t>
    </r>
    <r>
      <rPr>
        <b/>
        <sz val="9"/>
        <rFont val="Century Schoolbook"/>
        <family val="1"/>
      </rPr>
      <t>5.-</t>
    </r>
    <r>
      <rPr>
        <sz val="10"/>
        <rFont val="Arial"/>
        <family val="2"/>
      </rPr>
      <t xml:space="preserve"> </t>
    </r>
    <r>
      <rPr>
        <sz val="10"/>
        <rFont val="Arial Narrow"/>
        <family val="2"/>
      </rPr>
      <t>Archivar cronológicamente los oficios, resoluciones y expedientes de estudiantes y/o graduados.</t>
    </r>
    <r>
      <rPr>
        <sz val="10"/>
        <rFont val="Arial"/>
        <family val="2"/>
      </rPr>
      <t xml:space="preserve">
</t>
    </r>
    <r>
      <rPr>
        <b/>
        <sz val="9"/>
        <rFont val="Century Schoolbook"/>
        <family val="1"/>
      </rPr>
      <t>6.-</t>
    </r>
    <r>
      <rPr>
        <sz val="10"/>
        <rFont val="Arial"/>
        <family val="2"/>
      </rPr>
      <t xml:space="preserve"> </t>
    </r>
    <r>
      <rPr>
        <sz val="10"/>
        <rFont val="Arial Narrow"/>
        <family val="2"/>
      </rPr>
      <t>Archivar Expedientes de Actas de Calificaciones.</t>
    </r>
  </si>
  <si>
    <r>
      <rPr>
        <b/>
        <sz val="9"/>
        <rFont val="Century Schoolbook"/>
        <family val="1"/>
      </rPr>
      <t>1.-</t>
    </r>
    <r>
      <rPr>
        <sz val="10"/>
        <rFont val="Arial"/>
        <family val="2"/>
      </rPr>
      <t xml:space="preserve"> </t>
    </r>
    <r>
      <rPr>
        <sz val="10"/>
        <rFont val="Arial Narrow"/>
        <family val="2"/>
      </rPr>
      <t>Reporte del estado actual de la coordinación a la ejecución de los procesos académicos.</t>
    </r>
  </si>
  <si>
    <r>
      <rPr>
        <b/>
        <sz val="9"/>
        <color theme="1"/>
        <rFont val="Century Schoolbook"/>
        <family val="1"/>
      </rPr>
      <t>1.-</t>
    </r>
    <r>
      <rPr>
        <sz val="10"/>
        <color theme="1"/>
        <rFont val="Arial Narrow"/>
        <family val="2"/>
      </rPr>
      <t xml:space="preserve"> Elaborar, de acuerdo a las directrices de las autoridades, los distributivos académicos y horarios y remitir al Subdecanato.
</t>
    </r>
    <r>
      <rPr>
        <b/>
        <sz val="9"/>
        <color theme="1"/>
        <rFont val="Century Schoolbook"/>
        <family val="1"/>
      </rPr>
      <t>2.-</t>
    </r>
    <r>
      <rPr>
        <sz val="10"/>
        <color theme="1"/>
        <rFont val="Arial Narrow"/>
        <family val="2"/>
      </rPr>
      <t xml:space="preserve"> Elaborar comunicaciones para trámites administrativos desde la Coordinación de Carrera.
</t>
    </r>
    <r>
      <rPr>
        <b/>
        <sz val="9"/>
        <color theme="1"/>
        <rFont val="Century Schoolbook"/>
        <family val="1"/>
      </rPr>
      <t>3.-</t>
    </r>
    <r>
      <rPr>
        <sz val="10"/>
        <color theme="1"/>
        <rFont val="Arial Narrow"/>
        <family val="2"/>
      </rPr>
      <t xml:space="preserve"> Elevar oportunamente informes de actividades en calidad de Coordinador de Carrera.
</t>
    </r>
    <r>
      <rPr>
        <b/>
        <sz val="9"/>
        <color theme="1"/>
        <rFont val="Century Schoolbook"/>
        <family val="1"/>
      </rPr>
      <t>4.-</t>
    </r>
    <r>
      <rPr>
        <sz val="10"/>
        <color theme="1"/>
        <rFont val="Arial Narrow"/>
        <family val="2"/>
      </rPr>
      <t xml:space="preserve"> Liderar los colectivos de apoyo académico de la carrera, gestionando con sus miembros los procesos con fines de evaluación.
</t>
    </r>
    <r>
      <rPr>
        <b/>
        <sz val="9"/>
        <color theme="1"/>
        <rFont val="Century Schoolbook"/>
        <family val="1"/>
      </rPr>
      <t>5.-</t>
    </r>
    <r>
      <rPr>
        <sz val="10"/>
        <color theme="1"/>
        <rFont val="Arial Narrow"/>
        <family val="2"/>
      </rPr>
      <t xml:space="preserve"> Justificar faltas a los estudiantes de conformidad a los reportes recibidos.
</t>
    </r>
    <r>
      <rPr>
        <b/>
        <sz val="9"/>
        <color theme="1"/>
        <rFont val="Century Schoolbook"/>
        <family val="1"/>
      </rPr>
      <t>6.-</t>
    </r>
    <r>
      <rPr>
        <sz val="10"/>
        <color theme="1"/>
        <rFont val="Arial Narrow"/>
        <family val="2"/>
      </rPr>
      <t xml:space="preserve"> Coordinar con la UMMOG el desarrollo del proceso de titulación por periodo académico.
</t>
    </r>
    <r>
      <rPr>
        <b/>
        <sz val="9"/>
        <color theme="1"/>
        <rFont val="Century Schoolbook"/>
        <family val="1"/>
      </rPr>
      <t>7.-</t>
    </r>
    <r>
      <rPr>
        <sz val="10"/>
        <color theme="1"/>
        <rFont val="Arial Narrow"/>
        <family val="2"/>
      </rPr>
      <t xml:space="preserve"> Elaborar estudios académicos para estudiantes del plan de reingreso.</t>
    </r>
  </si>
  <si>
    <r>
      <rPr>
        <b/>
        <sz val="9"/>
        <rFont val="Century Schoolbook"/>
        <family val="1"/>
      </rPr>
      <t>1.-</t>
    </r>
    <r>
      <rPr>
        <sz val="10"/>
        <rFont val="Arial Narrow"/>
        <family val="2"/>
      </rPr>
      <t xml:space="preserve"> Reporte del estado actual de la coordinación a la ejecución de los procesos académicos.
</t>
    </r>
    <r>
      <rPr>
        <b/>
        <sz val="9"/>
        <color theme="1"/>
        <rFont val="Century Schoolbook"/>
        <family val="1"/>
      </rPr>
      <t>2.-</t>
    </r>
    <r>
      <rPr>
        <sz val="10"/>
        <color theme="1"/>
        <rFont val="Arial Narrow"/>
        <family val="2"/>
      </rPr>
      <t xml:space="preserve"> Distributivos elaborados.
</t>
    </r>
    <r>
      <rPr>
        <b/>
        <sz val="9"/>
        <color theme="1"/>
        <rFont val="Century Schoolbook"/>
        <family val="1"/>
      </rPr>
      <t>3.-</t>
    </r>
    <r>
      <rPr>
        <sz val="10"/>
        <color theme="1"/>
        <rFont val="Arial Narrow"/>
        <family val="2"/>
      </rPr>
      <t xml:space="preserve"> Horarios elaborados.
</t>
    </r>
    <r>
      <rPr>
        <b/>
        <sz val="9"/>
        <color theme="1"/>
        <rFont val="Century Schoolbook"/>
        <family val="1"/>
      </rPr>
      <t>4.-</t>
    </r>
    <r>
      <rPr>
        <sz val="10"/>
        <color theme="1"/>
        <rFont val="Arial Narrow"/>
        <family val="2"/>
      </rPr>
      <t xml:space="preserve"> Oficios enviados.
</t>
    </r>
    <r>
      <rPr>
        <b/>
        <sz val="9"/>
        <color theme="1"/>
        <rFont val="Century Schoolbook"/>
        <family val="1"/>
      </rPr>
      <t>5.-</t>
    </r>
    <r>
      <rPr>
        <sz val="10"/>
        <color theme="1"/>
        <rFont val="Arial Narrow"/>
        <family val="2"/>
      </rPr>
      <t xml:space="preserve"> Certificados para justificar inasistencias.
</t>
    </r>
    <r>
      <rPr>
        <b/>
        <sz val="9"/>
        <color theme="1"/>
        <rFont val="Century Schoolbook"/>
        <family val="1"/>
      </rPr>
      <t>6.-</t>
    </r>
    <r>
      <rPr>
        <sz val="10"/>
        <color theme="1"/>
        <rFont val="Arial Narrow"/>
        <family val="2"/>
      </rPr>
      <t xml:space="preserve"> Informes de titulación.
</t>
    </r>
    <r>
      <rPr>
        <b/>
        <sz val="9"/>
        <color theme="1"/>
        <rFont val="Century Schoolbook"/>
        <family val="1"/>
      </rPr>
      <t>7.-</t>
    </r>
    <r>
      <rPr>
        <sz val="10"/>
        <color theme="1"/>
        <rFont val="Arial Narrow"/>
        <family val="2"/>
      </rPr>
      <t xml:space="preserve"> Informes semestrales de avance de indicadores.</t>
    </r>
  </si>
  <si>
    <r>
      <rPr>
        <b/>
        <sz val="9"/>
        <rFont val="Century Schoolbook"/>
        <family val="1"/>
      </rPr>
      <t>1.-</t>
    </r>
    <r>
      <rPr>
        <sz val="10"/>
        <rFont val="Arial"/>
        <family val="2"/>
      </rPr>
      <t xml:space="preserve"> </t>
    </r>
    <r>
      <rPr>
        <sz val="10"/>
        <rFont val="Arial Narrow"/>
        <family val="2"/>
      </rPr>
      <t>Reporte del estado actual del resultado y avances de los procesos de vinculación con la sociedad proyecto (Ambientes de aprendizaje bajo recursos on-line).</t>
    </r>
  </si>
  <si>
    <r>
      <rPr>
        <b/>
        <sz val="9"/>
        <rFont val="Century Schoolbook"/>
        <family val="1"/>
      </rPr>
      <t>1.-</t>
    </r>
    <r>
      <rPr>
        <sz val="10"/>
        <rFont val="Arial"/>
        <family val="2"/>
      </rPr>
      <t xml:space="preserve"> </t>
    </r>
    <r>
      <rPr>
        <sz val="10"/>
        <rFont val="Arial Narrow"/>
        <family val="2"/>
      </rPr>
      <t>Coordinar las prácticas de vinculación (Ambientes de aprendizaje bajo recursos on-line) y pasantías preprofesionales con los colectivos académicos, en coordinación con el VINCOPP.</t>
    </r>
    <r>
      <rPr>
        <sz val="10"/>
        <rFont val="Arial"/>
        <family val="2"/>
      </rPr>
      <t xml:space="preserve">
</t>
    </r>
    <r>
      <rPr>
        <b/>
        <sz val="9"/>
        <rFont val="Century Schoolbook"/>
        <family val="1"/>
      </rPr>
      <t>2.-</t>
    </r>
    <r>
      <rPr>
        <sz val="10"/>
        <rFont val="Arial"/>
        <family val="2"/>
      </rPr>
      <t xml:space="preserve"> </t>
    </r>
    <r>
      <rPr>
        <sz val="10"/>
        <rFont val="Arial Narrow"/>
        <family val="2"/>
      </rPr>
      <t>Elaborar de guías de los resultados de aprendizaje en las practicas de vinculación y preprofesionales.</t>
    </r>
  </si>
  <si>
    <r>
      <rPr>
        <b/>
        <sz val="9"/>
        <rFont val="Century Schoolbook"/>
        <family val="1"/>
      </rPr>
      <t>1.-</t>
    </r>
    <r>
      <rPr>
        <sz val="10"/>
        <rFont val="Arial"/>
        <family val="2"/>
      </rPr>
      <t xml:space="preserve"> </t>
    </r>
    <r>
      <rPr>
        <sz val="10"/>
        <rFont val="Arial Narrow"/>
        <family val="2"/>
      </rPr>
      <t>Realizar reuniones con los docentes involucrados para la elaboración del proyecto de vinculación.</t>
    </r>
    <r>
      <rPr>
        <sz val="10"/>
        <rFont val="Arial"/>
        <family val="2"/>
      </rPr>
      <t xml:space="preserve">
</t>
    </r>
    <r>
      <rPr>
        <b/>
        <sz val="9"/>
        <rFont val="Century Schoolbook"/>
        <family val="1"/>
      </rPr>
      <t>2.-</t>
    </r>
    <r>
      <rPr>
        <sz val="10"/>
        <rFont val="Arial"/>
        <family val="2"/>
      </rPr>
      <t xml:space="preserve"> </t>
    </r>
    <r>
      <rPr>
        <sz val="10"/>
        <rFont val="Arial Narrow"/>
        <family val="2"/>
      </rPr>
      <t>Realizar reuniones con el personal del departamento de VINCOPP.</t>
    </r>
    <r>
      <rPr>
        <sz val="10"/>
        <rFont val="Arial"/>
        <family val="2"/>
      </rPr>
      <t xml:space="preserve">
</t>
    </r>
    <r>
      <rPr>
        <b/>
        <sz val="9"/>
        <rFont val="Century Schoolbook"/>
        <family val="1"/>
      </rPr>
      <t>3.-</t>
    </r>
    <r>
      <rPr>
        <sz val="10"/>
        <rFont val="Arial"/>
        <family val="2"/>
      </rPr>
      <t xml:space="preserve"> </t>
    </r>
    <r>
      <rPr>
        <sz val="10"/>
        <rFont val="Arial Narrow"/>
        <family val="2"/>
      </rPr>
      <t>Recolectar información en las instituciones donde se van a realizar los proyectos.</t>
    </r>
  </si>
  <si>
    <r>
      <rPr>
        <b/>
        <sz val="9"/>
        <rFont val="Century Schoolbook"/>
        <family val="1"/>
      </rPr>
      <t>1.-</t>
    </r>
    <r>
      <rPr>
        <sz val="10"/>
        <rFont val="Arial"/>
        <family val="2"/>
      </rPr>
      <t xml:space="preserve"> </t>
    </r>
    <r>
      <rPr>
        <sz val="10"/>
        <rFont val="Arial Narrow"/>
        <family val="2"/>
      </rPr>
      <t>Elaborar la Planificación Operativa Anual de la carrera.</t>
    </r>
    <r>
      <rPr>
        <sz val="10"/>
        <rFont val="Arial"/>
        <family val="2"/>
      </rPr>
      <t xml:space="preserve">
</t>
    </r>
    <r>
      <rPr>
        <b/>
        <sz val="9"/>
        <rFont val="Century Schoolbook"/>
        <family val="1"/>
      </rPr>
      <t>2.-</t>
    </r>
    <r>
      <rPr>
        <sz val="10"/>
        <rFont val="Arial"/>
        <family val="2"/>
      </rPr>
      <t xml:space="preserve"> </t>
    </r>
    <r>
      <rPr>
        <sz val="10"/>
        <rFont val="Arial Narrow"/>
        <family val="2"/>
      </rPr>
      <t>Realizar Evaluación de la Planificación Operativa Anual de la carrera.</t>
    </r>
  </si>
  <si>
    <r>
      <rPr>
        <b/>
        <sz val="9"/>
        <color theme="1"/>
        <rFont val="Century Schoolbook"/>
        <family val="1"/>
      </rPr>
      <t>1.-</t>
    </r>
    <r>
      <rPr>
        <sz val="10"/>
        <color theme="1"/>
        <rFont val="Arial Narrow"/>
        <family val="2"/>
      </rPr>
      <t xml:space="preserve"> Elaborar, de acuerdo a las directrices de las autoridades, los distributivos académicos y horarios y remitir al Subdecanato.
</t>
    </r>
    <r>
      <rPr>
        <b/>
        <sz val="9"/>
        <color theme="1"/>
        <rFont val="Century Schoolbook"/>
        <family val="1"/>
      </rPr>
      <t>2.-</t>
    </r>
    <r>
      <rPr>
        <sz val="10"/>
        <color theme="1"/>
        <rFont val="Arial Narrow"/>
        <family val="2"/>
      </rPr>
      <t xml:space="preserve"> Elaborar comunicaciones para trámites administrativos desde la Coordinación de Carrera.
</t>
    </r>
    <r>
      <rPr>
        <b/>
        <sz val="9"/>
        <color theme="1"/>
        <rFont val="Century Schoolbook"/>
        <family val="1"/>
      </rPr>
      <t>3.-</t>
    </r>
    <r>
      <rPr>
        <sz val="10"/>
        <color theme="1"/>
        <rFont val="Arial Narrow"/>
        <family val="2"/>
      </rPr>
      <t xml:space="preserve"> Elevar oportunamente informes solicitados por las autoridades.
</t>
    </r>
    <r>
      <rPr>
        <b/>
        <sz val="9"/>
        <color theme="1"/>
        <rFont val="Century Schoolbook"/>
        <family val="1"/>
      </rPr>
      <t>4.-</t>
    </r>
    <r>
      <rPr>
        <sz val="10"/>
        <color theme="1"/>
        <rFont val="Arial Narrow"/>
        <family val="2"/>
      </rPr>
      <t xml:space="preserve"> Liderar los colectivos de apoyo académico de la carrera, gestionando con sus miembros los procesos con fines de evaluación.
</t>
    </r>
    <r>
      <rPr>
        <b/>
        <sz val="9"/>
        <color theme="1"/>
        <rFont val="Century Schoolbook"/>
        <family val="1"/>
      </rPr>
      <t>5.-</t>
    </r>
    <r>
      <rPr>
        <sz val="10"/>
        <color theme="1"/>
        <rFont val="Arial Narrow"/>
        <family val="2"/>
      </rPr>
      <t xml:space="preserve"> Justificar faltas a los estudiantes de conformada a los reportes recibidos.
</t>
    </r>
    <r>
      <rPr>
        <b/>
        <sz val="9"/>
        <color theme="1"/>
        <rFont val="Century Schoolbook"/>
        <family val="1"/>
      </rPr>
      <t>6.-</t>
    </r>
    <r>
      <rPr>
        <sz val="10"/>
        <color theme="1"/>
        <rFont val="Arial Narrow"/>
        <family val="2"/>
      </rPr>
      <t xml:space="preserve"> Coordinar con la UMMOG el desarrollo del proceso de titulación por periodo académico.
</t>
    </r>
    <r>
      <rPr>
        <b/>
        <sz val="9"/>
        <color theme="1"/>
        <rFont val="Century Schoolbook"/>
        <family val="1"/>
      </rPr>
      <t>7.-</t>
    </r>
    <r>
      <rPr>
        <sz val="10"/>
        <color theme="1"/>
        <rFont val="Arial Narrow"/>
        <family val="2"/>
      </rPr>
      <t xml:space="preserve"> Coordinar las prácticas preprofesionales con los colectivos académicos, en coordinación con el VINCOPP.
</t>
    </r>
    <r>
      <rPr>
        <b/>
        <sz val="9"/>
        <color theme="1"/>
        <rFont val="Century Schoolbook"/>
        <family val="1"/>
      </rPr>
      <t>8.-</t>
    </r>
    <r>
      <rPr>
        <sz val="10"/>
        <color theme="1"/>
        <rFont val="Arial Narrow"/>
        <family val="2"/>
      </rPr>
      <t xml:space="preserve"> Elaborar estudios académicos sobre las solicitudes de movilidad estudiantil provenientes de UMMOG.
</t>
    </r>
    <r>
      <rPr>
        <b/>
        <sz val="9"/>
        <color theme="1"/>
        <rFont val="Century Schoolbook"/>
        <family val="1"/>
      </rPr>
      <t>9.-</t>
    </r>
    <r>
      <rPr>
        <sz val="10"/>
        <color theme="1"/>
        <rFont val="Arial Narrow"/>
        <family val="2"/>
      </rPr>
      <t xml:space="preserve"> Participación a las reuniones de comisión académica convocada por el subdecano.
</t>
    </r>
    <r>
      <rPr>
        <b/>
        <sz val="9"/>
        <color theme="1"/>
        <rFont val="Century Schoolbook"/>
        <family val="1"/>
      </rPr>
      <t>10.-</t>
    </r>
    <r>
      <rPr>
        <sz val="10"/>
        <color theme="1"/>
        <rFont val="Arial Narrow"/>
        <family val="2"/>
      </rPr>
      <t xml:space="preserve"> Elaboración de la oferta académica para presentar al subdecanato y dirección académica.
</t>
    </r>
    <r>
      <rPr>
        <b/>
        <sz val="9"/>
        <color theme="1"/>
        <rFont val="Century Schoolbook"/>
        <family val="1"/>
      </rPr>
      <t>11.-</t>
    </r>
    <r>
      <rPr>
        <sz val="10"/>
        <color theme="1"/>
        <rFont val="Arial Narrow"/>
        <family val="2"/>
      </rPr>
      <t xml:space="preserve"> Gestionar y coordinar la jornada de orientación vocacional en los colegios de la provincia para dar a conocer nuestra carrera.
</t>
    </r>
    <r>
      <rPr>
        <b/>
        <sz val="9"/>
        <color theme="1"/>
        <rFont val="Century Schoolbook"/>
        <family val="1"/>
      </rPr>
      <t>12.-</t>
    </r>
    <r>
      <rPr>
        <sz val="10"/>
        <color theme="1"/>
        <rFont val="Arial Narrow"/>
        <family val="2"/>
      </rPr>
      <t xml:space="preserve"> Elaboración de actividades académicas y complementarias para proponer su ejecución en el calendario académico.</t>
    </r>
  </si>
  <si>
    <r>
      <rPr>
        <b/>
        <sz val="9"/>
        <color theme="1"/>
        <rFont val="Century Schoolbook"/>
        <family val="1"/>
      </rPr>
      <t>1.-</t>
    </r>
    <r>
      <rPr>
        <sz val="10"/>
        <color theme="1"/>
        <rFont val="Arial Narrow"/>
        <family val="2"/>
      </rPr>
      <t xml:space="preserve"> Convocar a reuniones con los docentes involucrados para la elaboración del proyecto de vinculación.
</t>
    </r>
    <r>
      <rPr>
        <b/>
        <sz val="9"/>
        <color theme="1"/>
        <rFont val="Century Schoolbook"/>
        <family val="1"/>
      </rPr>
      <t>2.-</t>
    </r>
    <r>
      <rPr>
        <sz val="10"/>
        <color theme="1"/>
        <rFont val="Arial Narrow"/>
        <family val="2"/>
      </rPr>
      <t xml:space="preserve"> Asistir a reuniones con el personal del departamento de VINCOPP.
</t>
    </r>
    <r>
      <rPr>
        <b/>
        <sz val="9"/>
        <color theme="1"/>
        <rFont val="Century Schoolbook"/>
        <family val="1"/>
      </rPr>
      <t>3.-</t>
    </r>
    <r>
      <rPr>
        <sz val="10"/>
        <color theme="1"/>
        <rFont val="Arial Narrow"/>
        <family val="2"/>
      </rPr>
      <t xml:space="preserve"> Recolectar datos en las instituciones donde se van a realizar los proyectos.</t>
    </r>
  </si>
  <si>
    <r>
      <rPr>
        <b/>
        <sz val="9"/>
        <color theme="1"/>
        <rFont val="Century Schoolbook"/>
        <family val="1"/>
      </rPr>
      <t>1.-</t>
    </r>
    <r>
      <rPr>
        <sz val="10"/>
        <color theme="1"/>
        <rFont val="Arial Narrow"/>
        <family val="2"/>
      </rPr>
      <t xml:space="preserve"> Elaborar la Planificación Operativa Anual de la carrera.
</t>
    </r>
    <r>
      <rPr>
        <b/>
        <sz val="9"/>
        <color theme="1"/>
        <rFont val="Century Schoolbook"/>
        <family val="1"/>
      </rPr>
      <t>2.-</t>
    </r>
    <r>
      <rPr>
        <sz val="10"/>
        <color theme="1"/>
        <rFont val="Arial Narrow"/>
        <family val="2"/>
      </rPr>
      <t xml:space="preserve"> Realizar Evaluaciones de la Planificación Operativa Anual de la carrera.</t>
    </r>
  </si>
  <si>
    <r>
      <rPr>
        <b/>
        <sz val="9"/>
        <color theme="1"/>
        <rFont val="Century Schoolbook"/>
        <family val="1"/>
      </rPr>
      <t>1.-</t>
    </r>
    <r>
      <rPr>
        <sz val="10"/>
        <color theme="1"/>
        <rFont val="Arial Narrow"/>
        <family val="2"/>
      </rPr>
      <t xml:space="preserve"> Acta de reuniones con el colectivo para avance del proyecto.
</t>
    </r>
    <r>
      <rPr>
        <b/>
        <sz val="9"/>
        <color theme="1"/>
        <rFont val="Century Schoolbook"/>
        <family val="1"/>
      </rPr>
      <t>2.-</t>
    </r>
    <r>
      <rPr>
        <sz val="10"/>
        <color theme="1"/>
        <rFont val="Arial Narrow"/>
        <family val="2"/>
      </rPr>
      <t xml:space="preserve"> Actas y asistencia a reuniones con VINCOPP.
</t>
    </r>
    <r>
      <rPr>
        <b/>
        <sz val="9"/>
        <color theme="1"/>
        <rFont val="Century Schoolbook"/>
        <family val="1"/>
      </rPr>
      <t>3.-</t>
    </r>
    <r>
      <rPr>
        <sz val="10"/>
        <color theme="1"/>
        <rFont val="Arial Narrow"/>
        <family val="2"/>
      </rPr>
      <t xml:space="preserve"> Proyecto final.           </t>
    </r>
  </si>
  <si>
    <r>
      <rPr>
        <b/>
        <sz val="9"/>
        <rFont val="Century Schoolbook"/>
        <family val="1"/>
      </rPr>
      <t>1.-</t>
    </r>
    <r>
      <rPr>
        <sz val="10"/>
        <rFont val="Arial"/>
        <family val="2"/>
      </rPr>
      <t xml:space="preserve"> </t>
    </r>
    <r>
      <rPr>
        <sz val="10"/>
        <rFont val="Arial Narrow"/>
        <family val="2"/>
      </rPr>
      <t>Elaborar, de acuerdo a las directrices de las autoridades, los distributivos académicos y horarios y remitir al Subdecanato.</t>
    </r>
    <r>
      <rPr>
        <sz val="10"/>
        <rFont val="Arial"/>
        <family val="2"/>
      </rPr>
      <t xml:space="preserve">
</t>
    </r>
    <r>
      <rPr>
        <b/>
        <sz val="9"/>
        <rFont val="Century Schoolbook"/>
        <family val="1"/>
      </rPr>
      <t>2.-</t>
    </r>
    <r>
      <rPr>
        <sz val="10"/>
        <rFont val="Arial"/>
        <family val="2"/>
      </rPr>
      <t xml:space="preserve"> </t>
    </r>
    <r>
      <rPr>
        <sz val="10"/>
        <rFont val="Arial Narrow"/>
        <family val="2"/>
      </rPr>
      <t>Elaborar comunicaciones para trámites administrativos desde la Coordinación de Carrera.</t>
    </r>
    <r>
      <rPr>
        <sz val="10"/>
        <rFont val="Arial"/>
        <family val="2"/>
      </rPr>
      <t xml:space="preserve">
</t>
    </r>
    <r>
      <rPr>
        <b/>
        <sz val="9"/>
        <rFont val="Century Schoolbook"/>
        <family val="1"/>
      </rPr>
      <t>3.-</t>
    </r>
    <r>
      <rPr>
        <sz val="10"/>
        <rFont val="Arial"/>
        <family val="2"/>
      </rPr>
      <t xml:space="preserve"> </t>
    </r>
    <r>
      <rPr>
        <sz val="10"/>
        <rFont val="Arial Narrow"/>
        <family val="2"/>
      </rPr>
      <t>Elevar oportunamente informes solicitados por las autoridades.</t>
    </r>
    <r>
      <rPr>
        <sz val="10"/>
        <rFont val="Arial"/>
        <family val="2"/>
      </rPr>
      <t xml:space="preserve">
</t>
    </r>
    <r>
      <rPr>
        <b/>
        <sz val="9"/>
        <rFont val="Century Schoolbook"/>
        <family val="1"/>
      </rPr>
      <t>4.-</t>
    </r>
    <r>
      <rPr>
        <sz val="10"/>
        <rFont val="Arial"/>
        <family val="2"/>
      </rPr>
      <t xml:space="preserve"> </t>
    </r>
    <r>
      <rPr>
        <sz val="10"/>
        <rFont val="Arial Narrow"/>
        <family val="2"/>
      </rPr>
      <t>Liderar los colectivos de apoyo académico de la carrera, gestionando con sus miembros los procesos con fines de evaluación.</t>
    </r>
    <r>
      <rPr>
        <sz val="10"/>
        <rFont val="Arial"/>
        <family val="2"/>
      </rPr>
      <t xml:space="preserve">
</t>
    </r>
    <r>
      <rPr>
        <b/>
        <sz val="9"/>
        <rFont val="Century Schoolbook"/>
        <family val="1"/>
      </rPr>
      <t>5.-</t>
    </r>
    <r>
      <rPr>
        <sz val="10"/>
        <rFont val="Arial"/>
        <family val="2"/>
      </rPr>
      <t xml:space="preserve"> </t>
    </r>
    <r>
      <rPr>
        <sz val="10"/>
        <rFont val="Arial Narrow"/>
        <family val="2"/>
      </rPr>
      <t>Justificar faltas a los estudiantes de conformidad a los reportes recibidos.</t>
    </r>
    <r>
      <rPr>
        <sz val="10"/>
        <rFont val="Arial"/>
        <family val="2"/>
      </rPr>
      <t xml:space="preserve">
</t>
    </r>
    <r>
      <rPr>
        <b/>
        <sz val="9"/>
        <rFont val="Century Schoolbook"/>
        <family val="1"/>
      </rPr>
      <t>6.-</t>
    </r>
    <r>
      <rPr>
        <sz val="10"/>
        <rFont val="Arial"/>
        <family val="2"/>
      </rPr>
      <t xml:space="preserve"> </t>
    </r>
    <r>
      <rPr>
        <sz val="10"/>
        <rFont val="Arial Narrow"/>
        <family val="2"/>
      </rPr>
      <t>Coordinar con la UMMOG el desarrollo del proceso de titulación por periodo académico.</t>
    </r>
    <r>
      <rPr>
        <sz val="10"/>
        <rFont val="Arial"/>
        <family val="2"/>
      </rPr>
      <t xml:space="preserve">
</t>
    </r>
    <r>
      <rPr>
        <b/>
        <sz val="9"/>
        <rFont val="Century Schoolbook"/>
        <family val="1"/>
      </rPr>
      <t>7.-</t>
    </r>
    <r>
      <rPr>
        <sz val="10"/>
        <rFont val="Arial"/>
        <family val="2"/>
      </rPr>
      <t xml:space="preserve"> </t>
    </r>
    <r>
      <rPr>
        <sz val="10"/>
        <rFont val="Arial Narrow"/>
        <family val="2"/>
      </rPr>
      <t>Elaborar estudios académicos para estudiantes del plan de reingreso.</t>
    </r>
  </si>
  <si>
    <r>
      <rPr>
        <b/>
        <sz val="9"/>
        <rFont val="Century Schoolbook"/>
        <family val="1"/>
      </rPr>
      <t>1.-</t>
    </r>
    <r>
      <rPr>
        <sz val="10"/>
        <rFont val="Arial"/>
        <family val="2"/>
      </rPr>
      <t xml:space="preserve"> </t>
    </r>
    <r>
      <rPr>
        <sz val="10"/>
        <rFont val="Arial Narrow"/>
        <family val="2"/>
      </rPr>
      <t>Coordinar las prácticas de vinculación con los colectivos académicos, en coordinación con el VINCOPP.</t>
    </r>
    <r>
      <rPr>
        <sz val="10"/>
        <rFont val="Arial"/>
        <family val="2"/>
      </rPr>
      <t xml:space="preserve">
</t>
    </r>
    <r>
      <rPr>
        <b/>
        <sz val="9"/>
        <rFont val="Century Schoolbook"/>
        <family val="1"/>
      </rPr>
      <t>2.-</t>
    </r>
    <r>
      <rPr>
        <sz val="10"/>
        <rFont val="Arial"/>
        <family val="2"/>
      </rPr>
      <t xml:space="preserve"> </t>
    </r>
    <r>
      <rPr>
        <sz val="10"/>
        <rFont val="Arial Narrow"/>
        <family val="2"/>
      </rPr>
      <t>Coordinar con el colectivo de investigación las actividades que realizan los docentes con horas de dedicación a dicha actividad.</t>
    </r>
  </si>
  <si>
    <r>
      <rPr>
        <b/>
        <sz val="9"/>
        <rFont val="Century Schoolbook"/>
        <family val="1"/>
      </rPr>
      <t>1.-</t>
    </r>
    <r>
      <rPr>
        <sz val="10"/>
        <rFont val="Arial"/>
        <family val="2"/>
      </rPr>
      <t xml:space="preserve"> </t>
    </r>
    <r>
      <rPr>
        <sz val="10"/>
        <rFont val="Arial Narrow"/>
        <family val="2"/>
      </rPr>
      <t>Elaborar, de acuerdo a las directrices de las autoridades, los distributivos académicos y horarios y remitir al Subdecanato.</t>
    </r>
    <r>
      <rPr>
        <sz val="10"/>
        <rFont val="Arial"/>
        <family val="2"/>
      </rPr>
      <t xml:space="preserve">
</t>
    </r>
    <r>
      <rPr>
        <b/>
        <sz val="9"/>
        <rFont val="Century Schoolbook"/>
        <family val="1"/>
      </rPr>
      <t>2.-</t>
    </r>
    <r>
      <rPr>
        <sz val="10"/>
        <rFont val="Arial"/>
        <family val="2"/>
      </rPr>
      <t xml:space="preserve"> </t>
    </r>
    <r>
      <rPr>
        <sz val="10"/>
        <rFont val="Arial Narrow"/>
        <family val="2"/>
      </rPr>
      <t>Elaborar comunicaciones para trámites administrativos desde la Coordinación de Carrera.</t>
    </r>
    <r>
      <rPr>
        <sz val="10"/>
        <rFont val="Arial"/>
        <family val="2"/>
      </rPr>
      <t xml:space="preserve">
</t>
    </r>
    <r>
      <rPr>
        <b/>
        <sz val="9"/>
        <rFont val="Century Schoolbook"/>
        <family val="1"/>
      </rPr>
      <t>3.-</t>
    </r>
    <r>
      <rPr>
        <sz val="10"/>
        <rFont val="Arial"/>
        <family val="2"/>
      </rPr>
      <t xml:space="preserve"> </t>
    </r>
    <r>
      <rPr>
        <sz val="10"/>
        <rFont val="Arial Narrow"/>
        <family val="2"/>
      </rPr>
      <t>Elaborar informes de actividades en calidad de coordinador de carrera.</t>
    </r>
    <r>
      <rPr>
        <sz val="10"/>
        <rFont val="Arial"/>
        <family val="2"/>
      </rPr>
      <t xml:space="preserve">
</t>
    </r>
    <r>
      <rPr>
        <b/>
        <sz val="9"/>
        <rFont val="Century Schoolbook"/>
        <family val="1"/>
      </rPr>
      <t>4.-</t>
    </r>
    <r>
      <rPr>
        <sz val="10"/>
        <rFont val="Arial"/>
        <family val="2"/>
      </rPr>
      <t xml:space="preserve"> </t>
    </r>
    <r>
      <rPr>
        <sz val="10"/>
        <rFont val="Arial Narrow"/>
        <family val="2"/>
      </rPr>
      <t>Liderar los colectivos de apoyo académico de la carrera, gestionando con sus miembros los procesos con fines de evaluación.</t>
    </r>
    <r>
      <rPr>
        <sz val="10"/>
        <rFont val="Arial"/>
        <family val="2"/>
      </rPr>
      <t xml:space="preserve">
</t>
    </r>
    <r>
      <rPr>
        <b/>
        <sz val="9"/>
        <rFont val="Century Schoolbook"/>
        <family val="1"/>
      </rPr>
      <t>5.-</t>
    </r>
    <r>
      <rPr>
        <sz val="10"/>
        <rFont val="Arial"/>
        <family val="2"/>
      </rPr>
      <t xml:space="preserve"> </t>
    </r>
    <r>
      <rPr>
        <sz val="10"/>
        <rFont val="Arial Narrow"/>
        <family val="2"/>
      </rPr>
      <t>Coordinar con la UMMOG el desarrollo del proceso de titulación por periodo académico.</t>
    </r>
    <r>
      <rPr>
        <sz val="10"/>
        <rFont val="Arial"/>
        <family val="2"/>
      </rPr>
      <t xml:space="preserve">
</t>
    </r>
    <r>
      <rPr>
        <b/>
        <sz val="9"/>
        <rFont val="Century Schoolbook"/>
        <family val="1"/>
      </rPr>
      <t>6.-</t>
    </r>
    <r>
      <rPr>
        <sz val="10"/>
        <rFont val="Arial"/>
        <family val="2"/>
      </rPr>
      <t xml:space="preserve"> </t>
    </r>
    <r>
      <rPr>
        <sz val="10"/>
        <rFont val="Arial Narrow"/>
        <family val="2"/>
      </rPr>
      <t>Elaborar estudios académicos para estudiantes del plan de reingreso.</t>
    </r>
  </si>
  <si>
    <r>
      <t xml:space="preserve">* Al momento no se cuenta con Técnico de Documentación y Archivo, debido a su renuncia en el año </t>
    </r>
    <r>
      <rPr>
        <sz val="10"/>
        <color theme="1"/>
        <rFont val="Century Schoolbook"/>
        <family val="1"/>
      </rPr>
      <t>2019</t>
    </r>
  </si>
  <si>
    <t>* Marcia Ullauri Carrión,
  Coordinadora de la Carrera
* Docentes de colectivos de carrera</t>
  </si>
  <si>
    <t>* Marcia Ullauri Carrión,
  Coordinador de la Carrera 
* Docente Responsable del Laboratorio "Cámara de Gesell"</t>
  </si>
  <si>
    <r>
      <t xml:space="preserve">Flash memory </t>
    </r>
    <r>
      <rPr>
        <sz val="10"/>
        <color theme="1"/>
        <rFont val="Century Schoolbook"/>
        <family val="1"/>
      </rPr>
      <t>16</t>
    </r>
    <r>
      <rPr>
        <sz val="10"/>
        <color theme="1"/>
        <rFont val="Arial Narrow"/>
        <family val="2"/>
      </rPr>
      <t>GB</t>
    </r>
  </si>
  <si>
    <r>
      <t xml:space="preserve">Brocha Wilson </t>
    </r>
    <r>
      <rPr>
        <sz val="10"/>
        <rFont val="Century Schoolbook"/>
        <family val="1"/>
      </rPr>
      <t>1</t>
    </r>
    <r>
      <rPr>
        <sz val="10"/>
        <rFont val="Arial Narrow"/>
        <family val="2"/>
      </rPr>
      <t xml:space="preserve"> multiuso</t>
    </r>
  </si>
  <si>
    <r>
      <rPr>
        <sz val="10"/>
        <color theme="1"/>
        <rFont val="Century Schoolbook"/>
        <family val="1"/>
      </rPr>
      <t>1.-</t>
    </r>
    <r>
      <rPr>
        <sz val="10"/>
        <color theme="1"/>
        <rFont val="Arial Narrow"/>
        <family val="2"/>
      </rPr>
      <t xml:space="preserve"> Informes semestral de pasantías y prácticas y vinculación.
</t>
    </r>
    <r>
      <rPr>
        <sz val="10"/>
        <color theme="1"/>
        <rFont val="Century Schoolbook"/>
        <family val="1"/>
      </rPr>
      <t xml:space="preserve">2.- </t>
    </r>
    <r>
      <rPr>
        <sz val="10"/>
        <color theme="1"/>
        <rFont val="Arial Narrow"/>
        <family val="2"/>
      </rPr>
      <t>Informes de investigación.
Cabe recalcar que las actividades propuestas se desarrollarán en la modalidad en línea mientras dure la emergencia sanitaria declarada en el país y de acuerdo a los lineamientos y protocolos establecidos para la IES.</t>
    </r>
  </si>
  <si>
    <r>
      <t xml:space="preserve">Los procesos académicos corresponden a los siguientes:
</t>
    </r>
    <r>
      <rPr>
        <sz val="10"/>
        <color theme="1"/>
        <rFont val="Century Schoolbook"/>
        <family val="1"/>
      </rPr>
      <t>1.-</t>
    </r>
    <r>
      <rPr>
        <sz val="10"/>
        <color theme="1"/>
        <rFont val="Arial Narrow"/>
        <family val="2"/>
      </rPr>
      <t xml:space="preserve"> Elaboración de Distributivos.
</t>
    </r>
    <r>
      <rPr>
        <sz val="10"/>
        <color theme="1"/>
        <rFont val="Century Schoolbook"/>
        <family val="1"/>
      </rPr>
      <t>2.-</t>
    </r>
    <r>
      <rPr>
        <sz val="10"/>
        <color theme="1"/>
        <rFont val="Arial Narrow"/>
        <family val="2"/>
      </rPr>
      <t xml:space="preserve"> Elaboración de horarios.
</t>
    </r>
    <r>
      <rPr>
        <sz val="10"/>
        <color theme="1"/>
        <rFont val="Century Schoolbook"/>
        <family val="1"/>
      </rPr>
      <t>3.-</t>
    </r>
    <r>
      <rPr>
        <sz val="10"/>
        <color theme="1"/>
        <rFont val="Arial Narrow"/>
        <family val="2"/>
      </rPr>
      <t xml:space="preserve"> Revisión de sílabos.
</t>
    </r>
    <r>
      <rPr>
        <sz val="10"/>
        <color theme="1"/>
        <rFont val="Century Schoolbook"/>
        <family val="1"/>
      </rPr>
      <t>4.-</t>
    </r>
    <r>
      <rPr>
        <sz val="10"/>
        <color theme="1"/>
        <rFont val="Arial Narrow"/>
        <family val="2"/>
      </rPr>
      <t xml:space="preserve"> Gestión de colectivos de apoyo académico de la carrera.
</t>
    </r>
    <r>
      <rPr>
        <sz val="10"/>
        <color theme="1"/>
        <rFont val="Century Schoolbook"/>
        <family val="1"/>
      </rPr>
      <t>5.-</t>
    </r>
    <r>
      <rPr>
        <sz val="10"/>
        <color theme="1"/>
        <rFont val="Arial Narrow"/>
        <family val="2"/>
      </rPr>
      <t xml:space="preserve"> Coordinar con la UMMOG el desarrollo del proceso de titulación por periodo académico.
</t>
    </r>
    <r>
      <rPr>
        <sz val="10"/>
        <color theme="1"/>
        <rFont val="Century Schoolbook"/>
        <family val="1"/>
      </rPr>
      <t>6.-</t>
    </r>
    <r>
      <rPr>
        <sz val="10"/>
        <color theme="1"/>
        <rFont val="Arial Narrow"/>
        <family val="2"/>
      </rPr>
      <t xml:space="preserve"> Gestión de movilidad estudiantil (en caso de que lo hubiere).
Cabe recalcar que las actividades propuestas se desarrollarán en la modalidad en línea mientras dure la emergencia sanitaria declarada en el país.
Actualmente esta carrera imparte clases bajo modalidad on line, mientras dure la emergencia sanitaria declarada en el país.</t>
    </r>
  </si>
  <si>
    <r>
      <t xml:space="preserve">Se programa: 
</t>
    </r>
    <r>
      <rPr>
        <sz val="10"/>
        <color rgb="FF0000FF"/>
        <rFont val="Century Schoolbook"/>
        <family val="1"/>
      </rPr>
      <t>2020 1</t>
    </r>
    <r>
      <rPr>
        <sz val="10"/>
        <color rgb="FF0000FF"/>
        <rFont val="Arial"/>
        <family val="2"/>
      </rPr>
      <t>s</t>
    </r>
    <r>
      <rPr>
        <sz val="10"/>
        <rFont val="Arial"/>
        <family val="2"/>
      </rPr>
      <t xml:space="preserve">
* </t>
    </r>
    <r>
      <rPr>
        <sz val="10"/>
        <rFont val="Arial Narrow"/>
        <family val="2"/>
      </rPr>
      <t>Inventariar</t>
    </r>
    <r>
      <rPr>
        <sz val="10"/>
        <rFont val="Arial"/>
        <family val="2"/>
      </rPr>
      <t xml:space="preserve"> </t>
    </r>
    <r>
      <rPr>
        <sz val="10"/>
        <rFont val="Century Schoolbook"/>
        <family val="1"/>
      </rPr>
      <t>1</t>
    </r>
    <r>
      <rPr>
        <sz val="10"/>
        <rFont val="Arial"/>
        <family val="2"/>
      </rPr>
      <t xml:space="preserve"> </t>
    </r>
    <r>
      <rPr>
        <sz val="10"/>
        <rFont val="Arial Narrow"/>
        <family val="2"/>
      </rPr>
      <t>carpetas con actas de calificaciones.</t>
    </r>
    <r>
      <rPr>
        <sz val="10"/>
        <rFont val="Arial"/>
        <family val="2"/>
      </rPr>
      <t xml:space="preserve">
* </t>
    </r>
    <r>
      <rPr>
        <sz val="10"/>
        <rFont val="Arial Narrow"/>
        <family val="2"/>
      </rPr>
      <t>Inventariar</t>
    </r>
    <r>
      <rPr>
        <sz val="10"/>
        <rFont val="Arial"/>
        <family val="2"/>
      </rPr>
      <t xml:space="preserve"> </t>
    </r>
    <r>
      <rPr>
        <sz val="10"/>
        <rFont val="Century Schoolbook"/>
        <family val="1"/>
      </rPr>
      <t>1</t>
    </r>
    <r>
      <rPr>
        <sz val="10"/>
        <rFont val="Arial"/>
        <family val="2"/>
      </rPr>
      <t xml:space="preserve"> </t>
    </r>
    <r>
      <rPr>
        <sz val="10"/>
        <rFont val="Arial Narrow"/>
        <family val="2"/>
      </rPr>
      <t>carpetas del archivo.</t>
    </r>
    <r>
      <rPr>
        <sz val="10"/>
        <rFont val="Arial"/>
        <family val="2"/>
      </rPr>
      <t xml:space="preserve">
</t>
    </r>
    <r>
      <rPr>
        <sz val="10"/>
        <color rgb="FF0000FF"/>
        <rFont val="Century Schoolbook"/>
        <family val="1"/>
      </rPr>
      <t>2020 2</t>
    </r>
    <r>
      <rPr>
        <sz val="10"/>
        <color rgb="FF0000FF"/>
        <rFont val="Arial"/>
        <family val="2"/>
      </rPr>
      <t>s</t>
    </r>
    <r>
      <rPr>
        <sz val="10"/>
        <rFont val="Arial"/>
        <family val="2"/>
      </rPr>
      <t xml:space="preserve">
* </t>
    </r>
    <r>
      <rPr>
        <sz val="10"/>
        <rFont val="Arial Narrow"/>
        <family val="2"/>
      </rPr>
      <t xml:space="preserve">Inventariar </t>
    </r>
    <r>
      <rPr>
        <sz val="10"/>
        <rFont val="Century Schoolbook"/>
        <family val="1"/>
      </rPr>
      <t xml:space="preserve">1 </t>
    </r>
    <r>
      <rPr>
        <sz val="10"/>
        <rFont val="Arial Narrow"/>
        <family val="2"/>
      </rPr>
      <t>carpetas con actas de calificaciones.</t>
    </r>
    <r>
      <rPr>
        <sz val="10"/>
        <rFont val="Arial"/>
        <family val="2"/>
      </rPr>
      <t xml:space="preserve">
* </t>
    </r>
    <r>
      <rPr>
        <sz val="10"/>
        <rFont val="Arial Narrow"/>
        <family val="2"/>
      </rPr>
      <t>Inventariar</t>
    </r>
    <r>
      <rPr>
        <sz val="10"/>
        <rFont val="Arial"/>
        <family val="2"/>
      </rPr>
      <t xml:space="preserve"> </t>
    </r>
    <r>
      <rPr>
        <sz val="10"/>
        <rFont val="Century Schoolbook"/>
        <family val="1"/>
      </rPr>
      <t xml:space="preserve">1 </t>
    </r>
    <r>
      <rPr>
        <sz val="10"/>
        <rFont val="Arial Narrow"/>
        <family val="2"/>
      </rPr>
      <t>carpetas del archivo.</t>
    </r>
    <r>
      <rPr>
        <sz val="10"/>
        <rFont val="Arial"/>
        <family val="2"/>
      </rPr>
      <t xml:space="preserve">
</t>
    </r>
    <r>
      <rPr>
        <sz val="10"/>
        <color theme="1"/>
        <rFont val="Arial Narrow"/>
        <family val="2"/>
      </rPr>
      <t>Hasta la presente fecha no se sabia con certeza los cambios que se iban a realizar.</t>
    </r>
  </si>
  <si>
    <r>
      <t xml:space="preserve">Se programa:
</t>
    </r>
    <r>
      <rPr>
        <sz val="10"/>
        <color rgb="FF0000FF"/>
        <rFont val="Century Schoolbook"/>
        <family val="1"/>
      </rPr>
      <t>2020 1</t>
    </r>
    <r>
      <rPr>
        <sz val="10"/>
        <color rgb="FF0000FF"/>
        <rFont val="Arial"/>
        <family val="2"/>
      </rPr>
      <t>s</t>
    </r>
    <r>
      <rPr>
        <sz val="10"/>
        <rFont val="Arial"/>
        <family val="2"/>
      </rPr>
      <t xml:space="preserve">
* </t>
    </r>
    <r>
      <rPr>
        <sz val="10"/>
        <rFont val="Arial Narrow"/>
        <family val="2"/>
      </rPr>
      <t xml:space="preserve">Validar </t>
    </r>
    <r>
      <rPr>
        <sz val="10"/>
        <rFont val="Century Schoolbook"/>
        <family val="1"/>
      </rPr>
      <t>350</t>
    </r>
    <r>
      <rPr>
        <sz val="10"/>
        <rFont val="Arial"/>
        <family val="2"/>
      </rPr>
      <t xml:space="preserve"> actas de calificaciones.
* </t>
    </r>
    <r>
      <rPr>
        <sz val="10"/>
        <rFont val="Arial Narrow"/>
        <family val="2"/>
      </rPr>
      <t>Validar</t>
    </r>
    <r>
      <rPr>
        <sz val="10"/>
        <rFont val="Arial"/>
        <family val="2"/>
      </rPr>
      <t xml:space="preserve"> </t>
    </r>
    <r>
      <rPr>
        <sz val="10"/>
        <rFont val="Century Schoolbook"/>
        <family val="1"/>
      </rPr>
      <t>5</t>
    </r>
    <r>
      <rPr>
        <sz val="10"/>
        <rFont val="Arial"/>
        <family val="2"/>
      </rPr>
      <t xml:space="preserve"> </t>
    </r>
    <r>
      <rPr>
        <sz val="10"/>
        <rFont val="Arial Narrow"/>
        <family val="2"/>
      </rPr>
      <t>actas con modificaciones.</t>
    </r>
    <r>
      <rPr>
        <sz val="10"/>
        <rFont val="Arial"/>
        <family val="2"/>
      </rPr>
      <t xml:space="preserve">
* </t>
    </r>
    <r>
      <rPr>
        <sz val="10"/>
        <rFont val="Arial Narrow"/>
        <family val="2"/>
      </rPr>
      <t>Validar</t>
    </r>
    <r>
      <rPr>
        <sz val="10"/>
        <rFont val="Arial"/>
        <family val="2"/>
      </rPr>
      <t xml:space="preserve"> </t>
    </r>
    <r>
      <rPr>
        <sz val="10"/>
        <rFont val="Century Schoolbook"/>
        <family val="1"/>
      </rPr>
      <t>10</t>
    </r>
    <r>
      <rPr>
        <sz val="10"/>
        <rFont val="Arial"/>
        <family val="2"/>
      </rPr>
      <t xml:space="preserve"> </t>
    </r>
    <r>
      <rPr>
        <sz val="10"/>
        <rFont val="Arial Narrow"/>
        <family val="2"/>
      </rPr>
      <t>actas de Recuperación.</t>
    </r>
    <r>
      <rPr>
        <sz val="10"/>
        <rFont val="Arial"/>
        <family val="2"/>
      </rPr>
      <t xml:space="preserve">
* </t>
    </r>
    <r>
      <rPr>
        <sz val="10"/>
        <rFont val="Arial Narrow"/>
        <family val="2"/>
      </rPr>
      <t>Registrar</t>
    </r>
    <r>
      <rPr>
        <sz val="10"/>
        <rFont val="Arial"/>
        <family val="2"/>
      </rPr>
      <t xml:space="preserve"> </t>
    </r>
    <r>
      <rPr>
        <sz val="10"/>
        <rFont val="Century Schoolbook"/>
        <family val="1"/>
      </rPr>
      <t>4</t>
    </r>
    <r>
      <rPr>
        <sz val="10"/>
        <rFont val="Arial"/>
        <family val="2"/>
      </rPr>
      <t xml:space="preserve"> </t>
    </r>
    <r>
      <rPr>
        <sz val="10"/>
        <rFont val="Arial Narrow"/>
        <family val="2"/>
      </rPr>
      <t>calificaciones históricas.</t>
    </r>
    <r>
      <rPr>
        <sz val="10"/>
        <rFont val="Arial"/>
        <family val="2"/>
      </rPr>
      <t xml:space="preserve">
* </t>
    </r>
    <r>
      <rPr>
        <sz val="10"/>
        <rFont val="Arial Narrow"/>
        <family val="2"/>
      </rPr>
      <t>Registrar</t>
    </r>
    <r>
      <rPr>
        <sz val="10"/>
        <rFont val="Arial"/>
        <family val="2"/>
      </rPr>
      <t xml:space="preserve"> </t>
    </r>
    <r>
      <rPr>
        <sz val="10"/>
        <rFont val="Century Schoolbook"/>
        <family val="1"/>
      </rPr>
      <t>4</t>
    </r>
    <r>
      <rPr>
        <sz val="10"/>
        <rFont val="Arial"/>
        <family val="2"/>
      </rPr>
      <t xml:space="preserve"> </t>
    </r>
    <r>
      <rPr>
        <sz val="10"/>
        <rFont val="Arial Narrow"/>
        <family val="2"/>
      </rPr>
      <t>calificaciones de Homologación.</t>
    </r>
    <r>
      <rPr>
        <sz val="10"/>
        <rFont val="Arial"/>
        <family val="2"/>
      </rPr>
      <t xml:space="preserve">
*</t>
    </r>
    <r>
      <rPr>
        <sz val="10"/>
        <rFont val="Arial Narrow"/>
        <family val="2"/>
      </rPr>
      <t xml:space="preserve"> Emitir</t>
    </r>
    <r>
      <rPr>
        <sz val="10"/>
        <rFont val="Arial"/>
        <family val="2"/>
      </rPr>
      <t xml:space="preserve"> 4</t>
    </r>
    <r>
      <rPr>
        <sz val="10"/>
        <rFont val="Century Schoolbook"/>
        <family val="1"/>
      </rPr>
      <t>0</t>
    </r>
    <r>
      <rPr>
        <sz val="10"/>
        <rFont val="Arial"/>
        <family val="2"/>
      </rPr>
      <t xml:space="preserve"> </t>
    </r>
    <r>
      <rPr>
        <sz val="10"/>
        <rFont val="Arial Narrow"/>
        <family val="2"/>
      </rPr>
      <t>certificados de Promoción, Aprobación de Malla y Promedios Globales.</t>
    </r>
    <r>
      <rPr>
        <sz val="10"/>
        <rFont val="Arial"/>
        <family val="2"/>
      </rPr>
      <t xml:space="preserve">
</t>
    </r>
    <r>
      <rPr>
        <sz val="10"/>
        <color rgb="FF0000FF"/>
        <rFont val="Century Schoolbook"/>
        <family val="1"/>
      </rPr>
      <t>2020 2</t>
    </r>
    <r>
      <rPr>
        <sz val="10"/>
        <color rgb="FF0000FF"/>
        <rFont val="Arial"/>
        <family val="2"/>
      </rPr>
      <t>s</t>
    </r>
    <r>
      <rPr>
        <sz val="10"/>
        <rFont val="Arial"/>
        <family val="2"/>
      </rPr>
      <t xml:space="preserve">
* </t>
    </r>
    <r>
      <rPr>
        <sz val="10"/>
        <rFont val="Arial Narrow"/>
        <family val="2"/>
      </rPr>
      <t>Validar</t>
    </r>
    <r>
      <rPr>
        <sz val="10"/>
        <rFont val="Arial"/>
        <family val="2"/>
      </rPr>
      <t xml:space="preserve"> 3</t>
    </r>
    <r>
      <rPr>
        <sz val="10"/>
        <rFont val="Century Schoolbook"/>
        <family val="1"/>
      </rPr>
      <t>50</t>
    </r>
    <r>
      <rPr>
        <sz val="10"/>
        <rFont val="Arial"/>
        <family val="2"/>
      </rPr>
      <t xml:space="preserve"> </t>
    </r>
    <r>
      <rPr>
        <sz val="10"/>
        <rFont val="Arial Narrow"/>
        <family val="2"/>
      </rPr>
      <t>actas de calificaciones.</t>
    </r>
    <r>
      <rPr>
        <sz val="10"/>
        <rFont val="Arial"/>
        <family val="2"/>
      </rPr>
      <t xml:space="preserve">
* </t>
    </r>
    <r>
      <rPr>
        <sz val="10"/>
        <rFont val="Arial Narrow"/>
        <family val="2"/>
      </rPr>
      <t>Validar</t>
    </r>
    <r>
      <rPr>
        <sz val="10"/>
        <rFont val="Arial"/>
        <family val="2"/>
      </rPr>
      <t xml:space="preserve"> </t>
    </r>
    <r>
      <rPr>
        <sz val="10"/>
        <rFont val="Century Schoolbook"/>
        <family val="1"/>
      </rPr>
      <t>5</t>
    </r>
    <r>
      <rPr>
        <sz val="10"/>
        <rFont val="Arial"/>
        <family val="2"/>
      </rPr>
      <t xml:space="preserve"> </t>
    </r>
    <r>
      <rPr>
        <sz val="10"/>
        <rFont val="Arial Narrow"/>
        <family val="2"/>
      </rPr>
      <t>actas con modificaciones.</t>
    </r>
    <r>
      <rPr>
        <sz val="10"/>
        <rFont val="Arial"/>
        <family val="2"/>
      </rPr>
      <t xml:space="preserve">
* </t>
    </r>
    <r>
      <rPr>
        <sz val="10"/>
        <rFont val="Arial Narrow"/>
        <family val="2"/>
      </rPr>
      <t>Validar</t>
    </r>
    <r>
      <rPr>
        <sz val="10"/>
        <rFont val="Arial"/>
        <family val="2"/>
      </rPr>
      <t xml:space="preserve"> </t>
    </r>
    <r>
      <rPr>
        <sz val="10"/>
        <rFont val="Century Schoolbook"/>
        <family val="1"/>
      </rPr>
      <t>10</t>
    </r>
    <r>
      <rPr>
        <sz val="10"/>
        <rFont val="Arial"/>
        <family val="2"/>
      </rPr>
      <t xml:space="preserve"> </t>
    </r>
    <r>
      <rPr>
        <sz val="10"/>
        <rFont val="Arial Narrow"/>
        <family val="2"/>
      </rPr>
      <t>actas de Recuperación.</t>
    </r>
    <r>
      <rPr>
        <sz val="10"/>
        <rFont val="Arial"/>
        <family val="2"/>
      </rPr>
      <t xml:space="preserve">
* </t>
    </r>
    <r>
      <rPr>
        <sz val="10"/>
        <rFont val="Arial Narrow"/>
        <family val="2"/>
      </rPr>
      <t>Registrar</t>
    </r>
    <r>
      <rPr>
        <sz val="10"/>
        <rFont val="Arial"/>
        <family val="2"/>
      </rPr>
      <t xml:space="preserve"> </t>
    </r>
    <r>
      <rPr>
        <sz val="10"/>
        <rFont val="Century Schoolbook"/>
        <family val="1"/>
      </rPr>
      <t>4</t>
    </r>
    <r>
      <rPr>
        <sz val="10"/>
        <rFont val="Arial"/>
        <family val="2"/>
      </rPr>
      <t xml:space="preserve"> </t>
    </r>
    <r>
      <rPr>
        <sz val="10"/>
        <rFont val="Arial Narrow"/>
        <family val="2"/>
      </rPr>
      <t>calificaciones históricas.</t>
    </r>
    <r>
      <rPr>
        <sz val="10"/>
        <rFont val="Arial"/>
        <family val="2"/>
      </rPr>
      <t xml:space="preserve">
* </t>
    </r>
    <r>
      <rPr>
        <sz val="10"/>
        <rFont val="Arial Narrow"/>
        <family val="2"/>
      </rPr>
      <t>Registrar</t>
    </r>
    <r>
      <rPr>
        <sz val="10"/>
        <rFont val="Arial"/>
        <family val="2"/>
      </rPr>
      <t xml:space="preserve"> </t>
    </r>
    <r>
      <rPr>
        <sz val="10"/>
        <rFont val="Century Schoolbook"/>
        <family val="1"/>
      </rPr>
      <t>4</t>
    </r>
    <r>
      <rPr>
        <sz val="10"/>
        <rFont val="Arial"/>
        <family val="2"/>
      </rPr>
      <t xml:space="preserve"> </t>
    </r>
    <r>
      <rPr>
        <sz val="10"/>
        <rFont val="Arial Narrow"/>
        <family val="2"/>
      </rPr>
      <t>calificaciones de Homologación.</t>
    </r>
    <r>
      <rPr>
        <sz val="10"/>
        <rFont val="Arial"/>
        <family val="2"/>
      </rPr>
      <t xml:space="preserve">
* </t>
    </r>
    <r>
      <rPr>
        <sz val="10"/>
        <rFont val="Arial Narrow"/>
        <family val="2"/>
      </rPr>
      <t>Emitir</t>
    </r>
    <r>
      <rPr>
        <sz val="10"/>
        <rFont val="Arial"/>
        <family val="2"/>
      </rPr>
      <t xml:space="preserve"> 4</t>
    </r>
    <r>
      <rPr>
        <sz val="10"/>
        <rFont val="Century Schoolbook"/>
        <family val="1"/>
      </rPr>
      <t>0</t>
    </r>
    <r>
      <rPr>
        <sz val="10"/>
        <rFont val="Arial"/>
        <family val="2"/>
      </rPr>
      <t xml:space="preserve"> </t>
    </r>
    <r>
      <rPr>
        <sz val="10"/>
        <rFont val="Arial Narrow"/>
        <family val="2"/>
      </rPr>
      <t xml:space="preserve">certificados de Promoción, Aprobación de Malla y Promedios Globales.
</t>
    </r>
    <r>
      <rPr>
        <sz val="10"/>
        <color theme="1"/>
        <rFont val="Arial Narrow"/>
        <family val="2"/>
      </rPr>
      <t>Hasta la presente fecha no se sabia con certeza los cambios que se iban a realizar.</t>
    </r>
  </si>
  <si>
    <r>
      <t xml:space="preserve">Se programa:
</t>
    </r>
    <r>
      <rPr>
        <b/>
        <sz val="10"/>
        <color rgb="FF333399"/>
        <rFont val="Century Schoolbook"/>
        <family val="1"/>
      </rPr>
      <t>2020 1</t>
    </r>
    <r>
      <rPr>
        <b/>
        <sz val="10"/>
        <color rgb="FF333399"/>
        <rFont val="Arial"/>
        <family val="2"/>
      </rPr>
      <t>s</t>
    </r>
    <r>
      <rPr>
        <sz val="10"/>
        <rFont val="Arial"/>
        <family val="2"/>
      </rPr>
      <t xml:space="preserve">
* </t>
    </r>
    <r>
      <rPr>
        <sz val="10"/>
        <rFont val="Arial Narrow"/>
        <family val="2"/>
      </rPr>
      <t>Enviar</t>
    </r>
    <r>
      <rPr>
        <sz val="10"/>
        <rFont val="Arial"/>
        <family val="2"/>
      </rPr>
      <t xml:space="preserve"> </t>
    </r>
    <r>
      <rPr>
        <sz val="10"/>
        <rFont val="Century Schoolbook"/>
        <family val="1"/>
      </rPr>
      <t>5</t>
    </r>
    <r>
      <rPr>
        <sz val="10"/>
        <rFont val="Arial Narrow"/>
        <family val="2"/>
      </rPr>
      <t xml:space="preserve"> Informes de reconocimiento u homologación de estudios para aprobación del H. Consejo Directivo.</t>
    </r>
    <r>
      <rPr>
        <sz val="10"/>
        <rFont val="Arial"/>
        <family val="2"/>
      </rPr>
      <t xml:space="preserve">
* </t>
    </r>
    <r>
      <rPr>
        <sz val="10"/>
        <rFont val="Arial Narrow"/>
        <family val="2"/>
      </rPr>
      <t>Entregar</t>
    </r>
    <r>
      <rPr>
        <sz val="10"/>
        <rFont val="Arial"/>
        <family val="2"/>
      </rPr>
      <t xml:space="preserve"> </t>
    </r>
    <r>
      <rPr>
        <sz val="10"/>
        <rFont val="Century Schoolbook"/>
        <family val="1"/>
      </rPr>
      <t xml:space="preserve">5 </t>
    </r>
    <r>
      <rPr>
        <sz val="10"/>
        <rFont val="Arial Narrow"/>
        <family val="2"/>
      </rPr>
      <t xml:space="preserve">certificados de reconocimiento u homologación de estudios.
</t>
    </r>
    <r>
      <rPr>
        <sz val="10"/>
        <rFont val="Arial"/>
        <family val="2"/>
      </rPr>
      <t xml:space="preserve">
</t>
    </r>
    <r>
      <rPr>
        <b/>
        <sz val="10"/>
        <color rgb="FF333399"/>
        <rFont val="Century Schoolbook"/>
        <family val="1"/>
      </rPr>
      <t>2020 2</t>
    </r>
    <r>
      <rPr>
        <b/>
        <sz val="10"/>
        <color rgb="FF333399"/>
        <rFont val="Arial"/>
        <family val="2"/>
      </rPr>
      <t>s</t>
    </r>
    <r>
      <rPr>
        <sz val="10"/>
        <rFont val="Arial"/>
        <family val="2"/>
      </rPr>
      <t xml:space="preserve">
* </t>
    </r>
    <r>
      <rPr>
        <sz val="10"/>
        <rFont val="Arial Narrow"/>
        <family val="2"/>
      </rPr>
      <t>Enviar</t>
    </r>
    <r>
      <rPr>
        <sz val="10"/>
        <rFont val="Arial"/>
        <family val="2"/>
      </rPr>
      <t xml:space="preserve"> </t>
    </r>
    <r>
      <rPr>
        <sz val="10"/>
        <rFont val="Century Schoolbook"/>
        <family val="1"/>
      </rPr>
      <t>1</t>
    </r>
    <r>
      <rPr>
        <sz val="10"/>
        <rFont val="Arial"/>
        <family val="2"/>
      </rPr>
      <t xml:space="preserve"> </t>
    </r>
    <r>
      <rPr>
        <sz val="10"/>
        <rFont val="Arial Narrow"/>
        <family val="2"/>
      </rPr>
      <t>Informes de reconocimiento u homologación de estudios para aprobación del H. Consejo Directivo.</t>
    </r>
    <r>
      <rPr>
        <sz val="10"/>
        <rFont val="Arial"/>
        <family val="2"/>
      </rPr>
      <t xml:space="preserve">
* </t>
    </r>
    <r>
      <rPr>
        <sz val="10"/>
        <rFont val="Arial Narrow"/>
        <family val="2"/>
      </rPr>
      <t>Entregar</t>
    </r>
    <r>
      <rPr>
        <sz val="10"/>
        <rFont val="Arial"/>
        <family val="2"/>
      </rPr>
      <t xml:space="preserve"> </t>
    </r>
    <r>
      <rPr>
        <sz val="10"/>
        <rFont val="Century Schoolbook"/>
        <family val="1"/>
      </rPr>
      <t xml:space="preserve">1 </t>
    </r>
    <r>
      <rPr>
        <sz val="10"/>
        <rFont val="Arial Narrow"/>
        <family val="2"/>
      </rPr>
      <t>certificados de reconocimiento u homologación de estudios.</t>
    </r>
  </si>
  <si>
    <r>
      <t xml:space="preserve">Se programa:
</t>
    </r>
    <r>
      <rPr>
        <b/>
        <sz val="10"/>
        <color rgb="FF333399"/>
        <rFont val="Century Schoolbook"/>
        <family val="1"/>
      </rPr>
      <t>2020 1</t>
    </r>
    <r>
      <rPr>
        <b/>
        <sz val="10"/>
        <color rgb="FF333399"/>
        <rFont val="Arial"/>
        <family val="2"/>
      </rPr>
      <t>s</t>
    </r>
    <r>
      <rPr>
        <sz val="10"/>
        <rFont val="Arial"/>
        <family val="2"/>
      </rPr>
      <t xml:space="preserve">
* </t>
    </r>
    <r>
      <rPr>
        <sz val="10"/>
        <rFont val="Arial Narrow"/>
        <family val="2"/>
      </rPr>
      <t>Entregar</t>
    </r>
    <r>
      <rPr>
        <sz val="10"/>
        <rFont val="Arial"/>
        <family val="2"/>
      </rPr>
      <t xml:space="preserve"> </t>
    </r>
    <r>
      <rPr>
        <sz val="10"/>
        <rFont val="Century Schoolbook"/>
        <family val="1"/>
      </rPr>
      <t>10</t>
    </r>
    <r>
      <rPr>
        <sz val="10"/>
        <rFont val="Arial"/>
        <family val="2"/>
      </rPr>
      <t xml:space="preserve"> </t>
    </r>
    <r>
      <rPr>
        <sz val="10"/>
        <rFont val="Arial Narrow"/>
        <family val="2"/>
      </rPr>
      <t xml:space="preserve">certificados de matricula. 
* Retirar asignaturas de </t>
    </r>
    <r>
      <rPr>
        <sz val="10"/>
        <rFont val="Century Schoolbook"/>
        <family val="1"/>
      </rPr>
      <t>5</t>
    </r>
    <r>
      <rPr>
        <sz val="10"/>
        <rFont val="Arial Narrow"/>
        <family val="2"/>
      </rPr>
      <t xml:space="preserve"> estudiantes.
* Ingresar Información General de datos personales (histórico)</t>
    </r>
    <r>
      <rPr>
        <sz val="10"/>
        <rFont val="Arial"/>
        <family val="2"/>
      </rPr>
      <t xml:space="preserve"> </t>
    </r>
    <r>
      <rPr>
        <sz val="10"/>
        <rFont val="Century Schoolbook"/>
        <family val="1"/>
      </rPr>
      <t>3</t>
    </r>
    <r>
      <rPr>
        <sz val="10"/>
        <rFont val="Arial"/>
        <family val="2"/>
      </rPr>
      <t xml:space="preserve"> </t>
    </r>
    <r>
      <rPr>
        <sz val="10"/>
        <rFont val="Arial Narrow"/>
        <family val="2"/>
      </rPr>
      <t>a usuarios.</t>
    </r>
    <r>
      <rPr>
        <b/>
        <sz val="10"/>
        <rFont val="Arial"/>
        <family val="2"/>
      </rPr>
      <t xml:space="preserve">
</t>
    </r>
    <r>
      <rPr>
        <b/>
        <sz val="10"/>
        <color rgb="FF333399"/>
        <rFont val="Century Schoolbook"/>
        <family val="1"/>
      </rPr>
      <t>2020 2</t>
    </r>
    <r>
      <rPr>
        <b/>
        <sz val="10"/>
        <color rgb="FF333399"/>
        <rFont val="Arial"/>
        <family val="2"/>
      </rPr>
      <t>s</t>
    </r>
    <r>
      <rPr>
        <sz val="10"/>
        <rFont val="Arial"/>
        <family val="2"/>
      </rPr>
      <t xml:space="preserve">
</t>
    </r>
    <r>
      <rPr>
        <b/>
        <sz val="10"/>
        <rFont val="Arial"/>
        <family val="2"/>
      </rPr>
      <t xml:space="preserve">* </t>
    </r>
    <r>
      <rPr>
        <sz val="10"/>
        <rFont val="Arial Narrow"/>
        <family val="2"/>
      </rPr>
      <t>Matricular</t>
    </r>
    <r>
      <rPr>
        <sz val="10"/>
        <rFont val="Arial"/>
        <family val="2"/>
      </rPr>
      <t xml:space="preserve"> </t>
    </r>
    <r>
      <rPr>
        <sz val="10"/>
        <rFont val="Century Schoolbook"/>
        <family val="1"/>
      </rPr>
      <t>2.000</t>
    </r>
    <r>
      <rPr>
        <sz val="10"/>
        <rFont val="Arial"/>
        <family val="2"/>
      </rPr>
      <t xml:space="preserve"> </t>
    </r>
    <r>
      <rPr>
        <sz val="10"/>
        <rFont val="Arial Narrow"/>
        <family val="2"/>
      </rPr>
      <t>estudiantes.</t>
    </r>
    <r>
      <rPr>
        <sz val="10"/>
        <rFont val="Arial"/>
        <family val="2"/>
      </rPr>
      <t xml:space="preserve">
* </t>
    </r>
    <r>
      <rPr>
        <sz val="10"/>
        <rFont val="Arial Narrow"/>
        <family val="2"/>
      </rPr>
      <t>Entregar</t>
    </r>
    <r>
      <rPr>
        <sz val="10"/>
        <rFont val="Arial"/>
        <family val="2"/>
      </rPr>
      <t xml:space="preserve"> </t>
    </r>
    <r>
      <rPr>
        <sz val="10"/>
        <rFont val="Century Schoolbook"/>
        <family val="1"/>
      </rPr>
      <t>20</t>
    </r>
    <r>
      <rPr>
        <sz val="10"/>
        <rFont val="Arial"/>
        <family val="2"/>
      </rPr>
      <t xml:space="preserve"> </t>
    </r>
    <r>
      <rPr>
        <sz val="10"/>
        <rFont val="Arial Narrow"/>
        <family val="2"/>
      </rPr>
      <t>certificados de matricula.
* Retirar asignaturas de</t>
    </r>
    <r>
      <rPr>
        <sz val="10"/>
        <rFont val="Arial"/>
        <family val="2"/>
      </rPr>
      <t xml:space="preserve"> </t>
    </r>
    <r>
      <rPr>
        <sz val="10"/>
        <rFont val="Century Schoolbook"/>
        <family val="1"/>
      </rPr>
      <t>3</t>
    </r>
    <r>
      <rPr>
        <sz val="10"/>
        <rFont val="Arial"/>
        <family val="2"/>
      </rPr>
      <t xml:space="preserve"> </t>
    </r>
    <r>
      <rPr>
        <sz val="10"/>
        <rFont val="Arial Narrow"/>
        <family val="2"/>
      </rPr>
      <t>estudiantes.
* Ingresar Información General de datos personales (histórico)</t>
    </r>
    <r>
      <rPr>
        <sz val="10"/>
        <rFont val="Arial"/>
        <family val="2"/>
      </rPr>
      <t xml:space="preserve"> </t>
    </r>
    <r>
      <rPr>
        <sz val="10"/>
        <rFont val="Century Schoolbook"/>
        <family val="1"/>
      </rPr>
      <t>3</t>
    </r>
    <r>
      <rPr>
        <sz val="10"/>
        <rFont val="Arial"/>
        <family val="2"/>
      </rPr>
      <t xml:space="preserve"> </t>
    </r>
    <r>
      <rPr>
        <sz val="10"/>
        <rFont val="Arial Narrow"/>
        <family val="2"/>
      </rPr>
      <t>a usuarios. 
Hasta la presente fecha no se sabia con certeza los cambios que se iban a realizar.</t>
    </r>
  </si>
  <si>
    <r>
      <t xml:space="preserve">Se realizara el inventario de carpetas del año </t>
    </r>
    <r>
      <rPr>
        <sz val="10"/>
        <color theme="1"/>
        <rFont val="Century Schoolbook"/>
        <family val="1"/>
      </rPr>
      <t>2018.</t>
    </r>
    <r>
      <rPr>
        <sz val="10"/>
        <color theme="1"/>
        <rFont val="Arial Narrow"/>
        <family val="2"/>
      </rPr>
      <t xml:space="preserve">
Cabe recalcar que varias actividades propuestas se desarrollaran en modalidad teletrabajo, mientras dure la emergencia sanitaria declarada en el país.</t>
    </r>
  </si>
  <si>
    <r>
      <rPr>
        <sz val="10"/>
        <color theme="1"/>
        <rFont val="Century Schoolbook"/>
        <family val="1"/>
      </rPr>
      <t>1.-</t>
    </r>
    <r>
      <rPr>
        <sz val="10"/>
        <color theme="1"/>
        <rFont val="Arial Narrow"/>
        <family val="2"/>
      </rPr>
      <t xml:space="preserve"> Plan Operativo Anual
</t>
    </r>
    <r>
      <rPr>
        <sz val="10"/>
        <color theme="1"/>
        <rFont val="Century Schoolbook"/>
        <family val="1"/>
      </rPr>
      <t>2.-</t>
    </r>
    <r>
      <rPr>
        <sz val="10"/>
        <color theme="1"/>
        <rFont val="Arial Narrow"/>
        <family val="2"/>
      </rPr>
      <t xml:space="preserve"> Evaluación Anual
Cabe recalcar que varias actividades propuestas se desarrollaran en modalidad teletrabajo, mientras dure la emergencia sanitaria declarada en el país.</t>
    </r>
  </si>
  <si>
    <r>
      <rPr>
        <sz val="10"/>
        <rFont val="Arial Narrow"/>
        <family val="2"/>
      </rPr>
      <t xml:space="preserve">Los procesos se refieren a :
</t>
    </r>
    <r>
      <rPr>
        <sz val="10"/>
        <rFont val="Century Schoolbook"/>
        <family val="1"/>
      </rPr>
      <t>1.-</t>
    </r>
    <r>
      <rPr>
        <sz val="10"/>
        <rFont val="Arial Narrow"/>
        <family val="2"/>
      </rPr>
      <t xml:space="preserve"> Horarios para evaluación.
</t>
    </r>
    <r>
      <rPr>
        <sz val="10"/>
        <rFont val="Century Schoolbook"/>
        <family val="1"/>
      </rPr>
      <t>2.-</t>
    </r>
    <r>
      <rPr>
        <sz val="10"/>
        <rFont val="Arial Narrow"/>
        <family val="2"/>
      </rPr>
      <t xml:space="preserve"> Notificaciones.
</t>
    </r>
    <r>
      <rPr>
        <sz val="10"/>
        <rFont val="Century Schoolbook"/>
        <family val="1"/>
      </rPr>
      <t>3.-</t>
    </r>
    <r>
      <rPr>
        <sz val="10"/>
        <rFont val="Arial Narrow"/>
        <family val="2"/>
      </rPr>
      <t xml:space="preserve"> Resultados generales.
</t>
    </r>
    <r>
      <rPr>
        <sz val="10"/>
        <color theme="1"/>
        <rFont val="Arial Narrow"/>
        <family val="2"/>
      </rPr>
      <t>Cabe recalcar que varias actividades propuestas se desarrollaran en modalidad teletrabajo, mientras dure la emergencia sanitaria declarada en el país.</t>
    </r>
  </si>
  <si>
    <r>
      <rPr>
        <sz val="10"/>
        <color theme="1"/>
        <rFont val="Century Schoolbook"/>
        <family val="1"/>
      </rPr>
      <t>1.-</t>
    </r>
    <r>
      <rPr>
        <sz val="10"/>
        <color theme="1"/>
        <rFont val="Arial Narrow"/>
        <family val="2"/>
      </rPr>
      <t xml:space="preserve"> N° de proyectos de investigación que participan los docentes de la FCS.
</t>
    </r>
    <r>
      <rPr>
        <sz val="10"/>
        <color theme="1"/>
        <rFont val="Century Schoolbook"/>
        <family val="1"/>
      </rPr>
      <t>2.-</t>
    </r>
    <r>
      <rPr>
        <sz val="10"/>
        <color theme="1"/>
        <rFont val="Arial Narrow"/>
        <family val="2"/>
      </rPr>
      <t xml:space="preserve"> N° de proyectos de vinculación que participan los docentes de la FCS.
Cabe recalcar que varias actividades propuestas se desarrollaran en modalidad teletrabajo, mientras dure la emergencia sanitaria declarada en el país.</t>
    </r>
  </si>
  <si>
    <t>Reparación de ex imprenta del Campus Machala y otros departamentos administrativos académicos de la Facultad de Ciencias Sociales</t>
  </si>
  <si>
    <r>
      <rPr>
        <b/>
        <sz val="9"/>
        <color theme="1"/>
        <rFont val="Century Schoolbook"/>
        <family val="1"/>
      </rPr>
      <t>1.-</t>
    </r>
    <r>
      <rPr>
        <sz val="10"/>
        <color theme="1"/>
        <rFont val="Arial Narrow"/>
        <family val="2"/>
      </rPr>
      <t xml:space="preserve"> Elaborar el plan operativo de la FCS.
</t>
    </r>
    <r>
      <rPr>
        <b/>
        <sz val="9"/>
        <color theme="1"/>
        <rFont val="Century Schoolbook"/>
        <family val="1"/>
      </rPr>
      <t>2.-</t>
    </r>
    <r>
      <rPr>
        <sz val="10"/>
        <color theme="1"/>
        <rFont val="Arial Narrow"/>
        <family val="2"/>
      </rPr>
      <t xml:space="preserve"> Elaborar la Evaluación Anual del POA.
</t>
    </r>
    <r>
      <rPr>
        <b/>
        <sz val="9"/>
        <color theme="1"/>
        <rFont val="Century Schoolbook"/>
        <family val="1"/>
      </rPr>
      <t>3.-</t>
    </r>
    <r>
      <rPr>
        <sz val="10"/>
        <color theme="1"/>
        <rFont val="Arial Narrow"/>
        <family val="2"/>
      </rPr>
      <t xml:space="preserve"> Entregar a la Dirección de Planificación el POA y la Evaluación del POA.</t>
    </r>
  </si>
  <si>
    <r>
      <t xml:space="preserve">Cable concéntrico N° </t>
    </r>
    <r>
      <rPr>
        <sz val="10"/>
        <rFont val="Century Schoolbook"/>
        <family val="1"/>
      </rPr>
      <t>12</t>
    </r>
    <r>
      <rPr>
        <sz val="10"/>
        <rFont val="Arial Narrow"/>
        <family val="2"/>
      </rPr>
      <t xml:space="preserve"> de </t>
    </r>
    <r>
      <rPr>
        <sz val="10"/>
        <rFont val="Century Schoolbook"/>
        <family val="1"/>
      </rPr>
      <t>3</t>
    </r>
    <r>
      <rPr>
        <sz val="10"/>
        <rFont val="Arial Narrow"/>
        <family val="2"/>
      </rPr>
      <t xml:space="preserve"> líneas</t>
    </r>
  </si>
  <si>
    <t>Pintura látex supremo para interior color blanco hueso</t>
  </si>
  <si>
    <r>
      <t xml:space="preserve">Procedimientos: 
</t>
    </r>
    <r>
      <rPr>
        <sz val="10"/>
        <color theme="1"/>
        <rFont val="Century Schoolbook"/>
        <family val="1"/>
      </rPr>
      <t>1.-</t>
    </r>
    <r>
      <rPr>
        <sz val="10"/>
        <color theme="1"/>
        <rFont val="Arial Narrow"/>
        <family val="2"/>
      </rPr>
      <t xml:space="preserve"> Comisiones Académicas para monitoreo de procesos.
</t>
    </r>
    <r>
      <rPr>
        <sz val="10"/>
        <color theme="1"/>
        <rFont val="Century Schoolbook"/>
        <family val="1"/>
      </rPr>
      <t>2.-</t>
    </r>
    <r>
      <rPr>
        <sz val="10"/>
        <color theme="1"/>
        <rFont val="Arial Narrow"/>
        <family val="2"/>
      </rPr>
      <t xml:space="preserve"> Elaboración, revisión y seguimiento al Silabo.
Cabe recalcar que varias actividades propuestas se desarrollaran en modalidad teletrabajo, mientras dure la emergencia sanitaria declarada en el país.</t>
    </r>
  </si>
  <si>
    <r>
      <t xml:space="preserve">Los Procesos Académicos se refiere a:
</t>
    </r>
    <r>
      <rPr>
        <sz val="10"/>
        <color theme="1"/>
        <rFont val="Century Schoolbook"/>
        <family val="1"/>
      </rPr>
      <t>1.-</t>
    </r>
    <r>
      <rPr>
        <sz val="10"/>
        <color theme="1"/>
        <rFont val="Arial Narrow"/>
        <family val="2"/>
      </rPr>
      <t xml:space="preserve"> Distributivo y horarios de clase.
</t>
    </r>
    <r>
      <rPr>
        <sz val="10"/>
        <color theme="1"/>
        <rFont val="Century Schoolbook"/>
        <family val="1"/>
      </rPr>
      <t>2.-</t>
    </r>
    <r>
      <rPr>
        <sz val="10"/>
        <color theme="1"/>
        <rFont val="Arial Narrow"/>
        <family val="2"/>
      </rPr>
      <t xml:space="preserve"> Seguimiento al sílabo.
</t>
    </r>
    <r>
      <rPr>
        <sz val="10"/>
        <color theme="1"/>
        <rFont val="Century Schoolbook"/>
        <family val="1"/>
      </rPr>
      <t>3.-</t>
    </r>
    <r>
      <rPr>
        <sz val="10"/>
        <color theme="1"/>
        <rFont val="Arial Narrow"/>
        <family val="2"/>
      </rPr>
      <t xml:space="preserve"> Propuesta para Calendario Académico.
</t>
    </r>
    <r>
      <rPr>
        <sz val="10"/>
        <color theme="1"/>
        <rFont val="Century Schoolbook"/>
        <family val="1"/>
      </rPr>
      <t>4.-</t>
    </r>
    <r>
      <rPr>
        <sz val="10"/>
        <color theme="1"/>
        <rFont val="Arial Narrow"/>
        <family val="2"/>
      </rPr>
      <t xml:space="preserve"> Matrices de cumplimiento.
Los procesos administrativos se refiere a:
Oficios, circulares, correos, etc.
Cabe recalcar que varias actividades propuestas se desarrollaran en modalidad teletrabajo, mientras dure la emergencia sanitaria declarada en el país.</t>
    </r>
  </si>
  <si>
    <r>
      <t xml:space="preserve">Los documentos se refieren a:
</t>
    </r>
    <r>
      <rPr>
        <sz val="10"/>
        <color theme="1"/>
        <rFont val="Century Schoolbook"/>
        <family val="1"/>
      </rPr>
      <t>1.-</t>
    </r>
    <r>
      <rPr>
        <sz val="10"/>
        <color theme="1"/>
        <rFont val="Arial Narrow"/>
        <family val="2"/>
      </rPr>
      <t xml:space="preserve"> Informes de carreras.
</t>
    </r>
    <r>
      <rPr>
        <sz val="10"/>
        <color theme="1"/>
        <rFont val="Century Schoolbook"/>
        <family val="1"/>
      </rPr>
      <t>2.-</t>
    </r>
    <r>
      <rPr>
        <sz val="10"/>
        <color theme="1"/>
        <rFont val="Arial Narrow"/>
        <family val="2"/>
      </rPr>
      <t xml:space="preserve"> Matrices de cumplimiento (</t>
    </r>
    <r>
      <rPr>
        <sz val="10"/>
        <color theme="1"/>
        <rFont val="Century Schoolbook"/>
        <family val="1"/>
      </rPr>
      <t>2</t>
    </r>
    <r>
      <rPr>
        <sz val="10"/>
        <color theme="1"/>
        <rFont val="Arial Narrow"/>
        <family val="2"/>
      </rPr>
      <t>).
Cabe recalcar que varias actividades propuestas se desarrollaran en modalidad teletrabajo, mientras dure la emergencia sanitaria declarada en el país.</t>
    </r>
  </si>
  <si>
    <r>
      <t xml:space="preserve">El reporte se refiere a:
</t>
    </r>
    <r>
      <rPr>
        <sz val="10"/>
        <color theme="1"/>
        <rFont val="Century Schoolbook"/>
        <family val="1"/>
      </rPr>
      <t>1.-</t>
    </r>
    <r>
      <rPr>
        <sz val="10"/>
        <color theme="1"/>
        <rFont val="Arial Narrow"/>
        <family val="2"/>
      </rPr>
      <t xml:space="preserve"> Nomina de proyectos de investigación aprobados.
</t>
    </r>
    <r>
      <rPr>
        <sz val="10"/>
        <color theme="1"/>
        <rFont val="Century Schoolbook"/>
        <family val="1"/>
      </rPr>
      <t>2.-</t>
    </r>
    <r>
      <rPr>
        <sz val="10"/>
        <color theme="1"/>
        <rFont val="Arial Narrow"/>
        <family val="2"/>
      </rPr>
      <t xml:space="preserve"> Nomina de proyectos de vinculación aprobados.</t>
    </r>
  </si>
  <si>
    <r>
      <rPr>
        <b/>
        <sz val="9"/>
        <color theme="1"/>
        <rFont val="Century Schoolbook"/>
        <family val="1"/>
      </rPr>
      <t>1.-</t>
    </r>
    <r>
      <rPr>
        <sz val="10"/>
        <color theme="1"/>
        <rFont val="Arial Narrow"/>
        <family val="2"/>
      </rPr>
      <t xml:space="preserve"> Asegurar el uso de los laboratorios en el transcurso de cada periodo académico.
</t>
    </r>
    <r>
      <rPr>
        <b/>
        <sz val="9"/>
        <color theme="1"/>
        <rFont val="Century Schoolbook"/>
        <family val="1"/>
      </rPr>
      <t>2.-</t>
    </r>
    <r>
      <rPr>
        <sz val="10"/>
        <color theme="1"/>
        <rFont val="Arial Narrow"/>
        <family val="2"/>
      </rPr>
      <t xml:space="preserve"> Coordinar el mantenimiento y provisión de los laboratorios de la Facultad.
</t>
    </r>
    <r>
      <rPr>
        <b/>
        <sz val="9"/>
        <color theme="1"/>
        <rFont val="Century Schoolbook"/>
        <family val="1"/>
      </rPr>
      <t>3.-</t>
    </r>
    <r>
      <rPr>
        <sz val="10"/>
        <color theme="1"/>
        <rFont val="Arial Narrow"/>
        <family val="2"/>
      </rPr>
      <t xml:space="preserve"> Administrar el uso de salas de tic.
</t>
    </r>
    <r>
      <rPr>
        <b/>
        <sz val="9"/>
        <color theme="1"/>
        <rFont val="Century Schoolbook"/>
        <family val="1"/>
      </rPr>
      <t>4.-</t>
    </r>
    <r>
      <rPr>
        <sz val="10"/>
        <color theme="1"/>
        <rFont val="Arial Narrow"/>
        <family val="2"/>
      </rPr>
      <t xml:space="preserve"> Realizar plan de mantenimiento de los equipos de las salas tics.
</t>
    </r>
    <r>
      <rPr>
        <b/>
        <sz val="9"/>
        <color theme="1"/>
        <rFont val="Century Schoolbook"/>
        <family val="1"/>
      </rPr>
      <t>5.-</t>
    </r>
    <r>
      <rPr>
        <sz val="10"/>
        <color theme="1"/>
        <rFont val="Arial Narrow"/>
        <family val="2"/>
      </rPr>
      <t xml:space="preserve"> Facilitar los servicios que la Facultad brinda a otras instituciones o personas naturales, respecto de la especialización de laboratorio.
</t>
    </r>
    <r>
      <rPr>
        <b/>
        <sz val="9"/>
        <color theme="1"/>
        <rFont val="Century Schoolbook"/>
        <family val="1"/>
      </rPr>
      <t>6.-</t>
    </r>
    <r>
      <rPr>
        <sz val="10"/>
        <color theme="1"/>
        <rFont val="Arial Narrow"/>
        <family val="2"/>
      </rPr>
      <t xml:space="preserve"> Realizar inventario general actualizado de los laboratorios.
</t>
    </r>
    <r>
      <rPr>
        <b/>
        <sz val="9"/>
        <color theme="1"/>
        <rFont val="Century Schoolbook"/>
        <family val="1"/>
      </rPr>
      <t>7.-</t>
    </r>
    <r>
      <rPr>
        <sz val="10"/>
        <color theme="1"/>
        <rFont val="Arial Narrow"/>
        <family val="2"/>
      </rPr>
      <t xml:space="preserve"> Informar sobre las actividades realizadas dentro del departamento de administración de salas tics.
</t>
    </r>
    <r>
      <rPr>
        <b/>
        <sz val="9"/>
        <color theme="1"/>
        <rFont val="Century Schoolbook"/>
        <family val="1"/>
      </rPr>
      <t>8.-</t>
    </r>
    <r>
      <rPr>
        <sz val="10"/>
        <color theme="1"/>
        <rFont val="Arial Narrow"/>
        <family val="2"/>
      </rPr>
      <t xml:space="preserve"> Supervisar el uso de laboratorio.
</t>
    </r>
    <r>
      <rPr>
        <b/>
        <sz val="9"/>
        <color theme="1"/>
        <rFont val="Century Schoolbook"/>
        <family val="1"/>
      </rPr>
      <t>9.-</t>
    </r>
    <r>
      <rPr>
        <sz val="10"/>
        <color theme="1"/>
        <rFont val="Arial Narrow"/>
        <family val="2"/>
      </rPr>
      <t xml:space="preserve"> Asesoramiento sobre el uso de las TICS</t>
    </r>
  </si>
  <si>
    <r>
      <t xml:space="preserve">Laboratorio </t>
    </r>
    <r>
      <rPr>
        <sz val="10"/>
        <rFont val="Century Schoolbook"/>
        <family val="1"/>
      </rPr>
      <t>1</t>
    </r>
    <r>
      <rPr>
        <sz val="10"/>
        <rFont val="Arial Narrow"/>
        <family val="2"/>
      </rPr>
      <t xml:space="preserve"> </t>
    </r>
    <r>
      <rPr>
        <sz val="10"/>
        <color theme="1"/>
        <rFont val="Arial Narrow"/>
        <family val="2"/>
      </rPr>
      <t>(Esta actividad se cumplirá siempre y cuando existan las condiciones para el uso de los laboratorios).</t>
    </r>
  </si>
  <si>
    <r>
      <t xml:space="preserve">* El Técnico de documentación y Archivo de la FCS presento su renuncia en el </t>
    </r>
    <r>
      <rPr>
        <sz val="10"/>
        <color theme="1"/>
        <rFont val="Century Schoolbook"/>
        <family val="1"/>
      </rPr>
      <t>2019.</t>
    </r>
  </si>
  <si>
    <r>
      <rPr>
        <b/>
        <sz val="9"/>
        <rFont val="Century Schoolbook"/>
        <family val="1"/>
      </rPr>
      <t>1.-</t>
    </r>
    <r>
      <rPr>
        <sz val="10"/>
        <rFont val="Arial"/>
        <family val="2"/>
      </rPr>
      <t xml:space="preserve"> </t>
    </r>
    <r>
      <rPr>
        <sz val="10"/>
        <rFont val="Arial Narrow"/>
        <family val="2"/>
      </rPr>
      <t>Informes de homologación remitidos a Comisión Académica.</t>
    </r>
    <r>
      <rPr>
        <sz val="10"/>
        <rFont val="Arial"/>
        <family val="2"/>
      </rPr>
      <t xml:space="preserve">
</t>
    </r>
    <r>
      <rPr>
        <b/>
        <sz val="9"/>
        <rFont val="Century Schoolbook"/>
        <family val="1"/>
      </rPr>
      <t>2.-</t>
    </r>
    <r>
      <rPr>
        <sz val="10"/>
        <rFont val="Arial"/>
        <family val="2"/>
      </rPr>
      <t xml:space="preserve"> </t>
    </r>
    <r>
      <rPr>
        <sz val="10"/>
        <rFont val="Arial Narrow"/>
        <family val="2"/>
      </rPr>
      <t>Certificados de Reconocimiento u Homologación de Estudios de estudiantes elaborados.</t>
    </r>
    <r>
      <rPr>
        <sz val="10"/>
        <rFont val="Arial"/>
        <family val="2"/>
      </rPr>
      <t xml:space="preserve">
</t>
    </r>
    <r>
      <rPr>
        <b/>
        <sz val="9"/>
        <rFont val="Century Schoolbook"/>
        <family val="1"/>
      </rPr>
      <t>3.-</t>
    </r>
    <r>
      <rPr>
        <sz val="10"/>
        <rFont val="Arial"/>
        <family val="2"/>
      </rPr>
      <t xml:space="preserve"> </t>
    </r>
    <r>
      <rPr>
        <sz val="10"/>
        <rFont val="Arial Narrow"/>
        <family val="2"/>
      </rPr>
      <t>Libro de registro de atención al usuario físicos y virtuales.</t>
    </r>
    <r>
      <rPr>
        <sz val="10"/>
        <rFont val="Arial"/>
        <family val="2"/>
      </rPr>
      <t xml:space="preserve">
</t>
    </r>
    <r>
      <rPr>
        <b/>
        <sz val="9"/>
        <rFont val="Century Schoolbook"/>
        <family val="1"/>
      </rPr>
      <t>4.-</t>
    </r>
    <r>
      <rPr>
        <sz val="10"/>
        <rFont val="Arial"/>
        <family val="2"/>
      </rPr>
      <t xml:space="preserve"> </t>
    </r>
    <r>
      <rPr>
        <sz val="10"/>
        <rFont val="Arial Narrow"/>
        <family val="2"/>
      </rPr>
      <t>Reporte de estudiantes matriculados por homologación.</t>
    </r>
  </si>
  <si>
    <r>
      <t xml:space="preserve">Se programa:
</t>
    </r>
    <r>
      <rPr>
        <b/>
        <sz val="10"/>
        <color rgb="FF333399"/>
        <rFont val="Century Schoolbook"/>
        <family val="1"/>
      </rPr>
      <t>2020 1</t>
    </r>
    <r>
      <rPr>
        <b/>
        <sz val="10"/>
        <color rgb="FF333399"/>
        <rFont val="Arial"/>
        <family val="2"/>
      </rPr>
      <t xml:space="preserve">s
</t>
    </r>
    <r>
      <rPr>
        <sz val="10"/>
        <rFont val="Arial"/>
        <family val="2"/>
      </rPr>
      <t xml:space="preserve">
* </t>
    </r>
    <r>
      <rPr>
        <sz val="10"/>
        <rFont val="Arial Narrow"/>
        <family val="2"/>
      </rPr>
      <t xml:space="preserve">Entregar </t>
    </r>
    <r>
      <rPr>
        <sz val="10"/>
        <rFont val="Century Schoolbook"/>
        <family val="1"/>
      </rPr>
      <t>100</t>
    </r>
    <r>
      <rPr>
        <sz val="10"/>
        <rFont val="Arial Narrow"/>
        <family val="2"/>
      </rPr>
      <t xml:space="preserve"> certificados de no adeudar.</t>
    </r>
    <r>
      <rPr>
        <sz val="10"/>
        <rFont val="Arial"/>
        <family val="2"/>
      </rPr>
      <t xml:space="preserve">
* </t>
    </r>
    <r>
      <rPr>
        <sz val="10"/>
        <rFont val="Arial Narrow"/>
        <family val="2"/>
      </rPr>
      <t>Entregar</t>
    </r>
    <r>
      <rPr>
        <sz val="10"/>
        <rFont val="Arial"/>
        <family val="2"/>
      </rPr>
      <t xml:space="preserve"> </t>
    </r>
    <r>
      <rPr>
        <sz val="10"/>
        <rFont val="Century Schoolbook"/>
        <family val="1"/>
      </rPr>
      <t>5</t>
    </r>
    <r>
      <rPr>
        <sz val="10"/>
        <rFont val="Arial Narrow"/>
        <family val="2"/>
      </rPr>
      <t xml:space="preserve"> certificados de titulación.</t>
    </r>
    <r>
      <rPr>
        <sz val="10"/>
        <rFont val="Arial"/>
        <family val="2"/>
      </rPr>
      <t xml:space="preserve">
</t>
    </r>
    <r>
      <rPr>
        <b/>
        <sz val="10"/>
        <color rgb="FF333399"/>
        <rFont val="Century Schoolbook"/>
        <family val="1"/>
      </rPr>
      <t>2020 2</t>
    </r>
    <r>
      <rPr>
        <b/>
        <sz val="10"/>
        <color rgb="FF333399"/>
        <rFont val="Arial"/>
        <family val="2"/>
      </rPr>
      <t xml:space="preserve">s
</t>
    </r>
    <r>
      <rPr>
        <sz val="10"/>
        <rFont val="Arial"/>
        <family val="2"/>
      </rPr>
      <t xml:space="preserve">* </t>
    </r>
    <r>
      <rPr>
        <sz val="10"/>
        <rFont val="Arial Narrow"/>
        <family val="2"/>
      </rPr>
      <t xml:space="preserve">Validar los requisitos de </t>
    </r>
    <r>
      <rPr>
        <sz val="10"/>
        <rFont val="Century Schoolbook"/>
        <family val="1"/>
      </rPr>
      <t>30</t>
    </r>
    <r>
      <rPr>
        <sz val="10"/>
        <rFont val="Arial Narrow"/>
        <family val="2"/>
      </rPr>
      <t xml:space="preserve"> estudiantes inscritos para el Proceso de Titulación.
* Matricular </t>
    </r>
    <r>
      <rPr>
        <sz val="10"/>
        <rFont val="Century Schoolbook"/>
        <family val="1"/>
      </rPr>
      <t>30</t>
    </r>
    <r>
      <rPr>
        <sz val="10"/>
        <rFont val="Arial Narrow"/>
        <family val="2"/>
      </rPr>
      <t xml:space="preserve"> estudiantes en el proceso de titulación.</t>
    </r>
    <r>
      <rPr>
        <sz val="10"/>
        <rFont val="Arial"/>
        <family val="2"/>
      </rPr>
      <t xml:space="preserve">
* </t>
    </r>
    <r>
      <rPr>
        <sz val="10"/>
        <rFont val="Arial Narrow"/>
        <family val="2"/>
      </rPr>
      <t xml:space="preserve">Entregar </t>
    </r>
    <r>
      <rPr>
        <sz val="10"/>
        <rFont val="Century Schoolbook"/>
        <family val="1"/>
      </rPr>
      <t>1</t>
    </r>
    <r>
      <rPr>
        <sz val="10"/>
        <rFont val="Arial"/>
        <family val="2"/>
      </rPr>
      <t xml:space="preserve"> </t>
    </r>
    <r>
      <rPr>
        <sz val="10"/>
        <rFont val="Arial Narrow"/>
        <family val="2"/>
      </rPr>
      <t>certificados de no adeudar.</t>
    </r>
    <r>
      <rPr>
        <sz val="10"/>
        <rFont val="Arial"/>
        <family val="2"/>
      </rPr>
      <t xml:space="preserve">
</t>
    </r>
    <r>
      <rPr>
        <sz val="10"/>
        <rFont val="Arial Narrow"/>
        <family val="2"/>
      </rPr>
      <t xml:space="preserve">* Entregar </t>
    </r>
    <r>
      <rPr>
        <sz val="10"/>
        <rFont val="Century Schoolbook"/>
        <family val="1"/>
      </rPr>
      <t>1</t>
    </r>
    <r>
      <rPr>
        <sz val="10"/>
        <rFont val="Arial Narrow"/>
        <family val="2"/>
      </rPr>
      <t xml:space="preserve"> certificados de titulación.</t>
    </r>
    <r>
      <rPr>
        <b/>
        <sz val="10"/>
        <rFont val="Arial Narrow"/>
        <family val="2"/>
      </rPr>
      <t xml:space="preserve">
</t>
    </r>
    <r>
      <rPr>
        <sz val="10"/>
        <color theme="1"/>
        <rFont val="Arial Narrow"/>
        <family val="2"/>
      </rPr>
      <t>Hasta la presente fecha no se sabia con certeza los cambios que se realizarían.</t>
    </r>
  </si>
  <si>
    <r>
      <t>Cabe recalcar que las actividades propuestas se desarrollarán en la modalidad en línea mientras dure la emergencia sanitaria declarada en el país y de acuerdo a los lineamientos y protocolos establecidos para las IES en el manejo de la pandemia de COVID-</t>
    </r>
    <r>
      <rPr>
        <sz val="10"/>
        <color theme="1"/>
        <rFont val="Century Schoolbook"/>
        <family val="1"/>
      </rPr>
      <t>19.</t>
    </r>
    <r>
      <rPr>
        <sz val="10"/>
        <color theme="1"/>
        <rFont val="Arial Narrow"/>
        <family val="2"/>
      </rPr>
      <t xml:space="preserve">
Actualmente esta carrera imparte clases bajo  modalidad on line, mientras dure la emergencia sanitaria y los protocolos establecidos para las IES en el manejo de la pandemia de COVID-</t>
    </r>
    <r>
      <rPr>
        <sz val="10"/>
        <color theme="1"/>
        <rFont val="Century Schoolbook"/>
        <family val="1"/>
      </rPr>
      <t>19.</t>
    </r>
    <r>
      <rPr>
        <sz val="10"/>
        <color theme="1"/>
        <rFont val="Arial Narrow"/>
        <family val="2"/>
      </rPr>
      <t xml:space="preserve"> declarada en el país.</t>
    </r>
  </si>
  <si>
    <r>
      <t>Cabe recalcar que las actividades propuestas se desarrollarán en la modalidad en línea mientras dure la emergencia sanitaria declarada en el país y de acuerdo a los lineamientos y protocolos establecidos para las IES en el manejo de la pandemia de COVID-</t>
    </r>
    <r>
      <rPr>
        <sz val="10"/>
        <color theme="1"/>
        <rFont val="Century Schoolbook"/>
        <family val="1"/>
      </rPr>
      <t>19.</t>
    </r>
    <r>
      <rPr>
        <sz val="10"/>
        <color theme="1"/>
        <rFont val="Arial Narrow"/>
        <family val="2"/>
      </rPr>
      <t xml:space="preserve">
Actualmente esta carrera imparte clases bajo  modalidad on line, mientras dure la emergencia sanitaria y los protocolos establecidos para las IES en el manejo de la pandemia de COVID-</t>
    </r>
    <r>
      <rPr>
        <sz val="10"/>
        <color theme="1"/>
        <rFont val="Century Schoolbook"/>
        <family val="1"/>
      </rPr>
      <t>19</t>
    </r>
    <r>
      <rPr>
        <sz val="10"/>
        <color theme="1"/>
        <rFont val="Arial Narrow"/>
        <family val="2"/>
      </rPr>
      <t>. declarada en el país.</t>
    </r>
  </si>
  <si>
    <r>
      <t xml:space="preserve">Los procesos académicos corresponden a los siguientes:
</t>
    </r>
    <r>
      <rPr>
        <sz val="10"/>
        <color theme="1"/>
        <rFont val="Century Schoolbook"/>
        <family val="1"/>
      </rPr>
      <t>1.-</t>
    </r>
    <r>
      <rPr>
        <sz val="10"/>
        <color theme="1"/>
        <rFont val="Arial Narrow"/>
        <family val="2"/>
      </rPr>
      <t xml:space="preserve"> Elaboración de Distributivos.
</t>
    </r>
    <r>
      <rPr>
        <sz val="10"/>
        <color theme="1"/>
        <rFont val="Century Schoolbook"/>
        <family val="1"/>
      </rPr>
      <t>2.-</t>
    </r>
    <r>
      <rPr>
        <sz val="10"/>
        <color theme="1"/>
        <rFont val="Arial Narrow"/>
        <family val="2"/>
      </rPr>
      <t xml:space="preserve"> Elaboración de horarios.
</t>
    </r>
    <r>
      <rPr>
        <sz val="10"/>
        <color theme="1"/>
        <rFont val="Century Schoolbook"/>
        <family val="1"/>
      </rPr>
      <t>3.-</t>
    </r>
    <r>
      <rPr>
        <sz val="10"/>
        <color theme="1"/>
        <rFont val="Arial Narrow"/>
        <family val="2"/>
      </rPr>
      <t xml:space="preserve"> Elaboración de informes de actividades de Coordinación de Carrera.
</t>
    </r>
    <r>
      <rPr>
        <sz val="10"/>
        <color theme="1"/>
        <rFont val="Century Schoolbook"/>
        <family val="1"/>
      </rPr>
      <t>4.-</t>
    </r>
    <r>
      <rPr>
        <sz val="10"/>
        <color theme="1"/>
        <rFont val="Arial Narrow"/>
        <family val="2"/>
      </rPr>
      <t xml:space="preserve"> Gestión de colectivos de apoyo académico de la carrera.
</t>
    </r>
    <r>
      <rPr>
        <sz val="10"/>
        <color theme="1"/>
        <rFont val="Century Schoolbook"/>
        <family val="1"/>
      </rPr>
      <t>5.-</t>
    </r>
    <r>
      <rPr>
        <sz val="10"/>
        <color theme="1"/>
        <rFont val="Arial Narrow"/>
        <family val="2"/>
      </rPr>
      <t xml:space="preserve"> Coordinar con la UMMOG el desarrollo del proceso de titulación por periodo académico.
</t>
    </r>
    <r>
      <rPr>
        <sz val="10"/>
        <color theme="1"/>
        <rFont val="Century Schoolbook"/>
        <family val="1"/>
      </rPr>
      <t>6.-</t>
    </r>
    <r>
      <rPr>
        <sz val="10"/>
        <color theme="1"/>
        <rFont val="Arial Narrow"/>
        <family val="2"/>
      </rPr>
      <t xml:space="preserve"> Gestión de movilidad estudiantil (en caso de que lo hubiere).
Cabe recalcar que las actividades propuestas se desarrollarán en la modalidad en línea mientras dure la emergencia sanitaria declarada en el país y de acuerdo a los lineamientos y protocolos establecidos para las IES en el manejo de la pandemia de COVID-</t>
    </r>
    <r>
      <rPr>
        <sz val="10"/>
        <color theme="1"/>
        <rFont val="Century Schoolbook"/>
        <family val="1"/>
      </rPr>
      <t>19.</t>
    </r>
    <r>
      <rPr>
        <sz val="10"/>
        <color theme="1"/>
        <rFont val="Arial Narrow"/>
        <family val="2"/>
      </rPr>
      <t xml:space="preserve">
Actualmente esta carrera imparte clases bajo  modalidad on line, mientras dure la emergencia sanitaria y los protocolos establecidos para las IES en el manejo de la pandemia de COVID-</t>
    </r>
    <r>
      <rPr>
        <sz val="10"/>
        <color theme="1"/>
        <rFont val="Century Schoolbook"/>
        <family val="1"/>
      </rPr>
      <t>19.</t>
    </r>
    <r>
      <rPr>
        <sz val="10"/>
        <color theme="1"/>
        <rFont val="Arial Narrow"/>
        <family val="2"/>
      </rPr>
      <t xml:space="preserve"> declarada en el país.</t>
    </r>
  </si>
  <si>
    <r>
      <rPr>
        <b/>
        <sz val="9"/>
        <rFont val="Century Schoolbook"/>
        <family val="1"/>
      </rPr>
      <t>1.-</t>
    </r>
    <r>
      <rPr>
        <sz val="10"/>
        <rFont val="Arial"/>
        <family val="2"/>
      </rPr>
      <t xml:space="preserve"> </t>
    </r>
    <r>
      <rPr>
        <sz val="10"/>
        <rFont val="Arial Narrow"/>
        <family val="2"/>
      </rPr>
      <t>Reporte del estado actual de la coordinación a la ejecución de los procesos académicos.</t>
    </r>
    <r>
      <rPr>
        <sz val="10"/>
        <rFont val="Arial"/>
        <family val="2"/>
      </rPr>
      <t xml:space="preserve">
</t>
    </r>
    <r>
      <rPr>
        <b/>
        <sz val="9"/>
        <rFont val="Century Schoolbook"/>
        <family val="1"/>
      </rPr>
      <t>2.-</t>
    </r>
    <r>
      <rPr>
        <sz val="10"/>
        <rFont val="Arial"/>
        <family val="2"/>
      </rPr>
      <t xml:space="preserve"> </t>
    </r>
    <r>
      <rPr>
        <sz val="10"/>
        <rFont val="Arial Narrow"/>
        <family val="2"/>
      </rPr>
      <t>Distributivos elaborados.</t>
    </r>
    <r>
      <rPr>
        <sz val="10"/>
        <rFont val="Arial"/>
        <family val="2"/>
      </rPr>
      <t xml:space="preserve">
</t>
    </r>
    <r>
      <rPr>
        <b/>
        <sz val="9"/>
        <rFont val="Century Schoolbook"/>
        <family val="1"/>
      </rPr>
      <t>3.-</t>
    </r>
    <r>
      <rPr>
        <sz val="10"/>
        <rFont val="Arial"/>
        <family val="2"/>
      </rPr>
      <t xml:space="preserve"> </t>
    </r>
    <r>
      <rPr>
        <sz val="10"/>
        <rFont val="Arial Narrow"/>
        <family val="2"/>
      </rPr>
      <t>Horarios elaborados.</t>
    </r>
    <r>
      <rPr>
        <sz val="10"/>
        <rFont val="Arial"/>
        <family val="2"/>
      </rPr>
      <t xml:space="preserve">
</t>
    </r>
    <r>
      <rPr>
        <b/>
        <sz val="9"/>
        <rFont val="Century Schoolbook"/>
        <family val="1"/>
      </rPr>
      <t>4.-</t>
    </r>
    <r>
      <rPr>
        <sz val="10"/>
        <rFont val="Arial"/>
        <family val="2"/>
      </rPr>
      <t xml:space="preserve"> </t>
    </r>
    <r>
      <rPr>
        <sz val="10"/>
        <rFont val="Arial Narrow"/>
        <family val="2"/>
      </rPr>
      <t>Oficios enviados.</t>
    </r>
    <r>
      <rPr>
        <sz val="10"/>
        <rFont val="Arial"/>
        <family val="2"/>
      </rPr>
      <t xml:space="preserve">
</t>
    </r>
    <r>
      <rPr>
        <b/>
        <sz val="9"/>
        <rFont val="Century Schoolbook"/>
        <family val="1"/>
      </rPr>
      <t>5.-</t>
    </r>
    <r>
      <rPr>
        <sz val="10"/>
        <rFont val="Arial"/>
        <family val="2"/>
      </rPr>
      <t xml:space="preserve"> </t>
    </r>
    <r>
      <rPr>
        <sz val="10"/>
        <rFont val="Arial Narrow"/>
        <family val="2"/>
      </rPr>
      <t>Certificados a estudiantes.</t>
    </r>
    <r>
      <rPr>
        <sz val="10"/>
        <rFont val="Arial"/>
        <family val="2"/>
      </rPr>
      <t xml:space="preserve">
</t>
    </r>
    <r>
      <rPr>
        <b/>
        <sz val="9"/>
        <rFont val="Century Schoolbook"/>
        <family val="1"/>
      </rPr>
      <t>6.-</t>
    </r>
    <r>
      <rPr>
        <sz val="10"/>
        <rFont val="Arial"/>
        <family val="2"/>
      </rPr>
      <t xml:space="preserve"> </t>
    </r>
    <r>
      <rPr>
        <sz val="10"/>
        <rFont val="Arial Narrow"/>
        <family val="2"/>
      </rPr>
      <t>Informes mensuales de titulación.</t>
    </r>
    <r>
      <rPr>
        <sz val="10"/>
        <rFont val="Arial"/>
        <family val="2"/>
      </rPr>
      <t xml:space="preserve">
</t>
    </r>
    <r>
      <rPr>
        <b/>
        <sz val="9"/>
        <rFont val="Century Schoolbook"/>
        <family val="1"/>
      </rPr>
      <t>7.-</t>
    </r>
    <r>
      <rPr>
        <sz val="10"/>
        <rFont val="Arial"/>
        <family val="2"/>
      </rPr>
      <t xml:space="preserve"> </t>
    </r>
    <r>
      <rPr>
        <sz val="10"/>
        <rFont val="Arial Narrow"/>
        <family val="2"/>
      </rPr>
      <t>Informes semestrales de prácticas preprofesionales.</t>
    </r>
    <r>
      <rPr>
        <sz val="10"/>
        <rFont val="Arial"/>
        <family val="2"/>
      </rPr>
      <t xml:space="preserve">
</t>
    </r>
    <r>
      <rPr>
        <b/>
        <sz val="9"/>
        <rFont val="Century Schoolbook"/>
        <family val="1"/>
      </rPr>
      <t>8.-</t>
    </r>
    <r>
      <rPr>
        <sz val="10"/>
        <rFont val="Arial"/>
        <family val="2"/>
      </rPr>
      <t xml:space="preserve"> </t>
    </r>
    <r>
      <rPr>
        <sz val="10"/>
        <rFont val="Arial Narrow"/>
        <family val="2"/>
      </rPr>
      <t>Programas de prácticas preprofesionales entregados para aprobación.</t>
    </r>
    <r>
      <rPr>
        <sz val="10"/>
        <rFont val="Arial"/>
        <family val="2"/>
      </rPr>
      <t xml:space="preserve">
</t>
    </r>
    <r>
      <rPr>
        <b/>
        <sz val="9"/>
        <rFont val="Century Schoolbook"/>
        <family val="1"/>
      </rPr>
      <t>9.-</t>
    </r>
    <r>
      <rPr>
        <sz val="10"/>
        <rFont val="Arial"/>
        <family val="2"/>
      </rPr>
      <t xml:space="preserve"> </t>
    </r>
    <r>
      <rPr>
        <sz val="10"/>
        <rFont val="Arial Narrow"/>
        <family val="2"/>
      </rPr>
      <t>Informes mensuales del colectivo de evaluación de la calidad.</t>
    </r>
    <r>
      <rPr>
        <sz val="10"/>
        <rFont val="Arial"/>
        <family val="2"/>
      </rPr>
      <t xml:space="preserve">
</t>
    </r>
    <r>
      <rPr>
        <b/>
        <sz val="9"/>
        <rFont val="Century Schoolbook"/>
        <family val="1"/>
      </rPr>
      <t>10.-</t>
    </r>
    <r>
      <rPr>
        <sz val="10"/>
        <rFont val="Arial"/>
        <family val="2"/>
      </rPr>
      <t xml:space="preserve"> </t>
    </r>
    <r>
      <rPr>
        <sz val="10"/>
        <rFont val="Arial Narrow"/>
        <family val="2"/>
      </rPr>
      <t xml:space="preserve">Número de justificaciones de inasistencia estudiantil elaboradas.
</t>
    </r>
    <r>
      <rPr>
        <b/>
        <sz val="9"/>
        <rFont val="Century Schoolbook"/>
        <family val="1"/>
      </rPr>
      <t>11.-</t>
    </r>
    <r>
      <rPr>
        <sz val="10"/>
        <rFont val="Arial Narrow"/>
        <family val="2"/>
      </rPr>
      <t xml:space="preserve"> Proyecto de servicio comunitario e informe final.
</t>
    </r>
    <r>
      <rPr>
        <b/>
        <sz val="9"/>
        <rFont val="Century Schoolbook"/>
        <family val="1"/>
      </rPr>
      <t>12.-</t>
    </r>
    <r>
      <rPr>
        <sz val="10"/>
        <rFont val="Arial Narrow"/>
        <family val="2"/>
      </rPr>
      <t xml:space="preserve"> Informes de estudios académicos de movilidad estudiantil.
</t>
    </r>
    <r>
      <rPr>
        <b/>
        <sz val="9"/>
        <rFont val="Century Schoolbook"/>
        <family val="1"/>
      </rPr>
      <t>13.-</t>
    </r>
    <r>
      <rPr>
        <sz val="10"/>
        <rFont val="Arial Narrow"/>
        <family val="2"/>
      </rPr>
      <t xml:space="preserve"> Registro de asistencia a reuniones de comisión académicas.
</t>
    </r>
    <r>
      <rPr>
        <b/>
        <sz val="9"/>
        <rFont val="Century Schoolbook"/>
        <family val="1"/>
      </rPr>
      <t>14.-</t>
    </r>
    <r>
      <rPr>
        <sz val="10"/>
        <rFont val="Arial Narrow"/>
        <family val="2"/>
      </rPr>
      <t xml:space="preserve"> Número de resoluciones adoptadas en comisión académica.
</t>
    </r>
    <r>
      <rPr>
        <b/>
        <sz val="9"/>
        <rFont val="Century Schoolbook"/>
        <family val="1"/>
      </rPr>
      <t>15.-</t>
    </r>
    <r>
      <rPr>
        <sz val="10"/>
        <rFont val="Arial Narrow"/>
        <family val="2"/>
      </rPr>
      <t xml:space="preserve"> Oferta académica elaborada.
</t>
    </r>
    <r>
      <rPr>
        <b/>
        <sz val="9"/>
        <rFont val="Century Schoolbook"/>
        <family val="1"/>
      </rPr>
      <t>16.-</t>
    </r>
    <r>
      <rPr>
        <sz val="10"/>
        <rFont val="Arial Narrow"/>
        <family val="2"/>
      </rPr>
      <t xml:space="preserve"> Actividad de orientación vocacional.
</t>
    </r>
    <r>
      <rPr>
        <b/>
        <sz val="9"/>
        <rFont val="Century Schoolbook"/>
        <family val="1"/>
      </rPr>
      <t>17.-</t>
    </r>
    <r>
      <rPr>
        <sz val="10"/>
        <rFont val="Arial Narrow"/>
        <family val="2"/>
      </rPr>
      <t xml:space="preserve"> Actividades Académicas propuestas y desarrolladas.</t>
    </r>
  </si>
  <si>
    <t>Cabe recalcar que las actividades propuestas se desarrollarán en la modalidad en línea mientras dure la emergencia sanitaria declarada en el país.
Actualmente esta carrera imparte clases bajo  modalidad on line, mientras dure la emergencia sanitaria declarada en el país.</t>
  </si>
  <si>
    <r>
      <rPr>
        <b/>
        <sz val="9"/>
        <color theme="1"/>
        <rFont val="Century Schoolbook"/>
        <family val="1"/>
      </rPr>
      <t>1.-</t>
    </r>
    <r>
      <rPr>
        <sz val="10"/>
        <color theme="1"/>
        <rFont val="Arial Narrow"/>
        <family val="2"/>
      </rPr>
      <t xml:space="preserve"> Reporte del estado actual de la coordinación a la ejecución de los procesos académicos.
</t>
    </r>
    <r>
      <rPr>
        <b/>
        <sz val="9"/>
        <color theme="1"/>
        <rFont val="Century Schoolbook"/>
        <family val="1"/>
      </rPr>
      <t>2.-</t>
    </r>
    <r>
      <rPr>
        <sz val="10"/>
        <color theme="1"/>
        <rFont val="Arial Narrow"/>
        <family val="2"/>
      </rPr>
      <t xml:space="preserve"> Distributivos elaborados.
</t>
    </r>
    <r>
      <rPr>
        <b/>
        <sz val="9"/>
        <color theme="1"/>
        <rFont val="Century Schoolbook"/>
        <family val="1"/>
      </rPr>
      <t>3.-</t>
    </r>
    <r>
      <rPr>
        <sz val="10"/>
        <color theme="1"/>
        <rFont val="Arial Narrow"/>
        <family val="2"/>
      </rPr>
      <t xml:space="preserve"> Horarios elaborados.
</t>
    </r>
    <r>
      <rPr>
        <b/>
        <sz val="9"/>
        <color theme="1"/>
        <rFont val="Century Schoolbook"/>
        <family val="1"/>
      </rPr>
      <t>4.-</t>
    </r>
    <r>
      <rPr>
        <sz val="10"/>
        <color theme="1"/>
        <rFont val="Arial Narrow"/>
        <family val="2"/>
      </rPr>
      <t xml:space="preserve"> Oficios enviados.
</t>
    </r>
    <r>
      <rPr>
        <b/>
        <sz val="9"/>
        <color theme="1"/>
        <rFont val="Century Schoolbook"/>
        <family val="1"/>
      </rPr>
      <t>5.-</t>
    </r>
    <r>
      <rPr>
        <sz val="10"/>
        <color theme="1"/>
        <rFont val="Arial Narrow"/>
        <family val="2"/>
      </rPr>
      <t xml:space="preserve"> Certificados a estudiantes.
</t>
    </r>
    <r>
      <rPr>
        <b/>
        <sz val="9"/>
        <color theme="1"/>
        <rFont val="Century Schoolbook"/>
        <family val="1"/>
      </rPr>
      <t>6.-</t>
    </r>
    <r>
      <rPr>
        <sz val="10"/>
        <color theme="1"/>
        <rFont val="Arial Narrow"/>
        <family val="2"/>
      </rPr>
      <t xml:space="preserve"> Informes mensuales de titulación.
</t>
    </r>
    <r>
      <rPr>
        <b/>
        <sz val="9"/>
        <color theme="1"/>
        <rFont val="Century Schoolbook"/>
        <family val="1"/>
      </rPr>
      <t>7.-</t>
    </r>
    <r>
      <rPr>
        <sz val="10"/>
        <color theme="1"/>
        <rFont val="Arial Narrow"/>
        <family val="2"/>
      </rPr>
      <t xml:space="preserve"> Informes semestrales de prácticas preprofesionales.
</t>
    </r>
    <r>
      <rPr>
        <b/>
        <sz val="9"/>
        <color theme="1"/>
        <rFont val="Century Schoolbook"/>
        <family val="1"/>
      </rPr>
      <t>8.-</t>
    </r>
    <r>
      <rPr>
        <sz val="10"/>
        <color theme="1"/>
        <rFont val="Arial Narrow"/>
        <family val="2"/>
      </rPr>
      <t xml:space="preserve"> Programas de prácticas preprofesionales entregados para aprobación.
</t>
    </r>
    <r>
      <rPr>
        <b/>
        <sz val="9"/>
        <color theme="1"/>
        <rFont val="Century Schoolbook"/>
        <family val="1"/>
      </rPr>
      <t>9.-</t>
    </r>
    <r>
      <rPr>
        <sz val="10"/>
        <color theme="1"/>
        <rFont val="Arial Narrow"/>
        <family val="2"/>
      </rPr>
      <t xml:space="preserve"> Informes mensuales del colectivo de evaluación de la calidad.
</t>
    </r>
    <r>
      <rPr>
        <b/>
        <sz val="9"/>
        <color theme="1"/>
        <rFont val="Century Schoolbook"/>
        <family val="1"/>
      </rPr>
      <t>10.-</t>
    </r>
    <r>
      <rPr>
        <sz val="10"/>
        <color theme="1"/>
        <rFont val="Arial Narrow"/>
        <family val="2"/>
      </rPr>
      <t xml:space="preserve"> Número de justificaciones de inasistencia estudiantil elaboradas.
</t>
    </r>
    <r>
      <rPr>
        <b/>
        <sz val="9"/>
        <color theme="1"/>
        <rFont val="Century Schoolbook"/>
        <family val="1"/>
      </rPr>
      <t>11.-</t>
    </r>
    <r>
      <rPr>
        <sz val="10"/>
        <color theme="1"/>
        <rFont val="Arial Narrow"/>
        <family val="2"/>
      </rPr>
      <t xml:space="preserve"> Proyecto de servicio comunitario e informe final.
</t>
    </r>
    <r>
      <rPr>
        <b/>
        <sz val="9"/>
        <color theme="1"/>
        <rFont val="Century Schoolbook"/>
        <family val="1"/>
      </rPr>
      <t>12.-</t>
    </r>
    <r>
      <rPr>
        <sz val="10"/>
        <color theme="1"/>
        <rFont val="Arial Narrow"/>
        <family val="2"/>
      </rPr>
      <t xml:space="preserve"> Informes de estudios académicos de movilidad estudiantil.
</t>
    </r>
    <r>
      <rPr>
        <b/>
        <sz val="9"/>
        <color theme="1"/>
        <rFont val="Century Schoolbook"/>
        <family val="1"/>
      </rPr>
      <t>13.-</t>
    </r>
    <r>
      <rPr>
        <sz val="10"/>
        <color theme="1"/>
        <rFont val="Arial Narrow"/>
        <family val="2"/>
      </rPr>
      <t xml:space="preserve"> Registro de asistencia a reuniones de comisión académicas.
</t>
    </r>
    <r>
      <rPr>
        <b/>
        <sz val="9"/>
        <color theme="1"/>
        <rFont val="Century Schoolbook"/>
        <family val="1"/>
      </rPr>
      <t>14.-</t>
    </r>
    <r>
      <rPr>
        <sz val="10"/>
        <color theme="1"/>
        <rFont val="Arial Narrow"/>
        <family val="2"/>
      </rPr>
      <t xml:space="preserve"> Número de resoluciones adoptadas en comisión académica.
</t>
    </r>
    <r>
      <rPr>
        <b/>
        <sz val="9"/>
        <color theme="1"/>
        <rFont val="Century Schoolbook"/>
        <family val="1"/>
      </rPr>
      <t>15.-</t>
    </r>
    <r>
      <rPr>
        <sz val="10"/>
        <color theme="1"/>
        <rFont val="Arial Narrow"/>
        <family val="2"/>
      </rPr>
      <t xml:space="preserve"> Oferta académica elaborada.
</t>
    </r>
    <r>
      <rPr>
        <b/>
        <sz val="9"/>
        <color theme="1"/>
        <rFont val="Century Schoolbook"/>
        <family val="1"/>
      </rPr>
      <t>16.-</t>
    </r>
    <r>
      <rPr>
        <sz val="10"/>
        <color theme="1"/>
        <rFont val="Arial Narrow"/>
        <family val="2"/>
      </rPr>
      <t xml:space="preserve"> Actividad de orientación vocacional.
</t>
    </r>
    <r>
      <rPr>
        <b/>
        <sz val="9"/>
        <color theme="1"/>
        <rFont val="Century Schoolbook"/>
        <family val="1"/>
      </rPr>
      <t>17.-</t>
    </r>
    <r>
      <rPr>
        <sz val="10"/>
        <color theme="1"/>
        <rFont val="Arial Narrow"/>
        <family val="2"/>
      </rPr>
      <t xml:space="preserve"> Actividades Académicas propuestas y desarrolladas.</t>
    </r>
  </si>
  <si>
    <r>
      <t xml:space="preserve">Los procesos académicos corresponden a los siguientes:
</t>
    </r>
    <r>
      <rPr>
        <sz val="10"/>
        <color theme="1"/>
        <rFont val="Century Schoolbook"/>
        <family val="1"/>
      </rPr>
      <t>1.-</t>
    </r>
    <r>
      <rPr>
        <sz val="10"/>
        <color theme="1"/>
        <rFont val="Arial Narrow"/>
        <family val="2"/>
      </rPr>
      <t xml:space="preserve"> Elaboración de Distributivos.
</t>
    </r>
    <r>
      <rPr>
        <sz val="10"/>
        <color theme="1"/>
        <rFont val="Century Schoolbook"/>
        <family val="1"/>
      </rPr>
      <t xml:space="preserve">2.- </t>
    </r>
    <r>
      <rPr>
        <sz val="10"/>
        <color theme="1"/>
        <rFont val="Arial Narrow"/>
        <family val="2"/>
      </rPr>
      <t xml:space="preserve">Elaboración de horarios.
</t>
    </r>
    <r>
      <rPr>
        <sz val="10"/>
        <color theme="1"/>
        <rFont val="Century Schoolbook"/>
        <family val="1"/>
      </rPr>
      <t xml:space="preserve">3.- </t>
    </r>
    <r>
      <rPr>
        <sz val="10"/>
        <color theme="1"/>
        <rFont val="Arial Narrow"/>
        <family val="2"/>
      </rPr>
      <t xml:space="preserve">Revisión de sílabos.
</t>
    </r>
    <r>
      <rPr>
        <sz val="10"/>
        <color theme="1"/>
        <rFont val="Century Schoolbook"/>
        <family val="1"/>
      </rPr>
      <t>4.-</t>
    </r>
    <r>
      <rPr>
        <sz val="10"/>
        <color theme="1"/>
        <rFont val="Arial Narrow"/>
        <family val="2"/>
      </rPr>
      <t xml:space="preserve"> Gestión de colectivos de apoyo académico de la carrera.
</t>
    </r>
    <r>
      <rPr>
        <sz val="10"/>
        <color theme="1"/>
        <rFont val="Century Schoolbook"/>
        <family val="1"/>
      </rPr>
      <t>5.-</t>
    </r>
    <r>
      <rPr>
        <sz val="10"/>
        <color theme="1"/>
        <rFont val="Arial Narrow"/>
        <family val="2"/>
      </rPr>
      <t xml:space="preserve"> Coordinar con la UMMOG el desarrollo del proceso de titulación por periodo académico.
</t>
    </r>
    <r>
      <rPr>
        <sz val="10"/>
        <color theme="1"/>
        <rFont val="Century Schoolbook"/>
        <family val="1"/>
      </rPr>
      <t>6.-</t>
    </r>
    <r>
      <rPr>
        <sz val="10"/>
        <color theme="1"/>
        <rFont val="Arial Narrow"/>
        <family val="2"/>
      </rPr>
      <t xml:space="preserve"> Gestión de movilidad estudiantil (en caso de que lo hubiere).
Cabe recalcar que las actividades propuestas se desarrollarán en la modalidad en línea mientras dure la emergencia sanitaria declarada en el país.
Actualmente esta carrera imparte clases bajo  modalidad on line, mientras dure la emergencia sanitaria declarada en el país.</t>
    </r>
  </si>
  <si>
    <r>
      <rPr>
        <b/>
        <sz val="9"/>
        <rFont val="Century Schoolbook"/>
        <family val="1"/>
      </rPr>
      <t>1.-</t>
    </r>
    <r>
      <rPr>
        <sz val="10"/>
        <rFont val="Arial"/>
        <family val="2"/>
      </rPr>
      <t xml:space="preserve"> </t>
    </r>
    <r>
      <rPr>
        <sz val="10"/>
        <rFont val="Arial Narrow"/>
        <family val="2"/>
      </rPr>
      <t>Coordinar las prácticas de vinculación y pasantías preprofesionales con los colectivos académicos, en coordinación con VINCOPP.</t>
    </r>
    <r>
      <rPr>
        <sz val="10"/>
        <rFont val="Arial"/>
        <family val="2"/>
      </rPr>
      <t xml:space="preserve">
</t>
    </r>
    <r>
      <rPr>
        <b/>
        <sz val="9"/>
        <rFont val="Century Schoolbook"/>
        <family val="1"/>
      </rPr>
      <t>2.-</t>
    </r>
    <r>
      <rPr>
        <sz val="10"/>
        <rFont val="Arial"/>
        <family val="2"/>
      </rPr>
      <t xml:space="preserve"> </t>
    </r>
    <r>
      <rPr>
        <sz val="10"/>
        <rFont val="Arial Narrow"/>
        <family val="2"/>
      </rPr>
      <t>Coordinar con el colectivos de investigación las actividades que realizan los docentes con horas de dedicación a dicha actividad.</t>
    </r>
    <r>
      <rPr>
        <sz val="10"/>
        <rFont val="Arial"/>
        <family val="2"/>
      </rPr>
      <t xml:space="preserve">
</t>
    </r>
    <r>
      <rPr>
        <b/>
        <sz val="9"/>
        <rFont val="Century Schoolbook"/>
        <family val="1"/>
      </rPr>
      <t>3.-</t>
    </r>
    <r>
      <rPr>
        <sz val="10"/>
        <rFont val="Arial"/>
        <family val="2"/>
      </rPr>
      <t xml:space="preserve"> </t>
    </r>
    <r>
      <rPr>
        <sz val="10"/>
        <rFont val="Arial Narrow"/>
        <family val="2"/>
      </rPr>
      <t>Elaborar guías de los resultados de aprendizaje en las prácticas de vinculación y preprofesionales.</t>
    </r>
  </si>
  <si>
    <r>
      <t xml:space="preserve">Los procesos académicos corresponden a los siguientes:
</t>
    </r>
    <r>
      <rPr>
        <sz val="10"/>
        <color theme="1"/>
        <rFont val="Century Schoolbook"/>
        <family val="1"/>
      </rPr>
      <t>1.-</t>
    </r>
    <r>
      <rPr>
        <sz val="10"/>
        <color theme="1"/>
        <rFont val="Arial Narrow"/>
        <family val="2"/>
      </rPr>
      <t xml:space="preserve"> Elaboración de Distributivos.
</t>
    </r>
    <r>
      <rPr>
        <sz val="10"/>
        <color theme="1"/>
        <rFont val="Century Schoolbook"/>
        <family val="1"/>
      </rPr>
      <t>2.-</t>
    </r>
    <r>
      <rPr>
        <sz val="10"/>
        <color theme="1"/>
        <rFont val="Arial Narrow"/>
        <family val="2"/>
      </rPr>
      <t xml:space="preserve"> Elaboración de horarios.
</t>
    </r>
    <r>
      <rPr>
        <sz val="10"/>
        <color theme="1"/>
        <rFont val="Century Schoolbook"/>
        <family val="1"/>
      </rPr>
      <t>3.-</t>
    </r>
    <r>
      <rPr>
        <sz val="10"/>
        <color theme="1"/>
        <rFont val="Arial Narrow"/>
        <family val="2"/>
      </rPr>
      <t xml:space="preserve"> Revisión de sílabos.
</t>
    </r>
    <r>
      <rPr>
        <sz val="10"/>
        <color theme="1"/>
        <rFont val="Century Schoolbook"/>
        <family val="1"/>
      </rPr>
      <t>4.-</t>
    </r>
    <r>
      <rPr>
        <sz val="10"/>
        <color theme="1"/>
        <rFont val="Arial Narrow"/>
        <family val="2"/>
      </rPr>
      <t xml:space="preserve"> Gestión de colectivos de apoyo académico de la carrera.
</t>
    </r>
    <r>
      <rPr>
        <sz val="10"/>
        <color theme="1"/>
        <rFont val="Century Schoolbook"/>
        <family val="1"/>
      </rPr>
      <t>5.-</t>
    </r>
    <r>
      <rPr>
        <sz val="10"/>
        <color theme="1"/>
        <rFont val="Arial Narrow"/>
        <family val="2"/>
      </rPr>
      <t xml:space="preserve"> Coordinar con la UMMOG el desarrollo del proceso de titulación por periodo académico.
</t>
    </r>
    <r>
      <rPr>
        <sz val="10"/>
        <color theme="1"/>
        <rFont val="Century Schoolbook"/>
        <family val="1"/>
      </rPr>
      <t>6.-</t>
    </r>
    <r>
      <rPr>
        <sz val="10"/>
        <color theme="1"/>
        <rFont val="Arial Narrow"/>
        <family val="2"/>
      </rPr>
      <t xml:space="preserve"> Gestión de movilidad estudiantil (en caso de que lo hubiere).
Cabe recalcar que las actividades propuestas se desarrollarán en la modalidad en línea mientras dure la emergencia sanitaria declarada en el país.
Actualmente esta carrera imparte clases bajo  modalidad on line, mientras dure la emergencia sanitaria declarada en el país.</t>
    </r>
  </si>
  <si>
    <r>
      <t xml:space="preserve">"Los procesos académicos corresponden a los siguientes:
</t>
    </r>
    <r>
      <rPr>
        <sz val="10"/>
        <color theme="1"/>
        <rFont val="Century Schoolbook"/>
        <family val="1"/>
      </rPr>
      <t>1.-</t>
    </r>
    <r>
      <rPr>
        <sz val="10"/>
        <color theme="1"/>
        <rFont val="Arial Narrow"/>
        <family val="2"/>
      </rPr>
      <t xml:space="preserve"> Elaboración de Distributivos.
</t>
    </r>
    <r>
      <rPr>
        <sz val="10"/>
        <color theme="1"/>
        <rFont val="Century Schoolbook"/>
        <family val="1"/>
      </rPr>
      <t>2.-</t>
    </r>
    <r>
      <rPr>
        <sz val="10"/>
        <color theme="1"/>
        <rFont val="Arial Narrow"/>
        <family val="2"/>
      </rPr>
      <t xml:space="preserve"> Elaboración de horarios.
</t>
    </r>
    <r>
      <rPr>
        <sz val="10"/>
        <color theme="1"/>
        <rFont val="Century Schoolbook"/>
        <family val="1"/>
      </rPr>
      <t>3.-</t>
    </r>
    <r>
      <rPr>
        <sz val="10"/>
        <color theme="1"/>
        <rFont val="Arial Narrow"/>
        <family val="2"/>
      </rPr>
      <t xml:space="preserve"> Revisión de sílabos.
</t>
    </r>
    <r>
      <rPr>
        <sz val="10"/>
        <color theme="1"/>
        <rFont val="Century Schoolbook"/>
        <family val="1"/>
      </rPr>
      <t>4.-</t>
    </r>
    <r>
      <rPr>
        <sz val="10"/>
        <color theme="1"/>
        <rFont val="Arial Narrow"/>
        <family val="2"/>
      </rPr>
      <t xml:space="preserve"> Gestión de colectivos de apoyo académico de la carrera.
</t>
    </r>
    <r>
      <rPr>
        <sz val="10"/>
        <color theme="1"/>
        <rFont val="Century Schoolbook"/>
        <family val="1"/>
      </rPr>
      <t>5.-</t>
    </r>
    <r>
      <rPr>
        <sz val="10"/>
        <color theme="1"/>
        <rFont val="Arial Narrow"/>
        <family val="2"/>
      </rPr>
      <t xml:space="preserve"> Coordinar con la UMMOG el desarrollo del proceso de titulación por periodo académico.
</t>
    </r>
    <r>
      <rPr>
        <sz val="10"/>
        <color theme="1"/>
        <rFont val="Century Schoolbook"/>
        <family val="1"/>
      </rPr>
      <t>6.-</t>
    </r>
    <r>
      <rPr>
        <sz val="10"/>
        <color theme="1"/>
        <rFont val="Arial Narrow"/>
        <family val="2"/>
      </rPr>
      <t xml:space="preserve"> Gestión de movilidad estudiantil (en caso de que lo hubiere).
Cabe recalcar que las actividades propuestas se desarrollarán en la modalidad en línea mientras dure la emergencia sanitaria declarada en el país.
Actualmente esta carrera imparte clases bajo  modalidad on line, mientras dure la emergencia sanitaria declarada en el país."</t>
    </r>
  </si>
  <si>
    <r>
      <t xml:space="preserve">Los procesos académicos corresponden a los siguientes: 
</t>
    </r>
    <r>
      <rPr>
        <sz val="10"/>
        <color theme="1"/>
        <rFont val="Century Schoolbook"/>
        <family val="1"/>
      </rPr>
      <t>1.-</t>
    </r>
    <r>
      <rPr>
        <sz val="10"/>
        <color theme="1"/>
        <rFont val="Arial Narrow"/>
        <family val="2"/>
      </rPr>
      <t xml:space="preserve"> Distributivo y horarios, período lectivo </t>
    </r>
    <r>
      <rPr>
        <sz val="10"/>
        <color theme="1"/>
        <rFont val="Century Schoolbook"/>
        <family val="1"/>
      </rPr>
      <t>2020 1.</t>
    </r>
    <r>
      <rPr>
        <sz val="10"/>
        <color theme="1"/>
        <rFont val="Arial Narrow"/>
        <family val="2"/>
      </rPr>
      <t xml:space="preserve">
</t>
    </r>
    <r>
      <rPr>
        <sz val="10"/>
        <color theme="1"/>
        <rFont val="Century Schoolbook"/>
        <family val="1"/>
      </rPr>
      <t>2.-</t>
    </r>
    <r>
      <rPr>
        <sz val="10"/>
        <color theme="1"/>
        <rFont val="Arial Narrow"/>
        <family val="2"/>
      </rPr>
      <t xml:space="preserve"> Archivos de oficios.
</t>
    </r>
    <r>
      <rPr>
        <sz val="10"/>
        <color theme="1"/>
        <rFont val="Century Schoolbook"/>
        <family val="1"/>
      </rPr>
      <t>3.-</t>
    </r>
    <r>
      <rPr>
        <sz val="10"/>
        <color theme="1"/>
        <rFont val="Arial Narrow"/>
        <family val="2"/>
      </rPr>
      <t xml:space="preserve"> Informe de actividades mensuales de coordinación de carrera.
</t>
    </r>
    <r>
      <rPr>
        <sz val="10"/>
        <color theme="1"/>
        <rFont val="Century Schoolbook"/>
        <family val="1"/>
      </rPr>
      <t>4.-</t>
    </r>
    <r>
      <rPr>
        <sz val="10"/>
        <color theme="1"/>
        <rFont val="Arial Narrow"/>
        <family val="2"/>
      </rPr>
      <t xml:space="preserve"> Informe mensuales de colectivos docentes.
</t>
    </r>
    <r>
      <rPr>
        <sz val="10"/>
        <color theme="1"/>
        <rFont val="Century Schoolbook"/>
        <family val="1"/>
      </rPr>
      <t>5.-</t>
    </r>
    <r>
      <rPr>
        <sz val="10"/>
        <color theme="1"/>
        <rFont val="Arial Narrow"/>
        <family val="2"/>
      </rPr>
      <t xml:space="preserve"> Reporte del proceso de titulación por período académico.
</t>
    </r>
    <r>
      <rPr>
        <sz val="10"/>
        <color theme="1"/>
        <rFont val="Century Schoolbook"/>
        <family val="1"/>
      </rPr>
      <t>6.-</t>
    </r>
    <r>
      <rPr>
        <sz val="10"/>
        <color theme="1"/>
        <rFont val="Arial Narrow"/>
        <family val="2"/>
      </rPr>
      <t xml:space="preserve"> Informe de plan de reingreso (en caso de que lo hubiere). 
Cabe recalcar que las actividades propuestas se desarrollarán en la modalidad en línea mientras dure la emergencia sanitaria declarada en el país.
Actualmente esta carrera imparte clases bajo  modalidad on line, mientras dure la emergencia sanitaria declarada en el país y de acuerdo a los lineamientos y protocolos establecidos para la IES.</t>
    </r>
  </si>
  <si>
    <t>Archivo del POA-PAC
Evaluación semestral
Cabe recalcar que las actividades propuestas se desarrollarán en la modalidad en línea mientras dure la emergencia sanitaria declarada en el país y  de acuerdo a los lineamientos y protocolos establecidos para la IES.</t>
  </si>
  <si>
    <r>
      <rPr>
        <b/>
        <sz val="11"/>
        <rFont val="Arial Narrow"/>
        <family val="2"/>
      </rPr>
      <t>Observación</t>
    </r>
    <r>
      <rPr>
        <sz val="11"/>
        <color theme="1"/>
        <rFont val="Arial Narrow"/>
        <family val="2"/>
      </rPr>
      <t xml:space="preserve">: A partir del </t>
    </r>
    <r>
      <rPr>
        <sz val="11"/>
        <color theme="1"/>
        <rFont val="Century Schoolbook"/>
        <family val="1"/>
      </rPr>
      <t>20</t>
    </r>
    <r>
      <rPr>
        <sz val="11"/>
        <color theme="1"/>
        <rFont val="Arial Narrow"/>
        <family val="2"/>
      </rPr>
      <t xml:space="preserve"> de abril se está trabajando en teletrabajo hasta que dure la emergencia sanitaria. De acuerdo a la Resolución Nro. </t>
    </r>
    <r>
      <rPr>
        <sz val="11"/>
        <color theme="1"/>
        <rFont val="Century Schoolbook"/>
        <family val="1"/>
      </rPr>
      <t>209/2020</t>
    </r>
  </si>
  <si>
    <r>
      <rPr>
        <b/>
        <sz val="9"/>
        <rFont val="Century Schoolbook"/>
        <family val="1"/>
      </rPr>
      <t>1.-</t>
    </r>
    <r>
      <rPr>
        <sz val="10"/>
        <rFont val="Arial"/>
        <family val="2"/>
      </rPr>
      <t xml:space="preserve"> </t>
    </r>
    <r>
      <rPr>
        <sz val="10"/>
        <rFont val="Arial Narrow"/>
        <family val="2"/>
      </rPr>
      <t>Elaborar, de acuerdo a las directrices de las autoridades, los distributivos académicos y horarios y remitir al Subdecanato.</t>
    </r>
    <r>
      <rPr>
        <sz val="10"/>
        <rFont val="Arial"/>
        <family val="2"/>
      </rPr>
      <t xml:space="preserve">
</t>
    </r>
    <r>
      <rPr>
        <b/>
        <sz val="9"/>
        <rFont val="Century Schoolbook"/>
        <family val="1"/>
      </rPr>
      <t>2.-</t>
    </r>
    <r>
      <rPr>
        <sz val="10"/>
        <rFont val="Arial"/>
        <family val="2"/>
      </rPr>
      <t xml:space="preserve"> </t>
    </r>
    <r>
      <rPr>
        <sz val="10"/>
        <rFont val="Arial Narrow"/>
        <family val="2"/>
      </rPr>
      <t>Elaborar comunicaciones para trámites administrativos desde la Coordinación de Carrera.</t>
    </r>
    <r>
      <rPr>
        <sz val="10"/>
        <rFont val="Arial"/>
        <family val="2"/>
      </rPr>
      <t xml:space="preserve">
</t>
    </r>
    <r>
      <rPr>
        <b/>
        <sz val="9"/>
        <rFont val="Century Schoolbook"/>
        <family val="1"/>
      </rPr>
      <t>3.-</t>
    </r>
    <r>
      <rPr>
        <sz val="10"/>
        <rFont val="Arial"/>
        <family val="2"/>
      </rPr>
      <t xml:space="preserve"> </t>
    </r>
    <r>
      <rPr>
        <sz val="10"/>
        <rFont val="Arial Narrow"/>
        <family val="2"/>
      </rPr>
      <t>Elevar oportunamente informes solicitados por las autoridades.</t>
    </r>
    <r>
      <rPr>
        <sz val="10"/>
        <rFont val="Arial"/>
        <family val="2"/>
      </rPr>
      <t xml:space="preserve">
</t>
    </r>
    <r>
      <rPr>
        <b/>
        <sz val="9"/>
        <rFont val="Century Schoolbook"/>
        <family val="1"/>
      </rPr>
      <t>4.-</t>
    </r>
    <r>
      <rPr>
        <sz val="10"/>
        <rFont val="Arial"/>
        <family val="2"/>
      </rPr>
      <t xml:space="preserve"> </t>
    </r>
    <r>
      <rPr>
        <sz val="10"/>
        <rFont val="Arial Narrow"/>
        <family val="2"/>
      </rPr>
      <t>Liderar los colectivos de apoyo académico de la carrera, gestionando con sus miembros los procesos con fines de evaluación.</t>
    </r>
    <r>
      <rPr>
        <sz val="10"/>
        <rFont val="Arial"/>
        <family val="2"/>
      </rPr>
      <t xml:space="preserve">
</t>
    </r>
    <r>
      <rPr>
        <b/>
        <sz val="9"/>
        <rFont val="Century Schoolbook"/>
        <family val="1"/>
      </rPr>
      <t>5.-</t>
    </r>
    <r>
      <rPr>
        <sz val="10"/>
        <rFont val="Arial"/>
        <family val="2"/>
      </rPr>
      <t xml:space="preserve"> </t>
    </r>
    <r>
      <rPr>
        <sz val="10"/>
        <rFont val="Arial Narrow"/>
        <family val="2"/>
      </rPr>
      <t>Justificar faltas a los estudiantes de conformada a los reportes recibidos.</t>
    </r>
    <r>
      <rPr>
        <sz val="10"/>
        <rFont val="Arial"/>
        <family val="2"/>
      </rPr>
      <t xml:space="preserve">
</t>
    </r>
    <r>
      <rPr>
        <b/>
        <sz val="9"/>
        <rFont val="Century Schoolbook"/>
        <family val="1"/>
      </rPr>
      <t>6.-</t>
    </r>
    <r>
      <rPr>
        <sz val="10"/>
        <rFont val="Arial"/>
        <family val="2"/>
      </rPr>
      <t xml:space="preserve"> </t>
    </r>
    <r>
      <rPr>
        <sz val="10"/>
        <rFont val="Arial Narrow"/>
        <family val="2"/>
      </rPr>
      <t>Coordinar con la UMMOG el desarrollo del proceso de titulación por periodo académico.</t>
    </r>
    <r>
      <rPr>
        <sz val="10"/>
        <rFont val="Arial"/>
        <family val="2"/>
      </rPr>
      <t xml:space="preserve">
</t>
    </r>
    <r>
      <rPr>
        <b/>
        <sz val="9"/>
        <rFont val="Century Schoolbook"/>
        <family val="1"/>
      </rPr>
      <t>7.-</t>
    </r>
    <r>
      <rPr>
        <sz val="10"/>
        <rFont val="Arial"/>
        <family val="2"/>
      </rPr>
      <t xml:space="preserve"> </t>
    </r>
    <r>
      <rPr>
        <sz val="10"/>
        <rFont val="Arial Narrow"/>
        <family val="2"/>
      </rPr>
      <t>Coordinar las prácticas preprofesionales con los colectivos académicos, en coordinación con el VINCOPP.</t>
    </r>
    <r>
      <rPr>
        <sz val="10"/>
        <rFont val="Arial"/>
        <family val="2"/>
      </rPr>
      <t xml:space="preserve">
</t>
    </r>
    <r>
      <rPr>
        <b/>
        <sz val="9"/>
        <rFont val="Century Schoolbook"/>
        <family val="1"/>
      </rPr>
      <t>8.-</t>
    </r>
    <r>
      <rPr>
        <sz val="10"/>
        <rFont val="Arial"/>
        <family val="2"/>
      </rPr>
      <t xml:space="preserve"> </t>
    </r>
    <r>
      <rPr>
        <sz val="10"/>
        <rFont val="Arial Narrow"/>
        <family val="2"/>
      </rPr>
      <t>Elaborar estudios académicos sobre las solicitudes de movilidad estudiantil provenientes de UMMOG.</t>
    </r>
    <r>
      <rPr>
        <sz val="10"/>
        <rFont val="Arial"/>
        <family val="2"/>
      </rPr>
      <t xml:space="preserve">
</t>
    </r>
    <r>
      <rPr>
        <b/>
        <sz val="9"/>
        <rFont val="Century Schoolbook"/>
        <family val="1"/>
      </rPr>
      <t>9.-</t>
    </r>
    <r>
      <rPr>
        <sz val="10"/>
        <rFont val="Arial"/>
        <family val="2"/>
      </rPr>
      <t xml:space="preserve"> </t>
    </r>
    <r>
      <rPr>
        <sz val="10"/>
        <rFont val="Arial Narrow"/>
        <family val="2"/>
      </rPr>
      <t>Participación a las reuniones de comisión académica convocada por el subdecano.</t>
    </r>
    <r>
      <rPr>
        <sz val="10"/>
        <rFont val="Arial"/>
        <family val="2"/>
      </rPr>
      <t xml:space="preserve">
</t>
    </r>
    <r>
      <rPr>
        <b/>
        <sz val="9"/>
        <rFont val="Century Schoolbook"/>
        <family val="1"/>
      </rPr>
      <t>10.-</t>
    </r>
    <r>
      <rPr>
        <sz val="10"/>
        <rFont val="Arial"/>
        <family val="2"/>
      </rPr>
      <t xml:space="preserve"> </t>
    </r>
    <r>
      <rPr>
        <sz val="10"/>
        <rFont val="Arial Narrow"/>
        <family val="2"/>
      </rPr>
      <t>Elaboración de la oferta académica para presentar al subdecanato y dirección académica.</t>
    </r>
    <r>
      <rPr>
        <sz val="10"/>
        <rFont val="Arial"/>
        <family val="2"/>
      </rPr>
      <t xml:space="preserve">
</t>
    </r>
    <r>
      <rPr>
        <b/>
        <sz val="9"/>
        <rFont val="Century Schoolbook"/>
        <family val="1"/>
      </rPr>
      <t>11.-</t>
    </r>
    <r>
      <rPr>
        <sz val="10"/>
        <rFont val="Arial"/>
        <family val="2"/>
      </rPr>
      <t xml:space="preserve"> </t>
    </r>
    <r>
      <rPr>
        <sz val="10"/>
        <rFont val="Arial Narrow"/>
        <family val="2"/>
      </rPr>
      <t>Gestionar y coordinar la jornada de orientación vocacional en los colegios de la provincia para dar a conocer nuestra carrera.</t>
    </r>
    <r>
      <rPr>
        <sz val="10"/>
        <rFont val="Arial"/>
        <family val="2"/>
      </rPr>
      <t xml:space="preserve">
</t>
    </r>
    <r>
      <rPr>
        <b/>
        <sz val="9"/>
        <rFont val="Century Schoolbook"/>
        <family val="1"/>
      </rPr>
      <t>12.-</t>
    </r>
    <r>
      <rPr>
        <sz val="10"/>
        <rFont val="Arial"/>
        <family val="2"/>
      </rPr>
      <t xml:space="preserve"> </t>
    </r>
    <r>
      <rPr>
        <sz val="10"/>
        <rFont val="Arial Narrow"/>
        <family val="2"/>
      </rPr>
      <t>Elaboración de actividades académicas y complementarias para proponer su ejecución en el calendario académico.</t>
    </r>
  </si>
  <si>
    <r>
      <t xml:space="preserve">1.- </t>
    </r>
    <r>
      <rPr>
        <sz val="10"/>
        <rFont val="Arial Narrow"/>
        <family val="2"/>
      </rPr>
      <t>Coordinar y Planificar el proceso de matrícula a nivel institucional.</t>
    </r>
    <r>
      <rPr>
        <b/>
        <sz val="9"/>
        <rFont val="Century Schoolbook"/>
        <family val="1"/>
      </rPr>
      <t xml:space="preserve">
2.- </t>
    </r>
    <r>
      <rPr>
        <sz val="10"/>
        <rFont val="Arial Narrow"/>
        <family val="2"/>
      </rPr>
      <t>Coordinar y Planificar el proceso de matrícula a nivel de Facultad.</t>
    </r>
    <r>
      <rPr>
        <b/>
        <sz val="9"/>
        <rFont val="Century Schoolbook"/>
        <family val="1"/>
      </rPr>
      <t xml:space="preserve">
3.- </t>
    </r>
    <r>
      <rPr>
        <sz val="10"/>
        <rFont val="Arial Narrow"/>
        <family val="2"/>
      </rPr>
      <t>Receptar requisitos, revisión de cartilla y datos cargados al SIUTMACH.</t>
    </r>
    <r>
      <rPr>
        <b/>
        <sz val="9"/>
        <rFont val="Century Schoolbook"/>
        <family val="1"/>
      </rPr>
      <t xml:space="preserve">
4.- </t>
    </r>
    <r>
      <rPr>
        <sz val="10"/>
        <rFont val="Arial Narrow"/>
        <family val="2"/>
      </rPr>
      <t>Validar matrículas y/o virtual.</t>
    </r>
    <r>
      <rPr>
        <b/>
        <sz val="9"/>
        <rFont val="Century Schoolbook"/>
        <family val="1"/>
      </rPr>
      <t xml:space="preserve">
5.- </t>
    </r>
    <r>
      <rPr>
        <sz val="10"/>
        <rFont val="Arial Narrow"/>
        <family val="2"/>
      </rPr>
      <t>Ingresar fecha de inicio de estudios.</t>
    </r>
    <r>
      <rPr>
        <b/>
        <sz val="9"/>
        <rFont val="Century Schoolbook"/>
        <family val="1"/>
      </rPr>
      <t xml:space="preserve">
6.- </t>
    </r>
    <r>
      <rPr>
        <sz val="10"/>
        <rFont val="Arial Narrow"/>
        <family val="2"/>
      </rPr>
      <t xml:space="preserve">Generar matrícula de los estudiantes con menos del </t>
    </r>
    <r>
      <rPr>
        <sz val="10"/>
        <rFont val="Century Schoolbook"/>
        <family val="1"/>
      </rPr>
      <t>60%</t>
    </r>
    <r>
      <rPr>
        <sz val="10"/>
        <rFont val="Arial Narrow"/>
        <family val="2"/>
      </rPr>
      <t>, con Reconocimiento u Homologación, Tercera Matrícula, Matrícula Especial, Plan Remedial, Transición.</t>
    </r>
    <r>
      <rPr>
        <b/>
        <sz val="9"/>
        <rFont val="Century Schoolbook"/>
        <family val="1"/>
      </rPr>
      <t xml:space="preserve">
7.- </t>
    </r>
    <r>
      <rPr>
        <sz val="10"/>
        <rFont val="Arial Narrow"/>
        <family val="2"/>
      </rPr>
      <t xml:space="preserve">Generar ordenes de pago, de los estudiantes con menos del </t>
    </r>
    <r>
      <rPr>
        <sz val="10"/>
        <rFont val="Century Schoolbook"/>
        <family val="1"/>
      </rPr>
      <t>60%</t>
    </r>
    <r>
      <rPr>
        <sz val="10"/>
        <rFont val="Arial Narrow"/>
        <family val="2"/>
      </rPr>
      <t>, con Reconocimiento u Homologación, Tercera Matrícula, Matrícula Especial, Plan Remedial, Transición.</t>
    </r>
    <r>
      <rPr>
        <b/>
        <sz val="9"/>
        <rFont val="Century Schoolbook"/>
        <family val="1"/>
      </rPr>
      <t xml:space="preserve">
8.- </t>
    </r>
    <r>
      <rPr>
        <sz val="10"/>
        <rFont val="Arial Narrow"/>
        <family val="2"/>
      </rPr>
      <t>Revisar curso, cupo y paralelo.</t>
    </r>
    <r>
      <rPr>
        <b/>
        <sz val="9"/>
        <rFont val="Century Schoolbook"/>
        <family val="1"/>
      </rPr>
      <t xml:space="preserve">
9.- </t>
    </r>
    <r>
      <rPr>
        <sz val="10"/>
        <rFont val="Arial Narrow"/>
        <family val="2"/>
      </rPr>
      <t>Crear Registros de Carrera.</t>
    </r>
    <r>
      <rPr>
        <b/>
        <sz val="9"/>
        <rFont val="Century Schoolbook"/>
        <family val="1"/>
      </rPr>
      <t xml:space="preserve">
10.- </t>
    </r>
    <r>
      <rPr>
        <sz val="10"/>
        <rFont val="Arial Narrow"/>
        <family val="2"/>
      </rPr>
      <t>Cambiar Paralelos y Sección.</t>
    </r>
    <r>
      <rPr>
        <b/>
        <sz val="9"/>
        <rFont val="Century Schoolbook"/>
        <family val="1"/>
      </rPr>
      <t xml:space="preserve">
11.- </t>
    </r>
    <r>
      <rPr>
        <sz val="10"/>
        <rFont val="Arial Narrow"/>
        <family val="2"/>
      </rPr>
      <t>Retirar Asignaturas.</t>
    </r>
    <r>
      <rPr>
        <b/>
        <sz val="9"/>
        <rFont val="Century Schoolbook"/>
        <family val="1"/>
      </rPr>
      <t xml:space="preserve">
12.- </t>
    </r>
    <r>
      <rPr>
        <sz val="10"/>
        <rFont val="Arial Narrow"/>
        <family val="2"/>
      </rPr>
      <t>Actualizar Datos.</t>
    </r>
    <r>
      <rPr>
        <b/>
        <sz val="9"/>
        <rFont val="Century Schoolbook"/>
        <family val="1"/>
      </rPr>
      <t xml:space="preserve">
13.- </t>
    </r>
    <r>
      <rPr>
        <sz val="10"/>
        <rFont val="Arial Narrow"/>
        <family val="2"/>
      </rPr>
      <t>Cambiar Estado de Activo a Retirado.</t>
    </r>
    <r>
      <rPr>
        <b/>
        <sz val="9"/>
        <rFont val="Century Schoolbook"/>
        <family val="1"/>
      </rPr>
      <t xml:space="preserve">
14.- </t>
    </r>
    <r>
      <rPr>
        <sz val="10"/>
        <rFont val="Arial Narrow"/>
        <family val="2"/>
      </rPr>
      <t>Anular órdenes de pago.</t>
    </r>
    <r>
      <rPr>
        <b/>
        <sz val="9"/>
        <rFont val="Century Schoolbook"/>
        <family val="1"/>
      </rPr>
      <t xml:space="preserve">
15.- </t>
    </r>
    <r>
      <rPr>
        <sz val="10"/>
        <rFont val="Arial Narrow"/>
        <family val="2"/>
      </rPr>
      <t>Insubsistir matrículas no legalizadas.</t>
    </r>
    <r>
      <rPr>
        <b/>
        <sz val="9"/>
        <rFont val="Century Schoolbook"/>
        <family val="1"/>
      </rPr>
      <t xml:space="preserve">
16.- </t>
    </r>
    <r>
      <rPr>
        <sz val="10"/>
        <rFont val="Arial Narrow"/>
        <family val="2"/>
      </rPr>
      <t>Anular matrículas aprobadas por Consejo Universitario.</t>
    </r>
    <r>
      <rPr>
        <b/>
        <sz val="9"/>
        <rFont val="Century Schoolbook"/>
        <family val="1"/>
      </rPr>
      <t xml:space="preserve">
17.- </t>
    </r>
    <r>
      <rPr>
        <sz val="10"/>
        <rFont val="Arial Narrow"/>
        <family val="2"/>
      </rPr>
      <t>Gestionar logística, bienes y materiales para el proceso de matrícula.</t>
    </r>
    <r>
      <rPr>
        <b/>
        <sz val="9"/>
        <rFont val="Century Schoolbook"/>
        <family val="1"/>
      </rPr>
      <t xml:space="preserve">
18.- </t>
    </r>
    <r>
      <rPr>
        <sz val="10"/>
        <rFont val="Arial Narrow"/>
        <family val="2"/>
      </rPr>
      <t>Elaborar Certificados de Matrícula.</t>
    </r>
    <r>
      <rPr>
        <b/>
        <sz val="9"/>
        <rFont val="Century Schoolbook"/>
        <family val="1"/>
      </rPr>
      <t xml:space="preserve">
19.- </t>
    </r>
    <r>
      <rPr>
        <sz val="10"/>
        <rFont val="Arial Narrow"/>
        <family val="2"/>
      </rPr>
      <t>Atender a usuarios internos y externos y/o vía correo electrónico.</t>
    </r>
  </si>
  <si>
    <r>
      <t xml:space="preserve">Los procesos académicos corresponden a los siguientes:
</t>
    </r>
    <r>
      <rPr>
        <sz val="10"/>
        <color theme="1"/>
        <rFont val="Century Schoolbook"/>
        <family val="1"/>
      </rPr>
      <t>1.-</t>
    </r>
    <r>
      <rPr>
        <sz val="10"/>
        <color theme="1"/>
        <rFont val="Arial Narrow"/>
        <family val="2"/>
      </rPr>
      <t xml:space="preserve"> Elaboración de Distributivos.
</t>
    </r>
    <r>
      <rPr>
        <sz val="10"/>
        <color theme="1"/>
        <rFont val="Century Schoolbook"/>
        <family val="1"/>
      </rPr>
      <t>2.-</t>
    </r>
    <r>
      <rPr>
        <sz val="10"/>
        <color theme="1"/>
        <rFont val="Arial Narrow"/>
        <family val="2"/>
      </rPr>
      <t xml:space="preserve"> Elaboración de horarios.
</t>
    </r>
    <r>
      <rPr>
        <sz val="10"/>
        <color theme="1"/>
        <rFont val="Century Schoolbook"/>
        <family val="1"/>
      </rPr>
      <t>3.-</t>
    </r>
    <r>
      <rPr>
        <sz val="10"/>
        <color theme="1"/>
        <rFont val="Arial Narrow"/>
        <family val="2"/>
      </rPr>
      <t xml:space="preserve"> Revisión de sílabos.
</t>
    </r>
    <r>
      <rPr>
        <sz val="10"/>
        <color theme="1"/>
        <rFont val="Century Schoolbook"/>
        <family val="1"/>
      </rPr>
      <t>4.-</t>
    </r>
    <r>
      <rPr>
        <sz val="10"/>
        <color theme="1"/>
        <rFont val="Arial Narrow"/>
        <family val="2"/>
      </rPr>
      <t xml:space="preserve"> Gestión de colectivos de apoyo académico de la carrera.
</t>
    </r>
    <r>
      <rPr>
        <sz val="10"/>
        <color theme="1"/>
        <rFont val="Century Schoolbook"/>
        <family val="1"/>
      </rPr>
      <t>5.-</t>
    </r>
    <r>
      <rPr>
        <sz val="10"/>
        <color theme="1"/>
        <rFont val="Arial Narrow"/>
        <family val="2"/>
      </rPr>
      <t xml:space="preserve"> Coordinar con la UMMOG el desarrollo del proceso de titulación por periodo académico.
</t>
    </r>
    <r>
      <rPr>
        <sz val="10"/>
        <color theme="1"/>
        <rFont val="Century Schoolbook"/>
        <family val="1"/>
      </rPr>
      <t>6.-</t>
    </r>
    <r>
      <rPr>
        <sz val="10"/>
        <color theme="1"/>
        <rFont val="Arial Narrow"/>
        <family val="2"/>
      </rPr>
      <t xml:space="preserve"> Gestión de movilidad estudiantil (en caso de que lo hubiere).
</t>
    </r>
    <r>
      <rPr>
        <sz val="10"/>
        <color theme="1"/>
        <rFont val="Century Schoolbook"/>
        <family val="1"/>
      </rPr>
      <t xml:space="preserve">7.- </t>
    </r>
    <r>
      <rPr>
        <sz val="10"/>
        <color theme="1"/>
        <rFont val="Arial Narrow"/>
        <family val="2"/>
      </rPr>
      <t xml:space="preserve">Participación como miembro de la comisión académica organismo asesor académico de la FCS.
</t>
    </r>
    <r>
      <rPr>
        <sz val="10"/>
        <color theme="1"/>
        <rFont val="Century Schoolbook"/>
        <family val="1"/>
      </rPr>
      <t>8.-</t>
    </r>
    <r>
      <rPr>
        <sz val="10"/>
        <color theme="1"/>
        <rFont val="Arial Narrow"/>
        <family val="2"/>
      </rPr>
      <t xml:space="preserve"> Elaboración de la oferta académica y jornada de orientación vocacional.
</t>
    </r>
    <r>
      <rPr>
        <sz val="10"/>
        <color theme="1"/>
        <rFont val="Century Schoolbook"/>
        <family val="1"/>
      </rPr>
      <t>9.-</t>
    </r>
    <r>
      <rPr>
        <sz val="10"/>
        <color theme="1"/>
        <rFont val="Arial Narrow"/>
        <family val="2"/>
      </rPr>
      <t xml:space="preserve"> Elaboración de comunicaciones para trámites administrativos desde la Coordinación de carrera.
</t>
    </r>
    <r>
      <rPr>
        <sz val="10"/>
        <color theme="1"/>
        <rFont val="Century Schoolbook"/>
        <family val="1"/>
      </rPr>
      <t>10.-</t>
    </r>
    <r>
      <rPr>
        <sz val="10"/>
        <color theme="1"/>
        <rFont val="Arial Narrow"/>
        <family val="2"/>
      </rPr>
      <t xml:space="preserve"> Elaboración de propuestas de actividades académicas para el calendario académico en coordinación con el Subdecanato.
</t>
    </r>
    <r>
      <rPr>
        <sz val="10"/>
        <color theme="1"/>
        <rFont val="Century Schoolbook"/>
        <family val="1"/>
      </rPr>
      <t>11.-</t>
    </r>
    <r>
      <rPr>
        <sz val="10"/>
        <color theme="1"/>
        <rFont val="Arial Narrow"/>
        <family val="2"/>
      </rPr>
      <t xml:space="preserve"> Elaboración y coordinación del proceso de prácticas preprofesionales en conjunto con Vincopp.
</t>
    </r>
    <r>
      <rPr>
        <sz val="10"/>
        <color theme="1"/>
        <rFont val="Century Schoolbook"/>
        <family val="1"/>
      </rPr>
      <t>12.-</t>
    </r>
    <r>
      <rPr>
        <sz val="10"/>
        <color theme="1"/>
        <rFont val="Arial Narrow"/>
        <family val="2"/>
      </rPr>
      <t xml:space="preserve"> Elaboración de informes de cumplimiento
Cabe recalcar que las actividades propuestas se desarrollarán en la modalidad en línea mientras dure la emergencia sanitaria declarada en el país.
Actualmente esta carrera imparte clases bajo  modalidad on line, mientras dure la emergencia sanitaria declarada en el país.</t>
    </r>
  </si>
  <si>
    <r>
      <t xml:space="preserve">Los procesos académicos corresponden a los siguientes:
</t>
    </r>
    <r>
      <rPr>
        <sz val="10"/>
        <color theme="1"/>
        <rFont val="Century Schoolbook"/>
        <family val="1"/>
      </rPr>
      <t>1.-</t>
    </r>
    <r>
      <rPr>
        <sz val="10"/>
        <color theme="1"/>
        <rFont val="Arial Narrow"/>
        <family val="2"/>
      </rPr>
      <t xml:space="preserve"> Elaboración de Distributivos.
</t>
    </r>
    <r>
      <rPr>
        <sz val="10"/>
        <color theme="1"/>
        <rFont val="Century Schoolbook"/>
        <family val="1"/>
      </rPr>
      <t>2.-</t>
    </r>
    <r>
      <rPr>
        <sz val="10"/>
        <color theme="1"/>
        <rFont val="Arial Narrow"/>
        <family val="2"/>
      </rPr>
      <t xml:space="preserve"> Elaboración de horarios.
</t>
    </r>
    <r>
      <rPr>
        <sz val="10"/>
        <color theme="1"/>
        <rFont val="Century Schoolbook"/>
        <family val="1"/>
      </rPr>
      <t>3.-</t>
    </r>
    <r>
      <rPr>
        <sz val="10"/>
        <color theme="1"/>
        <rFont val="Arial Narrow"/>
        <family val="2"/>
      </rPr>
      <t xml:space="preserve"> Revisión de sílabos.
</t>
    </r>
    <r>
      <rPr>
        <sz val="10"/>
        <color theme="1"/>
        <rFont val="Century Schoolbook"/>
        <family val="1"/>
      </rPr>
      <t>4.-</t>
    </r>
    <r>
      <rPr>
        <sz val="10"/>
        <color theme="1"/>
        <rFont val="Arial Narrow"/>
        <family val="2"/>
      </rPr>
      <t xml:space="preserve"> Gestión de colectivos de apoyo académico de la carrera.
</t>
    </r>
    <r>
      <rPr>
        <sz val="10"/>
        <color theme="1"/>
        <rFont val="Century Schoolbook"/>
        <family val="1"/>
      </rPr>
      <t>5.-</t>
    </r>
    <r>
      <rPr>
        <sz val="10"/>
        <color theme="1"/>
        <rFont val="Arial Narrow"/>
        <family val="2"/>
      </rPr>
      <t xml:space="preserve"> Coordinar con la UMMOG el desarrollo del proceso de titulación por periodo académico.
</t>
    </r>
    <r>
      <rPr>
        <sz val="10"/>
        <color theme="1"/>
        <rFont val="Century Schoolbook"/>
        <family val="1"/>
      </rPr>
      <t>6.-</t>
    </r>
    <r>
      <rPr>
        <sz val="10"/>
        <color theme="1"/>
        <rFont val="Arial Narrow"/>
        <family val="2"/>
      </rPr>
      <t xml:space="preserve"> Gestión de movilidad estudiantil (en caso de que lo hubiere).
</t>
    </r>
    <r>
      <rPr>
        <sz val="10"/>
        <color theme="1"/>
        <rFont val="Century Schoolbook"/>
        <family val="1"/>
      </rPr>
      <t>7.-</t>
    </r>
    <r>
      <rPr>
        <sz val="10"/>
        <color theme="1"/>
        <rFont val="Arial Narrow"/>
        <family val="2"/>
      </rPr>
      <t xml:space="preserve"> Elaboración de la oferta académica y jornada de orientación vocacional.
</t>
    </r>
    <r>
      <rPr>
        <sz val="10"/>
        <color theme="1"/>
        <rFont val="Century Schoolbook"/>
        <family val="1"/>
      </rPr>
      <t>8.-</t>
    </r>
    <r>
      <rPr>
        <sz val="10"/>
        <color theme="1"/>
        <rFont val="Arial Narrow"/>
        <family val="2"/>
      </rPr>
      <t xml:space="preserve"> Elaboración de comunicaciones para trámites administrativos desde la Coordinación de carrera.
</t>
    </r>
    <r>
      <rPr>
        <sz val="10"/>
        <color theme="1"/>
        <rFont val="Century Schoolbook"/>
        <family val="1"/>
      </rPr>
      <t>9.-</t>
    </r>
    <r>
      <rPr>
        <sz val="10"/>
        <color theme="1"/>
        <rFont val="Arial Narrow"/>
        <family val="2"/>
      </rPr>
      <t xml:space="preserve"> Elaboración de propuestas de actividades académicas para el calendario académico en coordinación con el Subdecanato.
</t>
    </r>
    <r>
      <rPr>
        <sz val="10"/>
        <color theme="1"/>
        <rFont val="Century Schoolbook"/>
        <family val="1"/>
      </rPr>
      <t>10.-</t>
    </r>
    <r>
      <rPr>
        <sz val="10"/>
        <color theme="1"/>
        <rFont val="Arial Narrow"/>
        <family val="2"/>
      </rPr>
      <t xml:space="preserve"> Elaboración y coordinación del proceso de prácticas preprofesionales en conjunto con Vincopp.
</t>
    </r>
    <r>
      <rPr>
        <sz val="10"/>
        <color theme="1"/>
        <rFont val="Century Schoolbook"/>
        <family val="1"/>
      </rPr>
      <t>11.-</t>
    </r>
    <r>
      <rPr>
        <sz val="10"/>
        <color theme="1"/>
        <rFont val="Arial Narrow"/>
        <family val="2"/>
      </rPr>
      <t xml:space="preserve"> Elaboración de informes de cumplimiento.
Cabe recalcar que las actividades propuestas se desarrollarán en la modalidad en línea mientras dure la emergencia sanitaria declarada en el país.</t>
    </r>
  </si>
  <si>
    <r>
      <t xml:space="preserve">Los procesos académicos corresponden a los siguientes:
</t>
    </r>
    <r>
      <rPr>
        <sz val="10"/>
        <color theme="1"/>
        <rFont val="Century Schoolbook"/>
        <family val="1"/>
      </rPr>
      <t>1.-</t>
    </r>
    <r>
      <rPr>
        <sz val="10"/>
        <color theme="1"/>
        <rFont val="Arial Narrow"/>
        <family val="2"/>
      </rPr>
      <t xml:space="preserve"> Elaboración de Distributivos.
</t>
    </r>
    <r>
      <rPr>
        <sz val="10"/>
        <color theme="1"/>
        <rFont val="Century Schoolbook"/>
        <family val="1"/>
      </rPr>
      <t>2.-</t>
    </r>
    <r>
      <rPr>
        <sz val="10"/>
        <color theme="1"/>
        <rFont val="Arial Narrow"/>
        <family val="2"/>
      </rPr>
      <t xml:space="preserve"> Elaboración de horarios.
</t>
    </r>
    <r>
      <rPr>
        <sz val="10"/>
        <color theme="1"/>
        <rFont val="Century Schoolbook"/>
        <family val="1"/>
      </rPr>
      <t>3.-</t>
    </r>
    <r>
      <rPr>
        <sz val="10"/>
        <color theme="1"/>
        <rFont val="Arial Narrow"/>
        <family val="2"/>
      </rPr>
      <t xml:space="preserve"> Revisión de sílabos.
</t>
    </r>
    <r>
      <rPr>
        <sz val="10"/>
        <color theme="1"/>
        <rFont val="Century Schoolbook"/>
        <family val="1"/>
      </rPr>
      <t>4.-</t>
    </r>
    <r>
      <rPr>
        <sz val="10"/>
        <color theme="1"/>
        <rFont val="Arial Narrow"/>
        <family val="2"/>
      </rPr>
      <t xml:space="preserve"> Gestión de colectivos de apoyo académico de la carrera.
</t>
    </r>
    <r>
      <rPr>
        <sz val="10"/>
        <color theme="1"/>
        <rFont val="Century Schoolbook"/>
        <family val="1"/>
      </rPr>
      <t>5.-</t>
    </r>
    <r>
      <rPr>
        <sz val="10"/>
        <color theme="1"/>
        <rFont val="Arial Narrow"/>
        <family val="2"/>
      </rPr>
      <t xml:space="preserve"> Coordinar con la UMMOG el desarrollo del proceso de titulación por periodo académico.
</t>
    </r>
    <r>
      <rPr>
        <sz val="10"/>
        <color theme="1"/>
        <rFont val="Century Schoolbook"/>
        <family val="1"/>
      </rPr>
      <t>6.-</t>
    </r>
    <r>
      <rPr>
        <sz val="10"/>
        <color theme="1"/>
        <rFont val="Arial Narrow"/>
        <family val="2"/>
      </rPr>
      <t xml:space="preserve"> Gestión de movilidad estudiantil (en caso de que lo hubiere).
</t>
    </r>
    <r>
      <rPr>
        <sz val="10"/>
        <color theme="1"/>
        <rFont val="Century Schoolbook"/>
        <family val="1"/>
      </rPr>
      <t>7.-</t>
    </r>
    <r>
      <rPr>
        <sz val="10"/>
        <color theme="1"/>
        <rFont val="Arial Narrow"/>
        <family val="2"/>
      </rPr>
      <t xml:space="preserve"> Participación como miembro de la comisión académica organismo asesor académico de la FCS.
</t>
    </r>
    <r>
      <rPr>
        <sz val="10"/>
        <color theme="1"/>
        <rFont val="Century Schoolbook"/>
        <family val="1"/>
      </rPr>
      <t>8.-</t>
    </r>
    <r>
      <rPr>
        <sz val="10"/>
        <color theme="1"/>
        <rFont val="Arial Narrow"/>
        <family val="2"/>
      </rPr>
      <t xml:space="preserve"> Elaboración de la oferta académica y jornada de orientación vocacional.
</t>
    </r>
    <r>
      <rPr>
        <sz val="10"/>
        <color theme="1"/>
        <rFont val="Century Schoolbook"/>
        <family val="1"/>
      </rPr>
      <t>9.-</t>
    </r>
    <r>
      <rPr>
        <sz val="10"/>
        <color theme="1"/>
        <rFont val="Arial Narrow"/>
        <family val="2"/>
      </rPr>
      <t xml:space="preserve"> Elaboración de comunicaciones para trámites administrativos desde la Coordinación de carrera.
</t>
    </r>
    <r>
      <rPr>
        <sz val="10"/>
        <color theme="1"/>
        <rFont val="Century Schoolbook"/>
        <family val="1"/>
      </rPr>
      <t>10.-</t>
    </r>
    <r>
      <rPr>
        <sz val="10"/>
        <color theme="1"/>
        <rFont val="Arial Narrow"/>
        <family val="2"/>
      </rPr>
      <t xml:space="preserve"> Elaboración de propuestas de actividades académicas para el calendario académico en coordinación con el Subdecanato.
</t>
    </r>
    <r>
      <rPr>
        <sz val="10"/>
        <color theme="1"/>
        <rFont val="Century Schoolbook"/>
        <family val="1"/>
      </rPr>
      <t>11.-</t>
    </r>
    <r>
      <rPr>
        <sz val="10"/>
        <color theme="1"/>
        <rFont val="Arial Narrow"/>
        <family val="2"/>
      </rPr>
      <t xml:space="preserve"> Elaboración y coordinación del proceso de prácticas preprofesionales en conjunto con Vincopp.
</t>
    </r>
    <r>
      <rPr>
        <sz val="10"/>
        <color theme="1"/>
        <rFont val="Century Schoolbook"/>
        <family val="1"/>
      </rPr>
      <t>12.-</t>
    </r>
    <r>
      <rPr>
        <sz val="10"/>
        <color theme="1"/>
        <rFont val="Arial Narrow"/>
        <family val="2"/>
      </rPr>
      <t xml:space="preserve"> Elaboración de informes de cumplimiento.
Cabe recalcar que las actividades propuestas se desarrollarán en la modalidad en línea mientras dure la emergencia sanitaria declarada en el país.
Actualmente esta carrera imparte clases bajo  modalidad on line, mientras dure la emergencia sanitaria declarada en el país.</t>
    </r>
  </si>
  <si>
    <r>
      <t xml:space="preserve">Los procesos académicos corresponden a los siguientes:
</t>
    </r>
    <r>
      <rPr>
        <sz val="10"/>
        <color theme="1"/>
        <rFont val="Century Schoolbook"/>
        <family val="1"/>
      </rPr>
      <t>1.-</t>
    </r>
    <r>
      <rPr>
        <sz val="10"/>
        <color theme="1"/>
        <rFont val="Arial Narrow"/>
        <family val="2"/>
      </rPr>
      <t xml:space="preserve"> Elaboración de Distributivos.
</t>
    </r>
    <r>
      <rPr>
        <sz val="10"/>
        <color theme="1"/>
        <rFont val="Century Schoolbook"/>
        <family val="1"/>
      </rPr>
      <t>2.-</t>
    </r>
    <r>
      <rPr>
        <sz val="10"/>
        <color theme="1"/>
        <rFont val="Arial Narrow"/>
        <family val="2"/>
      </rPr>
      <t xml:space="preserve"> Elaboración de horarios.
</t>
    </r>
    <r>
      <rPr>
        <sz val="10"/>
        <color theme="1"/>
        <rFont val="Century Schoolbook"/>
        <family val="1"/>
      </rPr>
      <t>3.-</t>
    </r>
    <r>
      <rPr>
        <sz val="10"/>
        <color theme="1"/>
        <rFont val="Arial Narrow"/>
        <family val="2"/>
      </rPr>
      <t xml:space="preserve"> Revisión de sílabos.
</t>
    </r>
    <r>
      <rPr>
        <sz val="10"/>
        <color theme="1"/>
        <rFont val="Century Schoolbook"/>
        <family val="1"/>
      </rPr>
      <t>4.-</t>
    </r>
    <r>
      <rPr>
        <sz val="10"/>
        <color theme="1"/>
        <rFont val="Arial Narrow"/>
        <family val="2"/>
      </rPr>
      <t xml:space="preserve"> Gestión de colectivos de apoyo académico de la carrera.
</t>
    </r>
    <r>
      <rPr>
        <sz val="10"/>
        <color theme="1"/>
        <rFont val="Century Schoolbook"/>
        <family val="1"/>
      </rPr>
      <t>5.-</t>
    </r>
    <r>
      <rPr>
        <sz val="10"/>
        <color theme="1"/>
        <rFont val="Arial Narrow"/>
        <family val="2"/>
      </rPr>
      <t xml:space="preserve"> Coordinar con la UMMOG el desarrollo del proceso de titulación por periodo académico.
</t>
    </r>
    <r>
      <rPr>
        <sz val="10"/>
        <color theme="1"/>
        <rFont val="Century Schoolbook"/>
        <family val="1"/>
      </rPr>
      <t>6.-</t>
    </r>
    <r>
      <rPr>
        <sz val="10"/>
        <color theme="1"/>
        <rFont val="Arial Narrow"/>
        <family val="2"/>
      </rPr>
      <t xml:space="preserve"> Gestión de movilidad estudiantil (en caso de que lo hubiere).
Cabe recalcar que las actividades propuestas se desarrollarán en la modalidad en línea mientras dure la emergencia sanitaria declarada en el país y de acuerdo a los lineamientos y protocolos establecidos para las IES en el manejo de la pandemia de COVID-</t>
    </r>
    <r>
      <rPr>
        <sz val="10"/>
        <color theme="1"/>
        <rFont val="Century Schoolbook"/>
        <family val="1"/>
      </rPr>
      <t>19.</t>
    </r>
    <r>
      <rPr>
        <sz val="10"/>
        <color theme="1"/>
        <rFont val="Arial Narrow"/>
        <family val="2"/>
      </rPr>
      <t xml:space="preserve">
Actualmente esta carrera imparte clases bajo  modalidad on line, mientras dure la emergencia sanitaria y los protocolos establecidos para las IES en el manejo de la pandemia de COVID-</t>
    </r>
    <r>
      <rPr>
        <sz val="10"/>
        <color theme="1"/>
        <rFont val="Century Schoolbook"/>
        <family val="1"/>
      </rPr>
      <t>19.</t>
    </r>
    <r>
      <rPr>
        <sz val="10"/>
        <color theme="1"/>
        <rFont val="Arial Narrow"/>
        <family val="2"/>
      </rPr>
      <t xml:space="preserve"> declarada en el país.</t>
    </r>
  </si>
  <si>
    <r>
      <t xml:space="preserve">Los procesos académicos corresponden a los siguientes:
</t>
    </r>
    <r>
      <rPr>
        <sz val="10"/>
        <color theme="1"/>
        <rFont val="Century Schoolbook"/>
        <family val="1"/>
      </rPr>
      <t>1.-</t>
    </r>
    <r>
      <rPr>
        <sz val="10"/>
        <color theme="1"/>
        <rFont val="Arial Narrow"/>
        <family val="2"/>
      </rPr>
      <t xml:space="preserve"> Elaboración de Distributivos.
</t>
    </r>
    <r>
      <rPr>
        <sz val="10"/>
        <color theme="1"/>
        <rFont val="Century Schoolbook"/>
        <family val="1"/>
      </rPr>
      <t>2.-</t>
    </r>
    <r>
      <rPr>
        <sz val="10"/>
        <color theme="1"/>
        <rFont val="Arial Narrow"/>
        <family val="2"/>
      </rPr>
      <t xml:space="preserve"> Elaboración de horarios.
</t>
    </r>
    <r>
      <rPr>
        <sz val="10"/>
        <color theme="1"/>
        <rFont val="Century Schoolbook"/>
        <family val="1"/>
      </rPr>
      <t>3.-</t>
    </r>
    <r>
      <rPr>
        <sz val="10"/>
        <color theme="1"/>
        <rFont val="Arial Narrow"/>
        <family val="2"/>
      </rPr>
      <t xml:space="preserve"> Revisión de sílabos.
</t>
    </r>
    <r>
      <rPr>
        <sz val="10"/>
        <color theme="1"/>
        <rFont val="Century Schoolbook"/>
        <family val="1"/>
      </rPr>
      <t>4.-</t>
    </r>
    <r>
      <rPr>
        <sz val="10"/>
        <color theme="1"/>
        <rFont val="Arial Narrow"/>
        <family val="2"/>
      </rPr>
      <t xml:space="preserve"> Gestión de colectivos de apoyo académico de la carrera.
</t>
    </r>
    <r>
      <rPr>
        <sz val="10"/>
        <color theme="1"/>
        <rFont val="Century Schoolbook"/>
        <family val="1"/>
      </rPr>
      <t>5.-</t>
    </r>
    <r>
      <rPr>
        <sz val="10"/>
        <color theme="1"/>
        <rFont val="Arial Narrow"/>
        <family val="2"/>
      </rPr>
      <t xml:space="preserve"> Coordinar con la UMMOG el desarrollo del proceso de titulación por periodo académico.
"Cabe recalcar que las actividades propuestas se desarrollarán en la modalidad en línea mientras dure la emergencia sanitaria declarada en el país y de acuerdo a los lineamientos y protocolos establecidos para las IES en el manejo de la pandemia de COVID-</t>
    </r>
    <r>
      <rPr>
        <sz val="10"/>
        <color theme="1"/>
        <rFont val="Century Schoolbook"/>
        <family val="1"/>
      </rPr>
      <t>19.</t>
    </r>
    <r>
      <rPr>
        <sz val="10"/>
        <color theme="1"/>
        <rFont val="Arial Narrow"/>
        <family val="2"/>
      </rPr>
      <t xml:space="preserve">
Actualmente esta carrera imparte clases bajo  modalidad on line, mientras dure la emergencia sanitaria y los protocolos establecidos para las IES en el manejo de la pandemia de COVID-</t>
    </r>
    <r>
      <rPr>
        <sz val="10"/>
        <color theme="1"/>
        <rFont val="Century Schoolbook"/>
        <family val="1"/>
      </rPr>
      <t>19.</t>
    </r>
    <r>
      <rPr>
        <sz val="10"/>
        <color theme="1"/>
        <rFont val="Arial Narrow"/>
        <family val="2"/>
      </rPr>
      <t xml:space="preserve"> declarada en el país".</t>
    </r>
  </si>
  <si>
    <t>FACULTAD DE CIENCIAS QUÍMICAS Y DE LA SALUD</t>
  </si>
  <si>
    <r>
      <rPr>
        <b/>
        <sz val="9"/>
        <rFont val="Century Schoolbook"/>
        <family val="1"/>
      </rPr>
      <t>1.-</t>
    </r>
    <r>
      <rPr>
        <sz val="10"/>
        <rFont val="Arial Narrow"/>
        <family val="2"/>
      </rPr>
      <t xml:space="preserve"> Emitir directrices para garantizar la ejecución de los procesos administrativos y académicos.</t>
    </r>
  </si>
  <si>
    <r>
      <rPr>
        <b/>
        <sz val="9"/>
        <rFont val="Century Schoolbook"/>
        <family val="1"/>
      </rPr>
      <t>1.-</t>
    </r>
    <r>
      <rPr>
        <sz val="10"/>
        <rFont val="Arial Narrow"/>
        <family val="2"/>
      </rPr>
      <t xml:space="preserve"> Socializar reglamentos.
</t>
    </r>
    <r>
      <rPr>
        <b/>
        <sz val="9"/>
        <rFont val="Century Schoolbook"/>
        <family val="1"/>
      </rPr>
      <t>2.-</t>
    </r>
    <r>
      <rPr>
        <sz val="10"/>
        <rFont val="Arial Narrow"/>
        <family val="2"/>
      </rPr>
      <t xml:space="preserve"> Planificar reuniones de trabajo con personal administrativo y académico.</t>
    </r>
  </si>
  <si>
    <r>
      <rPr>
        <b/>
        <sz val="9"/>
        <rFont val="Century Schoolbook"/>
        <family val="1"/>
      </rPr>
      <t>1.-</t>
    </r>
    <r>
      <rPr>
        <sz val="10"/>
        <rFont val="Arial Narrow"/>
        <family val="2"/>
      </rPr>
      <t xml:space="preserve"> Reporte de validación de las directrices.</t>
    </r>
  </si>
  <si>
    <t>* Dr. Freddy Pereira Guanuche,
  Decano
* Miembros del Consejo Directivo
* Coordinadores de Carrera
* Lic. Marina Cabrera Sánchez,
  Analista del Decanato</t>
  </si>
  <si>
    <t>Pasaje al Interior</t>
  </si>
  <si>
    <t>Honorarios por Contratos Civiles de Servicios Profesionales</t>
  </si>
  <si>
    <r>
      <rPr>
        <b/>
        <sz val="9"/>
        <rFont val="Century Schoolbook"/>
        <family val="1"/>
      </rPr>
      <t>1.-</t>
    </r>
    <r>
      <rPr>
        <sz val="10"/>
        <rFont val="Arial Narrow"/>
        <family val="2"/>
      </rPr>
      <t xml:space="preserve"> Elaborar comunicaciones (oficios, circulares, certificados, hojas de movilización).
</t>
    </r>
    <r>
      <rPr>
        <b/>
        <sz val="9"/>
        <rFont val="Century Schoolbook"/>
        <family val="1"/>
      </rPr>
      <t>2.-</t>
    </r>
    <r>
      <rPr>
        <sz val="10"/>
        <rFont val="Arial Narrow"/>
        <family val="2"/>
      </rPr>
      <t xml:space="preserve"> Revisar la agenda diaria de la Autoridad de la Unidad.
</t>
    </r>
    <r>
      <rPr>
        <b/>
        <sz val="9"/>
        <rFont val="Century Schoolbook"/>
        <family val="1"/>
      </rPr>
      <t>3.-</t>
    </r>
    <r>
      <rPr>
        <sz val="10"/>
        <rFont val="Arial Narrow"/>
        <family val="2"/>
      </rPr>
      <t xml:space="preserve"> Emitir y recepción de correos internos y externos.
</t>
    </r>
    <r>
      <rPr>
        <b/>
        <sz val="9"/>
        <rFont val="Century Schoolbook"/>
        <family val="1"/>
      </rPr>
      <t>4.-</t>
    </r>
    <r>
      <rPr>
        <sz val="10"/>
        <rFont val="Arial Narrow"/>
        <family val="2"/>
      </rPr>
      <t xml:space="preserve"> Diagnosticar las condiciones y requerimientos de reparación de bienes muebles e inmuebles y realizar trámites pertinentes.
</t>
    </r>
    <r>
      <rPr>
        <b/>
        <sz val="9"/>
        <rFont val="Century Schoolbook"/>
        <family val="1"/>
      </rPr>
      <t>5.-</t>
    </r>
    <r>
      <rPr>
        <sz val="10"/>
        <rFont val="Arial Narrow"/>
        <family val="2"/>
      </rPr>
      <t xml:space="preserve"> Gestionar la adquisición de bienes y materiales para la FCS.</t>
    </r>
  </si>
  <si>
    <t>* Dr. Freddy Pereira Guanuche,
  Decano
* Lic. Marina Cabrera Sánchez,
  Analista del Decanato
* Ing. Juan Díaz Calle,
  Administrador de Bienes FCQS</t>
  </si>
  <si>
    <t>Caja Chica</t>
  </si>
  <si>
    <r>
      <rPr>
        <b/>
        <sz val="9"/>
        <rFont val="Century Schoolbook"/>
        <family val="1"/>
      </rPr>
      <t>3.-</t>
    </r>
    <r>
      <rPr>
        <sz val="10"/>
        <rFont val="Arial Narrow"/>
        <family val="2"/>
      </rPr>
      <t xml:space="preserve"> Emitir criterios técnicos para la sustentación de las decisiones adoptadas a nivel de facultad.</t>
    </r>
  </si>
  <si>
    <t>N° de Resoluciones adoptadas por Consejo Directivo</t>
  </si>
  <si>
    <r>
      <rPr>
        <b/>
        <sz val="9"/>
        <rFont val="Century Schoolbook"/>
        <family val="1"/>
      </rPr>
      <t>1.-</t>
    </r>
    <r>
      <rPr>
        <sz val="10"/>
        <rFont val="Arial Narrow"/>
        <family val="2"/>
      </rPr>
      <t xml:space="preserve"> Legalizar Resoluciones adoptadas en Consejo Directivo.
</t>
    </r>
    <r>
      <rPr>
        <b/>
        <sz val="9"/>
        <rFont val="Century Schoolbook"/>
        <family val="1"/>
      </rPr>
      <t>2.-</t>
    </r>
    <r>
      <rPr>
        <sz val="10"/>
        <rFont val="Arial Narrow"/>
        <family val="2"/>
      </rPr>
      <t xml:space="preserve"> Legalizar Actas de Sesiones de Consejo Directivo.
</t>
    </r>
    <r>
      <rPr>
        <b/>
        <sz val="9"/>
        <rFont val="Century Schoolbook"/>
        <family val="1"/>
      </rPr>
      <t>3.-</t>
    </r>
    <r>
      <rPr>
        <sz val="10"/>
        <rFont val="Arial Narrow"/>
        <family val="2"/>
      </rPr>
      <t xml:space="preserve"> Aprobar criterios jurídicos.</t>
    </r>
  </si>
  <si>
    <t>* Dr. Freddy Pereira Guanuche,
  Decano
* Miembros del Consejo Directivo
* Coordinadores de Carrera
* Abg. Stalin Rodríguez Pérez,
  Secretario Abogado FCQS</t>
  </si>
  <si>
    <t>401800180002</t>
  </si>
  <si>
    <r>
      <t xml:space="preserve">Bomba de Agua de </t>
    </r>
    <r>
      <rPr>
        <sz val="10"/>
        <color theme="1"/>
        <rFont val="Century Schoolbook"/>
        <family val="1"/>
      </rPr>
      <t>2</t>
    </r>
    <r>
      <rPr>
        <sz val="10"/>
        <color theme="1"/>
        <rFont val="Arial Narrow"/>
        <family val="2"/>
      </rPr>
      <t xml:space="preserve"> caballos</t>
    </r>
  </si>
  <si>
    <t>40010001000</t>
  </si>
  <si>
    <t>Acondicionador de Aires</t>
  </si>
  <si>
    <r>
      <rPr>
        <b/>
        <sz val="9"/>
        <rFont val="Century Schoolbook"/>
        <family val="1"/>
      </rPr>
      <t>1.-</t>
    </r>
    <r>
      <rPr>
        <sz val="10"/>
        <rFont val="Arial Narrow"/>
        <family val="2"/>
      </rPr>
      <t xml:space="preserve"> Administrar los procesos de docencia, investigación, vinculación con la colectividad y de gestión en la Facultad.
</t>
    </r>
    <r>
      <rPr>
        <b/>
        <sz val="9"/>
        <rFont val="Century Schoolbook"/>
        <family val="1"/>
      </rPr>
      <t>2.-</t>
    </r>
    <r>
      <rPr>
        <sz val="10"/>
        <rFont val="Arial Narrow"/>
        <family val="2"/>
      </rPr>
      <t xml:space="preserve"> Controlar la asistencia y permanencia de servidores.
</t>
    </r>
    <r>
      <rPr>
        <b/>
        <sz val="9"/>
        <rFont val="Century Schoolbook"/>
        <family val="1"/>
      </rPr>
      <t>3.-</t>
    </r>
    <r>
      <rPr>
        <sz val="10"/>
        <rFont val="Arial Narrow"/>
        <family val="2"/>
      </rPr>
      <t xml:space="preserve"> Socializar con servidores sus deberes, atribuciones y obligaciones.</t>
    </r>
  </si>
  <si>
    <r>
      <rPr>
        <b/>
        <sz val="9"/>
        <rFont val="Century Schoolbook"/>
        <family val="1"/>
      </rPr>
      <t>1.-</t>
    </r>
    <r>
      <rPr>
        <sz val="10"/>
        <rFont val="Arial Narrow"/>
        <family val="2"/>
      </rPr>
      <t xml:space="preserve"> Matriz de Control y Supervisión de los servidores.</t>
    </r>
  </si>
  <si>
    <t>* Dr. Freddy Pereira Guanuche,
  Decano
* Lic. Marina Cabrera Sánchez,
  Analista del Decanato
* Abg. Stalin Rodríguez Pereira,
  Secretario-Abogado</t>
  </si>
  <si>
    <t>ASEDEFE</t>
  </si>
  <si>
    <t>AFEME</t>
  </si>
  <si>
    <t>Edificios, Locales, Residencias y Cableado Estructurales (Instalación, Mantenimiento y Reparación)</t>
  </si>
  <si>
    <r>
      <rPr>
        <b/>
        <sz val="9"/>
        <rFont val="Century Schoolbook"/>
        <family val="1"/>
      </rPr>
      <t>1.-</t>
    </r>
    <r>
      <rPr>
        <sz val="10"/>
        <rFont val="Arial Narrow"/>
        <family val="2"/>
      </rPr>
      <t xml:space="preserve"> Sesionar y presidir Consejo Directivo de la Facultad.</t>
    </r>
  </si>
  <si>
    <r>
      <rPr>
        <b/>
        <sz val="9"/>
        <rFont val="Century Schoolbook"/>
        <family val="1"/>
      </rPr>
      <t>1.-</t>
    </r>
    <r>
      <rPr>
        <sz val="10"/>
        <rFont val="Arial Narrow"/>
        <family val="2"/>
      </rPr>
      <t xml:space="preserve"> Matriz de Control y Supervisión a la ejecución de las convocatorias a los consejos de facultad.</t>
    </r>
  </si>
  <si>
    <t>* Dr. Freddy Pereira Guanuche,
  Decano
* Miembros del Consejo Directivo
* Coordinadores de Carrera
* Abg. Stalin Rodríguez Pérez,
  Secretario-Abogado FCQS</t>
  </si>
  <si>
    <r>
      <rPr>
        <b/>
        <sz val="9"/>
        <rFont val="Century Schoolbook"/>
        <family val="1"/>
      </rPr>
      <t>1.-</t>
    </r>
    <r>
      <rPr>
        <sz val="10"/>
        <rFont val="Arial Narrow"/>
        <family val="2"/>
      </rPr>
      <t xml:space="preserve"> Elaborar, implementar y hacer seguimiento al plan operativo de la FCS.
</t>
    </r>
    <r>
      <rPr>
        <b/>
        <sz val="9"/>
        <rFont val="Century Schoolbook"/>
        <family val="1"/>
      </rPr>
      <t>2.-</t>
    </r>
    <r>
      <rPr>
        <sz val="10"/>
        <rFont val="Arial Narrow"/>
        <family val="2"/>
      </rPr>
      <t xml:space="preserve"> Ejecutar Evaluaciones al POA.</t>
    </r>
  </si>
  <si>
    <t>BRECKER PARA CAJA</t>
  </si>
  <si>
    <r>
      <t>CABLE CABLEADO #</t>
    </r>
    <r>
      <rPr>
        <sz val="10"/>
        <rFont val="Century Schoolbook"/>
        <family val="1"/>
      </rPr>
      <t>12</t>
    </r>
    <r>
      <rPr>
        <sz val="10"/>
        <rFont val="Arial Narrow"/>
        <family val="2"/>
      </rPr>
      <t xml:space="preserve"> ROLLO</t>
    </r>
  </si>
  <si>
    <r>
      <t xml:space="preserve">CABLE CABLEADO ROLLO # </t>
    </r>
    <r>
      <rPr>
        <sz val="10"/>
        <color theme="1"/>
        <rFont val="Century Schoolbook"/>
        <family val="1"/>
      </rPr>
      <t>14</t>
    </r>
  </si>
  <si>
    <r>
      <t xml:space="preserve">TOMACORRIENTE EMPOTRADO POLARIZADO PARA </t>
    </r>
    <r>
      <rPr>
        <sz val="10"/>
        <color theme="1"/>
        <rFont val="Century Schoolbook"/>
        <family val="1"/>
      </rPr>
      <t>110</t>
    </r>
    <r>
      <rPr>
        <sz val="10"/>
        <color theme="1"/>
        <rFont val="Arial Narrow"/>
        <family val="2"/>
      </rPr>
      <t>V</t>
    </r>
  </si>
  <si>
    <r>
      <t xml:space="preserve">TOMAS SOBREPUESTA PARA </t>
    </r>
    <r>
      <rPr>
        <sz val="10"/>
        <color theme="1"/>
        <rFont val="Century Schoolbook"/>
        <family val="1"/>
      </rPr>
      <t>110</t>
    </r>
    <r>
      <rPr>
        <sz val="10"/>
        <color theme="1"/>
        <rFont val="Arial Narrow"/>
        <family val="2"/>
      </rPr>
      <t>V</t>
    </r>
  </si>
  <si>
    <r>
      <t xml:space="preserve">CANALETA </t>
    </r>
    <r>
      <rPr>
        <sz val="10"/>
        <color theme="1"/>
        <rFont val="Century Schoolbook"/>
        <family val="1"/>
      </rPr>
      <t>12*24</t>
    </r>
  </si>
  <si>
    <r>
      <t xml:space="preserve">CAJA GENERAL ELECTRICA ORG. </t>
    </r>
    <r>
      <rPr>
        <sz val="10"/>
        <color theme="1"/>
        <rFont val="Century Schoolbook"/>
        <family val="1"/>
      </rPr>
      <t>10</t>
    </r>
  </si>
  <si>
    <t>ROSETONES</t>
  </si>
  <si>
    <t>INTERRUPTORES DOBLES</t>
  </si>
  <si>
    <t>FOCOS LED</t>
  </si>
  <si>
    <t>CAPACITOR PARA 220V PARA ACONDICIONADOR DE AIRE</t>
  </si>
  <si>
    <t xml:space="preserve">CHAPAS DE PUERTAS TIPO POMO </t>
  </si>
  <si>
    <r>
      <t xml:space="preserve">LLAVE PARA LAVAMANOS DE </t>
    </r>
    <r>
      <rPr>
        <sz val="10"/>
        <color theme="1"/>
        <rFont val="Century Schoolbook"/>
        <family val="1"/>
      </rPr>
      <t>1/2“.</t>
    </r>
    <r>
      <rPr>
        <sz val="10"/>
        <color theme="1"/>
        <rFont val="Arial Narrow"/>
        <family val="2"/>
      </rPr>
      <t xml:space="preserve"> Marca EDESA</t>
    </r>
  </si>
  <si>
    <t>SAPITOS DE INODORO</t>
  </si>
  <si>
    <t>JUEGO DE HERRAJE PARA SANITARIO</t>
  </si>
  <si>
    <t xml:space="preserve">
Archivo de gestión organizado.</t>
  </si>
  <si>
    <r>
      <rPr>
        <b/>
        <sz val="9"/>
        <rFont val="Century Schoolbook"/>
        <family val="1"/>
      </rPr>
      <t>1.-</t>
    </r>
    <r>
      <rPr>
        <sz val="10"/>
        <rFont val="Arial Narrow"/>
        <family val="2"/>
      </rPr>
      <t xml:space="preserve"> Realizar el inventario documental de carpetas del archivo que reposa en el Decanato.</t>
    </r>
  </si>
  <si>
    <t>* Dr. Freddy Pereira Guanuche,
  Decano
* Lic. Marina Cabrera Sánchez,
  Analista del Decanato
* Sr. Edro Jiménez,
  Auxiliar Administrativo FCQS</t>
  </si>
  <si>
    <t>Mantenimientos de maquinaria y equipos</t>
  </si>
  <si>
    <t xml:space="preserve"> Procedimientos Académicos internos estandarizados, emitidos o actualizados.</t>
  </si>
  <si>
    <t>N° de procedimientos académicos emitidos o actualizados</t>
  </si>
  <si>
    <r>
      <rPr>
        <b/>
        <sz val="9"/>
        <rFont val="Century Schoolbook"/>
        <family val="1"/>
      </rPr>
      <t>1.-</t>
    </r>
    <r>
      <rPr>
        <sz val="10"/>
        <rFont val="Arial Narrow"/>
        <family val="2"/>
      </rPr>
      <t xml:space="preserve"> Entregar lista de integrantes del equipo académico de carrera para la revisión de los sílabos de las asignaturas de las mallas vigentes. on line
</t>
    </r>
    <r>
      <rPr>
        <b/>
        <sz val="9"/>
        <rFont val="Century Schoolbook"/>
        <family val="1"/>
      </rPr>
      <t>2.-</t>
    </r>
    <r>
      <rPr>
        <sz val="10"/>
        <rFont val="Arial Narrow"/>
        <family val="2"/>
      </rPr>
      <t xml:space="preserve"> Estructurar las Comisiones Académicas Multidisciplinaria para análisis de las guías de prácticas de asignatura.
</t>
    </r>
    <r>
      <rPr>
        <b/>
        <sz val="9"/>
        <rFont val="Century Schoolbook"/>
        <family val="1"/>
      </rPr>
      <t>3.-</t>
    </r>
    <r>
      <rPr>
        <sz val="10"/>
        <rFont val="Arial Narrow"/>
        <family val="2"/>
      </rPr>
      <t xml:space="preserve"> Aprobar las Guías de prácticas de asignatura.</t>
    </r>
  </si>
  <si>
    <r>
      <rPr>
        <b/>
        <sz val="9"/>
        <rFont val="Century Schoolbook"/>
        <family val="1"/>
      </rPr>
      <t>1.-</t>
    </r>
    <r>
      <rPr>
        <sz val="10"/>
        <rFont val="Arial Narrow"/>
        <family val="2"/>
      </rPr>
      <t xml:space="preserve"> Reporte del estado actual de la Emisión o actualización de Procedimientos Académicos internos.</t>
    </r>
  </si>
  <si>
    <t>* Lcda. Jovanny Santos Luna,
  Subdecano
* Coordinadores de Carrera
* Nelly Fajardo Aguilar,
  Analista Administrativo</t>
  </si>
  <si>
    <r>
      <rPr>
        <b/>
        <sz val="9"/>
        <rFont val="Century Schoolbook"/>
        <family val="1"/>
      </rPr>
      <t>1.-</t>
    </r>
    <r>
      <rPr>
        <sz val="10"/>
        <rFont val="Arial Narrow"/>
        <family val="2"/>
      </rPr>
      <t xml:space="preserve"> Convocar a sesiones de Comisión Académica y emitir resoluciones.
</t>
    </r>
    <r>
      <rPr>
        <b/>
        <sz val="9"/>
        <rFont val="Century Schoolbook"/>
        <family val="1"/>
      </rPr>
      <t>2.-</t>
    </r>
    <r>
      <rPr>
        <sz val="10"/>
        <rFont val="Arial Narrow"/>
        <family val="2"/>
      </rPr>
      <t xml:space="preserve"> Coordinar con Coordinadores de Carrera la elaboración del Distributivo Académico y horarios por cada periodo académico.
</t>
    </r>
    <r>
      <rPr>
        <b/>
        <sz val="9"/>
        <rFont val="Century Schoolbook"/>
        <family val="1"/>
      </rPr>
      <t>3.-</t>
    </r>
    <r>
      <rPr>
        <sz val="10"/>
        <rFont val="Arial Narrow"/>
        <family val="2"/>
      </rPr>
      <t xml:space="preserve"> Elaborar comunicaciones, resoluciones, circulares y certificaciones, documentos que emanen de los procesos administrativos que se llevan a cabo en el Subdecanato.
</t>
    </r>
    <r>
      <rPr>
        <b/>
        <sz val="9"/>
        <rFont val="Century Schoolbook"/>
        <family val="1"/>
      </rPr>
      <t>4.-</t>
    </r>
    <r>
      <rPr>
        <sz val="10"/>
        <rFont val="Arial Narrow"/>
        <family val="2"/>
      </rPr>
      <t xml:space="preserve"> Entregar oportunamente informes y reportes solicitados por las diferentes dependencias de la Universidad.
</t>
    </r>
    <r>
      <rPr>
        <b/>
        <sz val="9"/>
        <rFont val="Century Schoolbook"/>
        <family val="1"/>
      </rPr>
      <t>5.-</t>
    </r>
    <r>
      <rPr>
        <sz val="10"/>
        <rFont val="Arial Narrow"/>
        <family val="2"/>
      </rPr>
      <t xml:space="preserve"> Coordinar el Procesamiento de  información en el SIUTMACH de mallas curriculares, creación de promociones, periodos lectivos, cursos y paralelos.
</t>
    </r>
    <r>
      <rPr>
        <b/>
        <sz val="9"/>
        <rFont val="Century Schoolbook"/>
        <family val="1"/>
      </rPr>
      <t>6.-</t>
    </r>
    <r>
      <rPr>
        <sz val="10"/>
        <rFont val="Arial Narrow"/>
        <family val="2"/>
      </rPr>
      <t xml:space="preserve"> Elaborar matriz de cumplimiento de procesos académicos por parte de los Coordinadores de Carrera mediante informes de actividades académicas.
</t>
    </r>
    <r>
      <rPr>
        <b/>
        <sz val="9"/>
        <rFont val="Century Schoolbook"/>
        <family val="1"/>
      </rPr>
      <t>7.-</t>
    </r>
    <r>
      <rPr>
        <sz val="10"/>
        <rFont val="Arial Narrow"/>
        <family val="2"/>
      </rPr>
      <t xml:space="preserve"> Elaborar matriz de cumplimiento de procesos académicos por parte de los docentes.
</t>
    </r>
    <r>
      <rPr>
        <b/>
        <sz val="9"/>
        <rFont val="Century Schoolbook"/>
        <family val="1"/>
      </rPr>
      <t>8.-</t>
    </r>
    <r>
      <rPr>
        <sz val="10"/>
        <rFont val="Arial Narrow"/>
        <family val="2"/>
      </rPr>
      <t xml:space="preserve"> Realizar sesiones de trabajo con Coordinadores de Carrera, docentes, estudiantes y personal de apoyo.</t>
    </r>
  </si>
  <si>
    <r>
      <rPr>
        <b/>
        <sz val="9"/>
        <rFont val="Century Schoolbook"/>
        <family val="1"/>
      </rPr>
      <t>1.-</t>
    </r>
    <r>
      <rPr>
        <sz val="10"/>
        <rFont val="Arial Narrow"/>
        <family val="2"/>
      </rPr>
      <t xml:space="preserve"> Reporte del estado actual de la supervisión a la ejecución de los procesos académicos.</t>
    </r>
  </si>
  <si>
    <t>N° de proyectos de investigación y vinculación con la sociedad que registran avances supervisados</t>
  </si>
  <si>
    <r>
      <rPr>
        <b/>
        <sz val="9"/>
        <rFont val="Century Schoolbook"/>
        <family val="1"/>
      </rPr>
      <t>1.-</t>
    </r>
    <r>
      <rPr>
        <sz val="10"/>
        <rFont val="Arial Narrow"/>
        <family val="2"/>
      </rPr>
      <t xml:space="preserve"> Identificar proyectos de vinculación vigentes y en tramite de cada carrera.
</t>
    </r>
    <r>
      <rPr>
        <b/>
        <sz val="9"/>
        <rFont val="Century Schoolbook"/>
        <family val="1"/>
      </rPr>
      <t>2.-</t>
    </r>
    <r>
      <rPr>
        <sz val="10"/>
        <rFont val="Arial Narrow"/>
        <family val="2"/>
      </rPr>
      <t xml:space="preserve"> Identificar proyectos de investigación en los que participan los docentes de la Facultad.
</t>
    </r>
    <r>
      <rPr>
        <b/>
        <sz val="9"/>
        <rFont val="Century Schoolbook"/>
        <family val="1"/>
      </rPr>
      <t>3.-</t>
    </r>
    <r>
      <rPr>
        <sz val="10"/>
        <rFont val="Arial Narrow"/>
        <family val="2"/>
      </rPr>
      <t xml:space="preserve"> Levantar datos de profesores con carga horario en vinculación e investigación.</t>
    </r>
  </si>
  <si>
    <r>
      <rPr>
        <b/>
        <sz val="9"/>
        <color indexed="8"/>
        <rFont val="Century Schoolbook"/>
        <family val="1"/>
      </rPr>
      <t>4.</t>
    </r>
    <r>
      <rPr>
        <sz val="9"/>
        <color indexed="8"/>
        <rFont val="Century Schoolbook"/>
        <family val="1"/>
      </rPr>
      <t>-</t>
    </r>
    <r>
      <rPr>
        <sz val="10"/>
        <color indexed="8"/>
        <rFont val="Arial Narrow"/>
        <family val="2"/>
      </rPr>
      <t xml:space="preserve"> Emitir documentos de planificación académica y curricular.</t>
    </r>
  </si>
  <si>
    <r>
      <rPr>
        <b/>
        <sz val="9"/>
        <rFont val="Century Schoolbook"/>
        <family val="1"/>
      </rPr>
      <t>1.-</t>
    </r>
    <r>
      <rPr>
        <sz val="10"/>
        <rFont val="Arial Narrow"/>
        <family val="2"/>
      </rPr>
      <t xml:space="preserve"> Monitorear en la plataforma informática el cumplimiento del ingreso de sílabos por parte de los docentes de la FCS.
</t>
    </r>
    <r>
      <rPr>
        <b/>
        <sz val="9"/>
        <rFont val="Century Schoolbook"/>
        <family val="1"/>
      </rPr>
      <t>2.-</t>
    </r>
    <r>
      <rPr>
        <sz val="10"/>
        <rFont val="Arial Narrow"/>
        <family val="2"/>
      </rPr>
      <t xml:space="preserve"> Solicitar Informes de equipos académico de revisión de sílabos.
</t>
    </r>
    <r>
      <rPr>
        <b/>
        <sz val="9"/>
        <rFont val="Century Schoolbook"/>
        <family val="1"/>
      </rPr>
      <t>3.-</t>
    </r>
    <r>
      <rPr>
        <sz val="10"/>
        <rFont val="Arial Narrow"/>
        <family val="2"/>
      </rPr>
      <t xml:space="preserve"> Solicitar Informes de seguimiento al silabo por parte de estudiantes.
</t>
    </r>
    <r>
      <rPr>
        <b/>
        <sz val="9"/>
        <rFont val="Century Schoolbook"/>
        <family val="1"/>
      </rPr>
      <t>4.-</t>
    </r>
    <r>
      <rPr>
        <sz val="10"/>
        <rFont val="Arial Narrow"/>
        <family val="2"/>
      </rPr>
      <t xml:space="preserve"> Revisar el Drive (de los documentos compartidos por los docentes).</t>
    </r>
  </si>
  <si>
    <t>N° de propuestas de procesos de Investigación y Vinculación con la sociedad elaboradas</t>
  </si>
  <si>
    <r>
      <rPr>
        <b/>
        <sz val="9"/>
        <rFont val="Century Schoolbook"/>
        <family val="1"/>
      </rPr>
      <t>1.-</t>
    </r>
    <r>
      <rPr>
        <sz val="10"/>
        <rFont val="Arial Narrow"/>
        <family val="2"/>
      </rPr>
      <t xml:space="preserve"> Gestionar ante las instancias pertinentes la aprobación de propuestas de proyectos de investigación y vinculación con la sociedad de las distintas carreras de la Facultad.</t>
    </r>
  </si>
  <si>
    <r>
      <rPr>
        <b/>
        <sz val="9"/>
        <rFont val="Century Schoolbook"/>
        <family val="1"/>
      </rPr>
      <t>1.-</t>
    </r>
    <r>
      <rPr>
        <sz val="10"/>
        <rFont val="Arial Narrow"/>
        <family val="2"/>
      </rPr>
      <t xml:space="preserve"> Organizar y ejecutar el proceso de evaluación integral del desempeño docente por periodo académico.</t>
    </r>
  </si>
  <si>
    <r>
      <rPr>
        <b/>
        <sz val="9"/>
        <rFont val="Century Schoolbook"/>
        <family val="1"/>
      </rPr>
      <t>7.-</t>
    </r>
    <r>
      <rPr>
        <b/>
        <sz val="10"/>
        <rFont val="Arial Narrow"/>
        <family val="2"/>
      </rPr>
      <t xml:space="preserve"> </t>
    </r>
    <r>
      <rPr>
        <sz val="10"/>
        <rFont val="Arial Narrow"/>
        <family val="2"/>
      </rPr>
      <t>Supervisar las actividades académicas que se realizan en los diferentes laboratorios, aulas, salas tics y unidades académicas experimentales de las Facultades.</t>
    </r>
  </si>
  <si>
    <r>
      <t xml:space="preserve">N° de practicas por semestres de acuerdo a las necesidades del docente en los Laboratorios de la FCQS. (Anexo N° </t>
    </r>
    <r>
      <rPr>
        <sz val="10"/>
        <rFont val="Century Schoolbook"/>
        <family val="1"/>
      </rPr>
      <t>1</t>
    </r>
    <r>
      <rPr>
        <sz val="10"/>
        <rFont val="Arial Narrow"/>
        <family val="2"/>
      </rPr>
      <t>)
(</t>
    </r>
    <r>
      <rPr>
        <sz val="10"/>
        <rFont val="Century Schoolbook"/>
        <family val="1"/>
      </rPr>
      <t>1297</t>
    </r>
    <r>
      <rPr>
        <sz val="10"/>
        <rFont val="Arial Narrow"/>
        <family val="2"/>
      </rPr>
      <t xml:space="preserve"> prácticas en el </t>
    </r>
    <r>
      <rPr>
        <sz val="10"/>
        <rFont val="Century Schoolbook"/>
        <family val="1"/>
      </rPr>
      <t>1</t>
    </r>
    <r>
      <rPr>
        <sz val="10"/>
        <rFont val="Arial Narrow"/>
        <family val="2"/>
      </rPr>
      <t xml:space="preserve">er Semestre y </t>
    </r>
    <r>
      <rPr>
        <sz val="10"/>
        <rFont val="Century Schoolbook"/>
        <family val="1"/>
      </rPr>
      <t>1353</t>
    </r>
    <r>
      <rPr>
        <sz val="10"/>
        <rFont val="Arial Narrow"/>
        <family val="2"/>
      </rPr>
      <t xml:space="preserve"> prácticas en el </t>
    </r>
    <r>
      <rPr>
        <sz val="10"/>
        <rFont val="Century Schoolbook"/>
        <family val="1"/>
      </rPr>
      <t>2</t>
    </r>
    <r>
      <rPr>
        <sz val="10"/>
        <rFont val="Arial Narrow"/>
        <family val="2"/>
      </rPr>
      <t>do semestre)</t>
    </r>
  </si>
  <si>
    <r>
      <rPr>
        <b/>
        <sz val="9"/>
        <rFont val="Century Schoolbook"/>
        <family val="1"/>
      </rPr>
      <t>1.-</t>
    </r>
    <r>
      <rPr>
        <sz val="10"/>
        <rFont val="Arial Narrow"/>
        <family val="2"/>
      </rPr>
      <t xml:space="preserve"> Supervisar y ejecutar  trabajos que se ejecuta en el laboratorio.
</t>
    </r>
    <r>
      <rPr>
        <b/>
        <sz val="9"/>
        <rFont val="Century Schoolbook"/>
        <family val="1"/>
      </rPr>
      <t>2.-</t>
    </r>
    <r>
      <rPr>
        <sz val="10"/>
        <rFont val="Arial Narrow"/>
        <family val="2"/>
      </rPr>
      <t xml:space="preserve"> Asesorar el uso del material didáctico, reactivos, medios de cultivo y equipos para prácticas afines al laboratorio.
</t>
    </r>
    <r>
      <rPr>
        <b/>
        <sz val="9"/>
        <rFont val="Century Schoolbook"/>
        <family val="1"/>
      </rPr>
      <t>3.-</t>
    </r>
    <r>
      <rPr>
        <sz val="10"/>
        <rFont val="Arial Narrow"/>
        <family val="2"/>
      </rPr>
      <t xml:space="preserve"> Asesorar a pasantes de diferentes instituciones.
</t>
    </r>
    <r>
      <rPr>
        <b/>
        <sz val="9"/>
        <rFont val="Century Schoolbook"/>
        <family val="1"/>
      </rPr>
      <t>4.-</t>
    </r>
    <r>
      <rPr>
        <sz val="10"/>
        <rFont val="Arial Narrow"/>
        <family val="2"/>
      </rPr>
      <t xml:space="preserve"> Supervisar y ejecutar los servicios que la UTMACH brinda a otras instituciones o personas naturales, respecto de la especialización del laboratorio.
</t>
    </r>
    <r>
      <rPr>
        <b/>
        <sz val="9"/>
        <rFont val="Century Schoolbook"/>
        <family val="1"/>
      </rPr>
      <t>5.-</t>
    </r>
    <r>
      <rPr>
        <sz val="10"/>
        <rFont val="Arial Narrow"/>
        <family val="2"/>
      </rPr>
      <t xml:space="preserve"> Controlar el buen funcionamiento del laboratorio y el cumplimiento de los reglamentos, normas y procedimientos correspondientes.</t>
    </r>
  </si>
  <si>
    <t>* Lcda. Jovanny Santos Luna,
 Subdecano
* Lcda. Carmen Paccha,
  Técnico de Laboratorio</t>
  </si>
  <si>
    <t>Laboratorio Enfermería Básica.</t>
  </si>
  <si>
    <t>Mascarillas quirúrgicas desechables</t>
  </si>
  <si>
    <r>
      <t xml:space="preserve">Caja x </t>
    </r>
    <r>
      <rPr>
        <sz val="10"/>
        <rFont val="Century Schoolbook"/>
        <family val="1"/>
      </rPr>
      <t>50</t>
    </r>
  </si>
  <si>
    <t>Guantes de Látex Talla M</t>
  </si>
  <si>
    <r>
      <t xml:space="preserve">Caja x </t>
    </r>
    <r>
      <rPr>
        <sz val="10"/>
        <rFont val="Century Schoolbook"/>
        <family val="1"/>
      </rPr>
      <t>100</t>
    </r>
  </si>
  <si>
    <t>Gorros tipo acordeón descartables</t>
  </si>
  <si>
    <t>Zapatos quirúrgicos descartables</t>
  </si>
  <si>
    <t>* Lcda. Jovanny Santos Luna,
  Subdecano
* Lcda. Carmen Paccha,
  Técnico de Laboratorio</t>
  </si>
  <si>
    <t>Laboratorio Enfermería Clínico Quirúrgica.</t>
  </si>
  <si>
    <t>* Lcda. Jovanny Santos Luna,
  Subdecano
* Bioq. Juan Carlos Pilaloa,
  Técnico de Laboratorio</t>
  </si>
  <si>
    <t>Laboratorio Histología.</t>
  </si>
  <si>
    <t>Laboratorio de Simulación.</t>
  </si>
  <si>
    <t>Laboratorio Anfiteatro.</t>
  </si>
  <si>
    <r>
      <rPr>
        <b/>
        <sz val="9"/>
        <rFont val="Century Schoolbook"/>
        <family val="1"/>
      </rPr>
      <t>1.-</t>
    </r>
    <r>
      <rPr>
        <sz val="10"/>
        <rFont val="Arial Narrow"/>
        <family val="2"/>
      </rPr>
      <t xml:space="preserve"> Supervisar y ejecutar y demás trabajos que se ejecuta en el laboratorio.
</t>
    </r>
    <r>
      <rPr>
        <b/>
        <sz val="9"/>
        <rFont val="Century Schoolbook"/>
        <family val="1"/>
      </rPr>
      <t>2.-</t>
    </r>
    <r>
      <rPr>
        <sz val="10"/>
        <rFont val="Arial Narrow"/>
        <family val="2"/>
      </rPr>
      <t xml:space="preserve"> Asesorar el uso del material didáctico, reactivos, medios de cultivo y equipos para prácticas afines al laboratorio.
3.Asesorar a pasantes de diferentes instituciones.
</t>
    </r>
    <r>
      <rPr>
        <b/>
        <sz val="9"/>
        <rFont val="Century Schoolbook"/>
        <family val="1"/>
      </rPr>
      <t>4.-</t>
    </r>
    <r>
      <rPr>
        <sz val="10"/>
        <rFont val="Arial Narrow"/>
        <family val="2"/>
      </rPr>
      <t xml:space="preserve"> Supervisar y ejecutar los servicios que la UTMACH brinda a otras instituciones o personas naturales, respecto de la especialización del laboratorio.
</t>
    </r>
    <r>
      <rPr>
        <b/>
        <sz val="9"/>
        <rFont val="Century Schoolbook"/>
        <family val="1"/>
      </rPr>
      <t>5.-</t>
    </r>
    <r>
      <rPr>
        <sz val="10"/>
        <rFont val="Arial Narrow"/>
        <family val="2"/>
      </rPr>
      <t xml:space="preserve"> Controlar el buen funcionamiento del laboratorio y el cumplimiento de los reglamentos, normas y procedimientos correspondientes.
</t>
    </r>
    <r>
      <rPr>
        <b/>
        <sz val="9"/>
        <rFont val="Century Schoolbook"/>
        <family val="1"/>
      </rPr>
      <t>6.-</t>
    </r>
    <r>
      <rPr>
        <sz val="10"/>
        <rFont val="Arial Narrow"/>
        <family val="2"/>
      </rPr>
      <t xml:space="preserve"> Controlar el correcto uso por parte de usuarios y estudiantes y realizar el mantenimiento de laboratorio, equipos, materiales y reactivos a su cargo.
</t>
    </r>
    <r>
      <rPr>
        <b/>
        <sz val="9"/>
        <rFont val="Century Schoolbook"/>
        <family val="1"/>
      </rPr>
      <t>7.-</t>
    </r>
    <r>
      <rPr>
        <sz val="10"/>
        <rFont val="Arial Narrow"/>
        <family val="2"/>
      </rPr>
      <t xml:space="preserve"> Controlar y realizar los inventarios de equipos, material, reactivos, insumos y bienes del laboratorio.</t>
    </r>
  </si>
  <si>
    <t xml:space="preserve">
* Lcda. Jovanny Santos Luna,
  Subdecano
* Ing. Estefanía Molina,
  Técnico de Laboratorio</t>
  </si>
  <si>
    <r>
      <t xml:space="preserve">Laboratorio de investigaciones.
Cabe señalar que las prácticas de los proyectos de investigación y de titulación que se desarrollan en cada área del laboratorio, son un estimado, las cuales se ha podido tomar como referencia, indicando un trabajo de investigación o titulación por área durante un semestre, como lo indica el seguimiento de actividades que se realizó en el periodo </t>
    </r>
    <r>
      <rPr>
        <sz val="10"/>
        <rFont val="Century Schoolbook"/>
        <family val="1"/>
      </rPr>
      <t>2017-2019</t>
    </r>
    <r>
      <rPr>
        <sz val="10"/>
        <rFont val="Arial Narrow"/>
        <family val="2"/>
      </rPr>
      <t>, realizado por el Técnico de laboratorio de Investigaciones.</t>
    </r>
  </si>
  <si>
    <r>
      <t xml:space="preserve">GUANTES DE LATEX TALLA “S” CAJA X </t>
    </r>
    <r>
      <rPr>
        <sz val="10"/>
        <rFont val="Century Schoolbook"/>
        <family val="1"/>
      </rPr>
      <t>100</t>
    </r>
  </si>
  <si>
    <r>
      <t xml:space="preserve">GUANTES DE LATEX TALLA “M” CAJA X </t>
    </r>
    <r>
      <rPr>
        <sz val="10"/>
        <rFont val="Century Schoolbook"/>
        <family val="1"/>
      </rPr>
      <t>100</t>
    </r>
  </si>
  <si>
    <t xml:space="preserve">Pera de succión </t>
  </si>
  <si>
    <r>
      <t xml:space="preserve">Jeringuillas </t>
    </r>
    <r>
      <rPr>
        <sz val="10"/>
        <rFont val="Century Schoolbook"/>
        <family val="1"/>
      </rPr>
      <t>10</t>
    </r>
    <r>
      <rPr>
        <sz val="10"/>
        <rFont val="Arial Narrow"/>
        <family val="2"/>
      </rPr>
      <t xml:space="preserve"> ml.</t>
    </r>
  </si>
  <si>
    <r>
      <t xml:space="preserve">Gradillas acrílicas para </t>
    </r>
    <r>
      <rPr>
        <sz val="10"/>
        <rFont val="Century Schoolbook"/>
        <family val="1"/>
      </rPr>
      <t>20</t>
    </r>
    <r>
      <rPr>
        <sz val="10"/>
        <rFont val="Arial Narrow"/>
        <family val="2"/>
      </rPr>
      <t xml:space="preserve"> tubos </t>
    </r>
  </si>
  <si>
    <r>
      <t xml:space="preserve">PUNTAS DE </t>
    </r>
    <r>
      <rPr>
        <sz val="10"/>
        <rFont val="Century Schoolbook"/>
        <family val="1"/>
      </rPr>
      <t>100 -1000</t>
    </r>
    <r>
      <rPr>
        <sz val="10"/>
        <rFont val="Arial Narrow"/>
        <family val="2"/>
      </rPr>
      <t xml:space="preserve"> UL (AZUL) PK/</t>
    </r>
    <r>
      <rPr>
        <sz val="10"/>
        <rFont val="Century Schoolbook"/>
        <family val="1"/>
      </rPr>
      <t>500</t>
    </r>
  </si>
  <si>
    <r>
      <t xml:space="preserve">PUNTAS DE </t>
    </r>
    <r>
      <rPr>
        <sz val="10"/>
        <rFont val="Century Schoolbook"/>
        <family val="1"/>
      </rPr>
      <t>1 -10</t>
    </r>
    <r>
      <rPr>
        <sz val="10"/>
        <rFont val="Arial Narrow"/>
        <family val="2"/>
      </rPr>
      <t xml:space="preserve"> ML (BLANCA) PK/</t>
    </r>
    <r>
      <rPr>
        <sz val="10"/>
        <rFont val="Century Schoolbook"/>
        <family val="1"/>
      </rPr>
      <t>250</t>
    </r>
  </si>
  <si>
    <t xml:space="preserve">Paquete </t>
  </si>
  <si>
    <r>
      <t xml:space="preserve">PUNTAS DE </t>
    </r>
    <r>
      <rPr>
        <sz val="10"/>
        <rFont val="Century Schoolbook"/>
        <family val="1"/>
      </rPr>
      <t>10 -100</t>
    </r>
    <r>
      <rPr>
        <sz val="10"/>
        <rFont val="Arial Narrow"/>
        <family val="2"/>
      </rPr>
      <t xml:space="preserve"> UL (AMARILLA) PK/</t>
    </r>
    <r>
      <rPr>
        <sz val="10"/>
        <rFont val="Century Schoolbook"/>
        <family val="1"/>
      </rPr>
      <t>1000</t>
    </r>
  </si>
  <si>
    <t xml:space="preserve">Mascarillas Descartables </t>
  </si>
  <si>
    <t>Gorros Quirúrgicos Desechables</t>
  </si>
  <si>
    <t>Papel absorbente para laboratorio</t>
  </si>
  <si>
    <t>PAPEL PARAFILM</t>
  </si>
  <si>
    <r>
      <rPr>
        <b/>
        <sz val="9"/>
        <rFont val="Century Schoolbook"/>
        <family val="1"/>
      </rPr>
      <t>1.-</t>
    </r>
    <r>
      <rPr>
        <sz val="10"/>
        <rFont val="Arial Narrow"/>
        <family val="2"/>
      </rPr>
      <t xml:space="preserve"> Supervisar y ejecutar y demás trabajos que se ejecuta en el laboratorio.
</t>
    </r>
    <r>
      <rPr>
        <b/>
        <sz val="9"/>
        <rFont val="Century Schoolbook"/>
        <family val="1"/>
      </rPr>
      <t>2.-</t>
    </r>
    <r>
      <rPr>
        <sz val="10"/>
        <rFont val="Arial Narrow"/>
        <family val="2"/>
      </rPr>
      <t xml:space="preserve"> Asesorar el uso del material didáctico, reactivos, medios de cultivo y equipos para prácticas afines al laboratorio.
</t>
    </r>
    <r>
      <rPr>
        <b/>
        <sz val="9"/>
        <rFont val="Century Schoolbook"/>
        <family val="1"/>
      </rPr>
      <t>3.-</t>
    </r>
    <r>
      <rPr>
        <sz val="10"/>
        <rFont val="Arial Narrow"/>
        <family val="2"/>
      </rPr>
      <t xml:space="preserve"> Asesorar a pasantes de diferentes instituciones.
</t>
    </r>
    <r>
      <rPr>
        <b/>
        <sz val="9"/>
        <rFont val="Century Schoolbook"/>
        <family val="1"/>
      </rPr>
      <t>4.-</t>
    </r>
    <r>
      <rPr>
        <sz val="10"/>
        <rFont val="Arial Narrow"/>
        <family val="2"/>
      </rPr>
      <t xml:space="preserve"> Supervisar y ejecutar los servicios que la UTMACH brinda a otras instituciones o personas naturales, respecto de la especialización del laboratorio.
</t>
    </r>
    <r>
      <rPr>
        <b/>
        <sz val="9"/>
        <rFont val="Century Schoolbook"/>
        <family val="1"/>
      </rPr>
      <t>5.-</t>
    </r>
    <r>
      <rPr>
        <sz val="10"/>
        <rFont val="Arial Narrow"/>
        <family val="2"/>
      </rPr>
      <t xml:space="preserve"> Controlar el buen funcionamiento del laboratorio y el cumplimiento de los reglamentos, normas y procedimientos correspondientes.
</t>
    </r>
    <r>
      <rPr>
        <b/>
        <sz val="9"/>
        <rFont val="Century Schoolbook"/>
        <family val="1"/>
      </rPr>
      <t>6.-</t>
    </r>
    <r>
      <rPr>
        <sz val="10"/>
        <rFont val="Arial Narrow"/>
        <family val="2"/>
      </rPr>
      <t xml:space="preserve"> Controlar el correcto uso por parte de usuarios y estudiantes y realizar el mantenimiento de laboratorio, equipos, materiales y reactivos a su cargo.
</t>
    </r>
    <r>
      <rPr>
        <b/>
        <sz val="9"/>
        <rFont val="Century Schoolbook"/>
        <family val="1"/>
      </rPr>
      <t>7.-</t>
    </r>
    <r>
      <rPr>
        <sz val="10"/>
        <rFont val="Arial Narrow"/>
        <family val="2"/>
      </rPr>
      <t xml:space="preserve"> Controlar y realizar los inventarios de equipos, material, reactivos, insumos y bienes del laboratorio.</t>
    </r>
  </si>
  <si>
    <r>
      <rPr>
        <b/>
        <sz val="9"/>
        <rFont val="Century Schoolbook"/>
        <family val="1"/>
      </rPr>
      <t>1.-</t>
    </r>
    <r>
      <rPr>
        <sz val="10"/>
        <rFont val="Arial Narrow"/>
        <family val="2"/>
      </rPr>
      <t xml:space="preserve"> Guías de Práctica de laboratorio.
</t>
    </r>
    <r>
      <rPr>
        <b/>
        <sz val="9"/>
        <rFont val="Century Schoolbook"/>
        <family val="1"/>
      </rPr>
      <t>2.-</t>
    </r>
    <r>
      <rPr>
        <sz val="10"/>
        <rFont val="Arial Narrow"/>
        <family val="2"/>
      </rPr>
      <t xml:space="preserve"> Cronograma de Prácticas de laboratorio.
</t>
    </r>
    <r>
      <rPr>
        <b/>
        <sz val="9"/>
        <rFont val="Century Schoolbook"/>
        <family val="1"/>
      </rPr>
      <t>3.-</t>
    </r>
    <r>
      <rPr>
        <sz val="10"/>
        <rFont val="Arial Narrow"/>
        <family val="2"/>
      </rPr>
      <t xml:space="preserve"> Listado de prácticas de laboratorio.
</t>
    </r>
    <r>
      <rPr>
        <b/>
        <sz val="9"/>
        <rFont val="Century Schoolbook"/>
        <family val="1"/>
      </rPr>
      <t>4.-</t>
    </r>
    <r>
      <rPr>
        <sz val="10"/>
        <rFont val="Arial Narrow"/>
        <family val="2"/>
      </rPr>
      <t xml:space="preserve"> Registro de Práctica de laboratorio.
</t>
    </r>
    <r>
      <rPr>
        <b/>
        <sz val="9"/>
        <rFont val="Century Schoolbook"/>
        <family val="1"/>
      </rPr>
      <t>5.-</t>
    </r>
    <r>
      <rPr>
        <sz val="10"/>
        <rFont val="Arial Narrow"/>
        <family val="2"/>
      </rPr>
      <t xml:space="preserve"> Registro de adquisición de materiales, reactivos y equipos.
</t>
    </r>
    <r>
      <rPr>
        <b/>
        <sz val="9"/>
        <rFont val="Century Schoolbook"/>
        <family val="1"/>
      </rPr>
      <t>6.-</t>
    </r>
    <r>
      <rPr>
        <sz val="10"/>
        <rFont val="Arial Narrow"/>
        <family val="2"/>
      </rPr>
      <t xml:space="preserve"> Registro de Usuarios Internos.
</t>
    </r>
    <r>
      <rPr>
        <b/>
        <sz val="9"/>
        <rFont val="Century Schoolbook"/>
        <family val="1"/>
      </rPr>
      <t>7.-</t>
    </r>
    <r>
      <rPr>
        <sz val="10"/>
        <rFont val="Arial Narrow"/>
        <family val="2"/>
      </rPr>
      <t xml:space="preserve"> Registro de Inducción.
</t>
    </r>
    <r>
      <rPr>
        <b/>
        <sz val="9"/>
        <rFont val="Century Schoolbook"/>
        <family val="1"/>
      </rPr>
      <t>8.-</t>
    </r>
    <r>
      <rPr>
        <sz val="10"/>
        <rFont val="Arial Narrow"/>
        <family val="2"/>
      </rPr>
      <t xml:space="preserve"> Registro de validación de Certificados de no Adeudar.
</t>
    </r>
    <r>
      <rPr>
        <b/>
        <sz val="9"/>
        <rFont val="Century Schoolbook"/>
        <family val="1"/>
      </rPr>
      <t>9.-</t>
    </r>
    <r>
      <rPr>
        <sz val="10"/>
        <rFont val="Arial Narrow"/>
        <family val="2"/>
      </rPr>
      <t xml:space="preserve"> Reporte de estado de cumplimiento en procesos académicos.</t>
    </r>
  </si>
  <si>
    <t>* Lcda. Jovanny Santos Luna,
  Subdecano
* Tecno. Luis  Carpio F.,
  Administrador de Laboratorio</t>
  </si>
  <si>
    <r>
      <t xml:space="preserve">Laboratorio Procesamiento Alimentos </t>
    </r>
    <r>
      <rPr>
        <sz val="10"/>
        <rFont val="Century Schoolbook"/>
        <family val="1"/>
      </rPr>
      <t>1.</t>
    </r>
  </si>
  <si>
    <r>
      <t xml:space="preserve">Laboratorio Procesamiento Alimentos </t>
    </r>
    <r>
      <rPr>
        <sz val="10"/>
        <rFont val="Century Schoolbook"/>
        <family val="1"/>
      </rPr>
      <t>2.</t>
    </r>
  </si>
  <si>
    <t>* Lcda. Jovanny Santos Luna,
  Subdecano
* Bioq. Silvana Manzanares,
  Técnico de Laboratorio</t>
  </si>
  <si>
    <t>Laboratorio de Microbiología y Parasitología.</t>
  </si>
  <si>
    <r>
      <t xml:space="preserve">Gasa rollo de </t>
    </r>
    <r>
      <rPr>
        <sz val="10"/>
        <rFont val="Century Schoolbook"/>
        <family val="1"/>
      </rPr>
      <t>90</t>
    </r>
    <r>
      <rPr>
        <sz val="10"/>
        <rFont val="Arial Narrow"/>
        <family val="2"/>
      </rPr>
      <t xml:space="preserve"> cm x </t>
    </r>
    <r>
      <rPr>
        <sz val="10"/>
        <rFont val="Century Schoolbook"/>
        <family val="1"/>
      </rPr>
      <t>100</t>
    </r>
    <r>
      <rPr>
        <sz val="10"/>
        <rFont val="Arial Narrow"/>
        <family val="2"/>
      </rPr>
      <t xml:space="preserve"> yardas</t>
    </r>
  </si>
  <si>
    <r>
      <t xml:space="preserve">Gradilla acrílica para </t>
    </r>
    <r>
      <rPr>
        <sz val="10"/>
        <rFont val="Century Schoolbook"/>
        <family val="1"/>
      </rPr>
      <t>20</t>
    </r>
    <r>
      <rPr>
        <sz val="10"/>
        <rFont val="Arial Narrow"/>
        <family val="2"/>
      </rPr>
      <t xml:space="preserve"> tubos</t>
    </r>
  </si>
  <si>
    <t xml:space="preserve">Porta Objetos </t>
  </si>
  <si>
    <t xml:space="preserve">Cubre Objetos </t>
  </si>
  <si>
    <t xml:space="preserve">Guantes de Látex talla S </t>
  </si>
  <si>
    <t xml:space="preserve">Caldo Bilis Verde Brillante </t>
  </si>
  <si>
    <r>
      <t xml:space="preserve">Frasco </t>
    </r>
    <r>
      <rPr>
        <sz val="10"/>
        <rFont val="Century Schoolbook"/>
        <family val="1"/>
      </rPr>
      <t>500</t>
    </r>
    <r>
      <rPr>
        <sz val="10"/>
        <rFont val="Arial Narrow"/>
        <family val="2"/>
      </rPr>
      <t xml:space="preserve"> g</t>
    </r>
  </si>
  <si>
    <t>Caldo Lactosa</t>
  </si>
  <si>
    <t>Agar SS</t>
  </si>
  <si>
    <t>Agar Endo</t>
  </si>
  <si>
    <t>Discos de sensibilidad (Amikacina)</t>
  </si>
  <si>
    <r>
      <t xml:space="preserve">Vial x </t>
    </r>
    <r>
      <rPr>
        <sz val="10"/>
        <rFont val="Century Schoolbook"/>
        <family val="1"/>
      </rPr>
      <t>25</t>
    </r>
    <r>
      <rPr>
        <sz val="10"/>
        <rFont val="Arial Narrow"/>
        <family val="2"/>
      </rPr>
      <t xml:space="preserve"> u</t>
    </r>
  </si>
  <si>
    <t>Discos de sensibilidad (Amoxicilina + Ac. clavulónico)</t>
  </si>
  <si>
    <t>Discos de sensibilidad (Ampicilina)</t>
  </si>
  <si>
    <t>Discos de sensibilidad (Ciprofloxacina)</t>
  </si>
  <si>
    <t>Discos de sensibilidad (Cloranfenicol)</t>
  </si>
  <si>
    <t>Discos de sensibilidad (Clotrimoxazol)</t>
  </si>
  <si>
    <t>Discos de sensibilidad (Doxiciclina)</t>
  </si>
  <si>
    <t>Discos de sensibilidad (Eritromicina)</t>
  </si>
  <si>
    <t>Discos de sensibilidad (Gentamicina)</t>
  </si>
  <si>
    <t>Discos de sensibilidad (Vancomicina)</t>
  </si>
  <si>
    <t>Discos de sensibilidad (Norfloxazina)</t>
  </si>
  <si>
    <t>Discos de sensibilidad (Penicilina G sódica)</t>
  </si>
  <si>
    <t xml:space="preserve">SOLUCIÓN SALINA FISIOLÓGICA </t>
  </si>
  <si>
    <r>
      <t xml:space="preserve">FCO X </t>
    </r>
    <r>
      <rPr>
        <sz val="10"/>
        <rFont val="Century Schoolbook"/>
        <family val="1"/>
      </rPr>
      <t>100</t>
    </r>
    <r>
      <rPr>
        <sz val="10"/>
        <rFont val="Arial Narrow"/>
        <family val="2"/>
      </rPr>
      <t xml:space="preserve"> ML</t>
    </r>
  </si>
  <si>
    <t>SET DE GRAM: ALCOHOL CETONOA; SAFRANINA; LUGOL; CRISTAL VIOLETA</t>
  </si>
  <si>
    <r>
      <t xml:space="preserve">KIT </t>
    </r>
    <r>
      <rPr>
        <sz val="10"/>
        <rFont val="Century Schoolbook"/>
        <family val="1"/>
      </rPr>
      <t>5</t>
    </r>
    <r>
      <rPr>
        <sz val="10"/>
        <rFont val="Arial Narrow"/>
        <family val="2"/>
      </rPr>
      <t xml:space="preserve"> FCO X LITRO</t>
    </r>
  </si>
  <si>
    <t>FUCSINA BASICA FENICA</t>
  </si>
  <si>
    <t>FCO X LITRO</t>
  </si>
  <si>
    <t>Laboratorio de Bioquímica.</t>
  </si>
  <si>
    <r>
      <t xml:space="preserve">Agujas Toma múltiple </t>
    </r>
    <r>
      <rPr>
        <sz val="10"/>
        <rFont val="Century Schoolbook"/>
        <family val="1"/>
      </rPr>
      <t>21</t>
    </r>
    <r>
      <rPr>
        <sz val="10"/>
        <rFont val="Arial Narrow"/>
        <family val="2"/>
      </rPr>
      <t>x</t>
    </r>
    <r>
      <rPr>
        <sz val="10"/>
        <rFont val="Century Schoolbook"/>
        <family val="1"/>
      </rPr>
      <t>1</t>
    </r>
  </si>
  <si>
    <r>
      <t xml:space="preserve">Jeringuillas </t>
    </r>
    <r>
      <rPr>
        <sz val="10"/>
        <rFont val="Century Schoolbook"/>
        <family val="1"/>
      </rPr>
      <t>10</t>
    </r>
    <r>
      <rPr>
        <sz val="10"/>
        <rFont val="Arial Narrow"/>
        <family val="2"/>
      </rPr>
      <t xml:space="preserve"> mL</t>
    </r>
  </si>
  <si>
    <r>
      <t xml:space="preserve">Tubos tapa celeste </t>
    </r>
    <r>
      <rPr>
        <sz val="10"/>
        <rFont val="Century Schoolbook"/>
        <family val="1"/>
      </rPr>
      <t>4</t>
    </r>
    <r>
      <rPr>
        <sz val="10"/>
        <rFont val="Arial Narrow"/>
        <family val="2"/>
      </rPr>
      <t xml:space="preserve"> mL </t>
    </r>
  </si>
  <si>
    <r>
      <t xml:space="preserve">Tubos tapa lila </t>
    </r>
    <r>
      <rPr>
        <sz val="10"/>
        <rFont val="Century Schoolbook"/>
        <family val="1"/>
      </rPr>
      <t>4</t>
    </r>
    <r>
      <rPr>
        <sz val="10"/>
        <rFont val="Arial Narrow"/>
        <family val="2"/>
      </rPr>
      <t xml:space="preserve"> mL</t>
    </r>
  </si>
  <si>
    <r>
      <t xml:space="preserve">Tubos tapa roja </t>
    </r>
    <r>
      <rPr>
        <sz val="10"/>
        <rFont val="Century Schoolbook"/>
        <family val="1"/>
      </rPr>
      <t>10</t>
    </r>
    <r>
      <rPr>
        <sz val="10"/>
        <rFont val="Arial Narrow"/>
        <family val="2"/>
      </rPr>
      <t xml:space="preserve"> mL</t>
    </r>
  </si>
  <si>
    <t>Torniquete</t>
  </si>
  <si>
    <t>Creatinina</t>
  </si>
  <si>
    <r>
      <t xml:space="preserve">Kit </t>
    </r>
    <r>
      <rPr>
        <sz val="10"/>
        <rFont val="Century Schoolbook"/>
        <family val="1"/>
      </rPr>
      <t>4</t>
    </r>
    <r>
      <rPr>
        <sz val="10"/>
        <rFont val="Arial Narrow"/>
        <family val="2"/>
      </rPr>
      <t xml:space="preserve"> x </t>
    </r>
    <r>
      <rPr>
        <sz val="10"/>
        <rFont val="Century Schoolbook"/>
        <family val="1"/>
      </rPr>
      <t>100</t>
    </r>
    <r>
      <rPr>
        <sz val="10"/>
        <rFont val="Arial Narrow"/>
        <family val="2"/>
      </rPr>
      <t xml:space="preserve"> ml</t>
    </r>
  </si>
  <si>
    <t>Fosfatasa Acida</t>
  </si>
  <si>
    <r>
      <t xml:space="preserve">Kit </t>
    </r>
    <r>
      <rPr>
        <sz val="10"/>
        <rFont val="Century Schoolbook"/>
        <family val="1"/>
      </rPr>
      <t>4</t>
    </r>
    <r>
      <rPr>
        <sz val="10"/>
        <rFont val="Arial Narrow"/>
        <family val="2"/>
      </rPr>
      <t xml:space="preserve"> x </t>
    </r>
    <r>
      <rPr>
        <sz val="10"/>
        <rFont val="Century Schoolbook"/>
        <family val="1"/>
      </rPr>
      <t>10</t>
    </r>
    <r>
      <rPr>
        <sz val="10"/>
        <rFont val="Arial Narrow"/>
        <family val="2"/>
      </rPr>
      <t xml:space="preserve"> ml</t>
    </r>
  </si>
  <si>
    <t>Fosfatasa Alcalina</t>
  </si>
  <si>
    <r>
      <t xml:space="preserve">Kit </t>
    </r>
    <r>
      <rPr>
        <sz val="10"/>
        <rFont val="Century Schoolbook"/>
        <family val="1"/>
      </rPr>
      <t>3</t>
    </r>
    <r>
      <rPr>
        <sz val="10"/>
        <rFont val="Arial Narrow"/>
        <family val="2"/>
      </rPr>
      <t xml:space="preserve"> x </t>
    </r>
    <r>
      <rPr>
        <sz val="10"/>
        <rFont val="Century Schoolbook"/>
        <family val="1"/>
      </rPr>
      <t>100</t>
    </r>
    <r>
      <rPr>
        <sz val="10"/>
        <rFont val="Arial Narrow"/>
        <family val="2"/>
      </rPr>
      <t xml:space="preserve"> ml</t>
    </r>
  </si>
  <si>
    <t>Gamma GT</t>
  </si>
  <si>
    <t>TGP/ALT</t>
  </si>
  <si>
    <t>KIT</t>
  </si>
  <si>
    <t>TGO/AST</t>
  </si>
  <si>
    <t>LDH</t>
  </si>
  <si>
    <r>
      <t xml:space="preserve">KIT </t>
    </r>
    <r>
      <rPr>
        <sz val="10"/>
        <rFont val="Century Schoolbook"/>
        <family val="1"/>
      </rPr>
      <t>2</t>
    </r>
    <r>
      <rPr>
        <sz val="10"/>
        <rFont val="Arial Narrow"/>
        <family val="2"/>
      </rPr>
      <t xml:space="preserve"> x </t>
    </r>
    <r>
      <rPr>
        <sz val="10"/>
        <rFont val="Century Schoolbook"/>
        <family val="1"/>
      </rPr>
      <t>50</t>
    </r>
    <r>
      <rPr>
        <sz val="10"/>
        <rFont val="Arial Narrow"/>
        <family val="2"/>
      </rPr>
      <t xml:space="preserve"> ml</t>
    </r>
  </si>
  <si>
    <t xml:space="preserve">Colesterol </t>
  </si>
  <si>
    <r>
      <t xml:space="preserve">KIT </t>
    </r>
    <r>
      <rPr>
        <sz val="10"/>
        <rFont val="Century Schoolbook"/>
        <family val="1"/>
      </rPr>
      <t>4</t>
    </r>
    <r>
      <rPr>
        <sz val="10"/>
        <rFont val="Arial Narrow"/>
        <family val="2"/>
      </rPr>
      <t xml:space="preserve"> x </t>
    </r>
    <r>
      <rPr>
        <sz val="10"/>
        <rFont val="Century Schoolbook"/>
        <family val="1"/>
      </rPr>
      <t>100</t>
    </r>
  </si>
  <si>
    <t xml:space="preserve">Albumina </t>
  </si>
  <si>
    <t xml:space="preserve">Proteínas Totales </t>
  </si>
  <si>
    <r>
      <t xml:space="preserve">KIT </t>
    </r>
    <r>
      <rPr>
        <sz val="10"/>
        <rFont val="Century Schoolbook"/>
        <family val="1"/>
      </rPr>
      <t>4</t>
    </r>
    <r>
      <rPr>
        <sz val="10"/>
        <rFont val="Arial Narrow"/>
        <family val="2"/>
      </rPr>
      <t xml:space="preserve"> x </t>
    </r>
    <r>
      <rPr>
        <sz val="10"/>
        <rFont val="Century Schoolbook"/>
        <family val="1"/>
      </rPr>
      <t>100</t>
    </r>
    <r>
      <rPr>
        <sz val="10"/>
        <rFont val="Arial Narrow"/>
        <family val="2"/>
      </rPr>
      <t xml:space="preserve"> mL </t>
    </r>
  </si>
  <si>
    <t>Acido Úrico</t>
  </si>
  <si>
    <r>
      <t xml:space="preserve">KIT </t>
    </r>
    <r>
      <rPr>
        <sz val="10"/>
        <rFont val="Century Schoolbook"/>
        <family val="1"/>
      </rPr>
      <t>4</t>
    </r>
    <r>
      <rPr>
        <sz val="10"/>
        <rFont val="Arial Narrow"/>
        <family val="2"/>
      </rPr>
      <t xml:space="preserve"> x </t>
    </r>
    <r>
      <rPr>
        <sz val="10"/>
        <rFont val="Century Schoolbook"/>
        <family val="1"/>
      </rPr>
      <t>101</t>
    </r>
  </si>
  <si>
    <t xml:space="preserve">Triglicéridos </t>
  </si>
  <si>
    <r>
      <t xml:space="preserve">Kit </t>
    </r>
    <r>
      <rPr>
        <sz val="10"/>
        <rFont val="Century Schoolbook"/>
        <family val="1"/>
      </rPr>
      <t>2</t>
    </r>
    <r>
      <rPr>
        <sz val="10"/>
        <rFont val="Arial Narrow"/>
        <family val="2"/>
      </rPr>
      <t xml:space="preserve"> x </t>
    </r>
    <r>
      <rPr>
        <sz val="10"/>
        <rFont val="Century Schoolbook"/>
        <family val="1"/>
      </rPr>
      <t>50</t>
    </r>
    <r>
      <rPr>
        <sz val="10"/>
        <rFont val="Arial Narrow"/>
        <family val="2"/>
      </rPr>
      <t xml:space="preserve"> ml</t>
    </r>
  </si>
  <si>
    <t xml:space="preserve">Amilasa </t>
  </si>
  <si>
    <r>
      <t xml:space="preserve">KIT </t>
    </r>
    <r>
      <rPr>
        <sz val="10"/>
        <rFont val="Century Schoolbook"/>
        <family val="1"/>
      </rPr>
      <t>5</t>
    </r>
    <r>
      <rPr>
        <sz val="10"/>
        <rFont val="Arial Narrow"/>
        <family val="2"/>
      </rPr>
      <t xml:space="preserve"> x </t>
    </r>
    <r>
      <rPr>
        <sz val="10"/>
        <rFont val="Century Schoolbook"/>
        <family val="1"/>
      </rPr>
      <t>20</t>
    </r>
  </si>
  <si>
    <t>Bilirrubina T y D</t>
  </si>
  <si>
    <r>
      <t xml:space="preserve">KIT </t>
    </r>
    <r>
      <rPr>
        <sz val="10"/>
        <rFont val="Century Schoolbook"/>
        <family val="1"/>
      </rPr>
      <t>2</t>
    </r>
    <r>
      <rPr>
        <sz val="10"/>
        <rFont val="Arial Narrow"/>
        <family val="2"/>
      </rPr>
      <t xml:space="preserve"> x </t>
    </r>
    <r>
      <rPr>
        <sz val="10"/>
        <rFont val="Century Schoolbook"/>
        <family val="1"/>
      </rPr>
      <t>100</t>
    </r>
  </si>
  <si>
    <t xml:space="preserve">Colinesteresa </t>
  </si>
  <si>
    <r>
      <t xml:space="preserve">KIT x </t>
    </r>
    <r>
      <rPr>
        <sz val="10"/>
        <rFont val="Century Schoolbook"/>
        <family val="1"/>
      </rPr>
      <t>55</t>
    </r>
    <r>
      <rPr>
        <sz val="10"/>
        <rFont val="Arial Narrow"/>
        <family val="2"/>
      </rPr>
      <t xml:space="preserve"> mL</t>
    </r>
  </si>
  <si>
    <t xml:space="preserve">Glucosa </t>
  </si>
  <si>
    <t>Hemoglobina</t>
  </si>
  <si>
    <r>
      <t xml:space="preserve">Kit </t>
    </r>
    <r>
      <rPr>
        <sz val="10"/>
        <rFont val="Century Schoolbook"/>
        <family val="1"/>
      </rPr>
      <t xml:space="preserve">2 </t>
    </r>
    <r>
      <rPr>
        <sz val="10"/>
        <rFont val="Arial Narrow"/>
        <family val="2"/>
      </rPr>
      <t xml:space="preserve">x </t>
    </r>
    <r>
      <rPr>
        <sz val="10"/>
        <rFont val="Century Schoolbook"/>
        <family val="1"/>
      </rPr>
      <t>5</t>
    </r>
    <r>
      <rPr>
        <sz val="10"/>
        <rFont val="Arial Narrow"/>
        <family val="2"/>
      </rPr>
      <t xml:space="preserve"> ml</t>
    </r>
  </si>
  <si>
    <t>IgE total</t>
  </si>
  <si>
    <r>
      <t xml:space="preserve">Caja X </t>
    </r>
    <r>
      <rPr>
        <sz val="10"/>
        <rFont val="Century Schoolbook"/>
        <family val="1"/>
      </rPr>
      <t>20</t>
    </r>
  </si>
  <si>
    <t>Urea</t>
  </si>
  <si>
    <r>
      <t xml:space="preserve">TIRAS DE ORINA DE </t>
    </r>
    <r>
      <rPr>
        <sz val="10"/>
        <rFont val="Century Schoolbook"/>
        <family val="1"/>
      </rPr>
      <t>10</t>
    </r>
    <r>
      <rPr>
        <sz val="10"/>
        <rFont val="Arial Narrow"/>
        <family val="2"/>
      </rPr>
      <t xml:space="preserve"> PARAMETROS</t>
    </r>
  </si>
  <si>
    <t xml:space="preserve">PCR LATEX </t>
  </si>
  <si>
    <r>
      <t xml:space="preserve">KIT </t>
    </r>
    <r>
      <rPr>
        <sz val="10"/>
        <rFont val="Century Schoolbook"/>
        <family val="1"/>
      </rPr>
      <t>100</t>
    </r>
    <r>
      <rPr>
        <sz val="10"/>
        <rFont val="Arial Narrow"/>
        <family val="2"/>
      </rPr>
      <t xml:space="preserve"> TEST</t>
    </r>
  </si>
  <si>
    <t xml:space="preserve">FR LATEX </t>
  </si>
  <si>
    <t xml:space="preserve">ASTO LATEX </t>
  </si>
  <si>
    <t xml:space="preserve">VDRL </t>
  </si>
  <si>
    <r>
      <t xml:space="preserve">KIT </t>
    </r>
    <r>
      <rPr>
        <sz val="10"/>
        <rFont val="Century Schoolbook"/>
        <family val="1"/>
      </rPr>
      <t>250</t>
    </r>
    <r>
      <rPr>
        <sz val="10"/>
        <rFont val="Arial Narrow"/>
        <family val="2"/>
      </rPr>
      <t xml:space="preserve"> TEST</t>
    </r>
  </si>
  <si>
    <t xml:space="preserve">KIT DE ANTIGENOS FEBRILES </t>
  </si>
  <si>
    <r>
      <t xml:space="preserve">KIT </t>
    </r>
    <r>
      <rPr>
        <sz val="10"/>
        <rFont val="Century Schoolbook"/>
        <family val="1"/>
      </rPr>
      <t>4</t>
    </r>
    <r>
      <rPr>
        <sz val="10"/>
        <rFont val="Arial Narrow"/>
        <family val="2"/>
      </rPr>
      <t xml:space="preserve"> FRASCOS X </t>
    </r>
    <r>
      <rPr>
        <sz val="10"/>
        <rFont val="Century Schoolbook"/>
        <family val="1"/>
      </rPr>
      <t>5</t>
    </r>
    <r>
      <rPr>
        <sz val="10"/>
        <rFont val="Arial Narrow"/>
        <family val="2"/>
      </rPr>
      <t xml:space="preserve"> ML</t>
    </r>
  </si>
  <si>
    <t xml:space="preserve">SET DE TIPIFICACIÓN SANGUÍNEA: ANTI A, B Y D. </t>
  </si>
  <si>
    <r>
      <t xml:space="preserve">KIT </t>
    </r>
    <r>
      <rPr>
        <sz val="10"/>
        <rFont val="Century Schoolbook"/>
        <family val="1"/>
      </rPr>
      <t>3</t>
    </r>
    <r>
      <rPr>
        <sz val="10"/>
        <rFont val="Arial Narrow"/>
        <family val="2"/>
      </rPr>
      <t xml:space="preserve"> FRASCOS X </t>
    </r>
    <r>
      <rPr>
        <sz val="10"/>
        <rFont val="Century Schoolbook"/>
        <family val="1"/>
      </rPr>
      <t>10</t>
    </r>
    <r>
      <rPr>
        <sz val="10"/>
        <rFont val="Arial Narrow"/>
        <family val="2"/>
      </rPr>
      <t xml:space="preserve"> ML</t>
    </r>
  </si>
  <si>
    <t>Azul de Cresil Brillante</t>
  </si>
  <si>
    <r>
      <t xml:space="preserve">FCO </t>
    </r>
    <r>
      <rPr>
        <sz val="10"/>
        <rFont val="Century Schoolbook"/>
        <family val="1"/>
      </rPr>
      <t>100</t>
    </r>
    <r>
      <rPr>
        <sz val="10"/>
        <rFont val="Arial Narrow"/>
        <family val="2"/>
      </rPr>
      <t xml:space="preserve"> ML</t>
    </r>
  </si>
  <si>
    <r>
      <rPr>
        <b/>
        <sz val="9"/>
        <rFont val="Century Schoolbook"/>
        <family val="1"/>
      </rPr>
      <t>1.-</t>
    </r>
    <r>
      <rPr>
        <sz val="10"/>
        <rFont val="Arial Narrow"/>
        <family val="2"/>
      </rPr>
      <t xml:space="preserve"> Supervisar y ejecutar y demás trabajos que se ejecuta en el laboratorio.
</t>
    </r>
    <r>
      <rPr>
        <b/>
        <sz val="9"/>
        <rFont val="Century Schoolbook"/>
        <family val="1"/>
      </rPr>
      <t>2.-</t>
    </r>
    <r>
      <rPr>
        <sz val="10"/>
        <rFont val="Arial Narrow"/>
        <family val="2"/>
      </rPr>
      <t xml:space="preserve"> Asesorar el uso del material didáctico, reactivos, medios de cultivo y equipos para prácticas afines al laboratorio.
</t>
    </r>
    <r>
      <rPr>
        <b/>
        <sz val="9"/>
        <rFont val="Century Schoolbook"/>
        <family val="1"/>
      </rPr>
      <t>3.-</t>
    </r>
    <r>
      <rPr>
        <sz val="10"/>
        <rFont val="Arial Narrow"/>
        <family val="2"/>
      </rPr>
      <t xml:space="preserve"> Asesorar a pasantes de diferentes instituciones.
</t>
    </r>
    <r>
      <rPr>
        <b/>
        <sz val="9"/>
        <rFont val="Century Schoolbook"/>
        <family val="1"/>
      </rPr>
      <t>4.-</t>
    </r>
    <r>
      <rPr>
        <sz val="10"/>
        <rFont val="Arial Narrow"/>
        <family val="2"/>
      </rPr>
      <t xml:space="preserve"> Supervisar y ejecutar los servicios que la UTMACH brinda a otras instituciones o personas naturales, respecto de la especialización del laboratorio.
</t>
    </r>
    <r>
      <rPr>
        <b/>
        <sz val="9"/>
        <rFont val="Century Schoolbook"/>
        <family val="1"/>
      </rPr>
      <t xml:space="preserve">5.- </t>
    </r>
    <r>
      <rPr>
        <sz val="10"/>
        <rFont val="Arial Narrow"/>
        <family val="2"/>
      </rPr>
      <t xml:space="preserve">Controlar el buen funcionamiento del laboratorio y el cumplimiento de los reglamentos, normas y procedimientos correspondientes.
</t>
    </r>
    <r>
      <rPr>
        <b/>
        <sz val="9"/>
        <rFont val="Century Schoolbook"/>
        <family val="1"/>
      </rPr>
      <t>6.-</t>
    </r>
    <r>
      <rPr>
        <sz val="10"/>
        <rFont val="Arial Narrow"/>
        <family val="2"/>
      </rPr>
      <t xml:space="preserve"> Controlar el correcto uso por parte de usuarios y estudiantes y realizar el mantenimiento de laboratorio, equipos, materiales y reactivos a su cargo.
</t>
    </r>
    <r>
      <rPr>
        <b/>
        <sz val="9"/>
        <rFont val="Century Schoolbook"/>
        <family val="1"/>
      </rPr>
      <t>7.-</t>
    </r>
    <r>
      <rPr>
        <sz val="10"/>
        <rFont val="Arial Narrow"/>
        <family val="2"/>
      </rPr>
      <t xml:space="preserve"> Controlar y realizar los inventarios de equipos, material, reactivos, insumos y bienes del laboratorio.</t>
    </r>
  </si>
  <si>
    <t>* Lcda. Jovanny Santos,
  Subdecanato FCQS
* Bioq. Jefferson Tocto,
  Técnico de Laboratorio</t>
  </si>
  <si>
    <t>BIOTERIO.</t>
  </si>
  <si>
    <t>Zapatones desechables</t>
  </si>
  <si>
    <t>Mascarillas desechables</t>
  </si>
  <si>
    <t>Batona para cirujano desechable</t>
  </si>
  <si>
    <r>
      <t xml:space="preserve">Fundas x </t>
    </r>
    <r>
      <rPr>
        <sz val="10"/>
        <rFont val="Century Schoolbook"/>
        <family val="1"/>
      </rPr>
      <t>10</t>
    </r>
  </si>
  <si>
    <t>No se encuentra en catálogo de bienes</t>
  </si>
  <si>
    <t>Pera de succión</t>
  </si>
  <si>
    <r>
      <rPr>
        <b/>
        <sz val="9"/>
        <rFont val="Century Schoolbook"/>
        <family val="1"/>
      </rPr>
      <t>1.-</t>
    </r>
    <r>
      <rPr>
        <sz val="10"/>
        <rFont val="Arial Narrow"/>
        <family val="2"/>
      </rPr>
      <t xml:space="preserve"> Guías de Práctica de laboratorio, en físico y digital.
</t>
    </r>
    <r>
      <rPr>
        <b/>
        <sz val="9"/>
        <rFont val="Century Schoolbook"/>
        <family val="1"/>
      </rPr>
      <t>2.-</t>
    </r>
    <r>
      <rPr>
        <sz val="10"/>
        <rFont val="Arial Narrow"/>
        <family val="2"/>
      </rPr>
      <t xml:space="preserve"> Cronograma de Prácticas de laboratorio en físico y digital.
</t>
    </r>
    <r>
      <rPr>
        <b/>
        <sz val="9"/>
        <rFont val="Century Schoolbook"/>
        <family val="1"/>
      </rPr>
      <t>3.-</t>
    </r>
    <r>
      <rPr>
        <sz val="10"/>
        <rFont val="Arial Narrow"/>
        <family val="2"/>
      </rPr>
      <t xml:space="preserve"> Listado de prácticas de laboratorio en físico y digital.
</t>
    </r>
    <r>
      <rPr>
        <b/>
        <sz val="9"/>
        <rFont val="Century Schoolbook"/>
        <family val="1"/>
      </rPr>
      <t>4.-</t>
    </r>
    <r>
      <rPr>
        <sz val="10"/>
        <rFont val="Arial Narrow"/>
        <family val="2"/>
      </rPr>
      <t xml:space="preserve"> Registro de Práctica de laboratorio en físico y digital.
</t>
    </r>
    <r>
      <rPr>
        <b/>
        <sz val="9"/>
        <rFont val="Century Schoolbook"/>
        <family val="1"/>
      </rPr>
      <t>5.-</t>
    </r>
    <r>
      <rPr>
        <sz val="10"/>
        <rFont val="Arial Narrow"/>
        <family val="2"/>
      </rPr>
      <t xml:space="preserve"> Registro de adquisición de materiales, reactivos y equipos.
</t>
    </r>
    <r>
      <rPr>
        <b/>
        <sz val="9"/>
        <rFont val="Century Schoolbook"/>
        <family val="1"/>
      </rPr>
      <t>6.-</t>
    </r>
    <r>
      <rPr>
        <sz val="10"/>
        <rFont val="Arial Narrow"/>
        <family val="2"/>
      </rPr>
      <t xml:space="preserve"> Registro de Usuarios Internos.
</t>
    </r>
    <r>
      <rPr>
        <b/>
        <sz val="9"/>
        <rFont val="Century Schoolbook"/>
        <family val="1"/>
      </rPr>
      <t>7.-</t>
    </r>
    <r>
      <rPr>
        <sz val="10"/>
        <rFont val="Arial Narrow"/>
        <family val="2"/>
      </rPr>
      <t xml:space="preserve"> Registro de Inducción en físico y digital.
</t>
    </r>
    <r>
      <rPr>
        <b/>
        <sz val="9"/>
        <rFont val="Century Schoolbook"/>
        <family val="1"/>
      </rPr>
      <t>8.-</t>
    </r>
    <r>
      <rPr>
        <sz val="10"/>
        <rFont val="Arial Narrow"/>
        <family val="2"/>
      </rPr>
      <t xml:space="preserve"> Registro de validación de Certificados de no Adeudar en físico y digital.
</t>
    </r>
    <r>
      <rPr>
        <b/>
        <sz val="9"/>
        <rFont val="Century Schoolbook"/>
        <family val="1"/>
      </rPr>
      <t>9.-</t>
    </r>
    <r>
      <rPr>
        <sz val="10"/>
        <rFont val="Arial Narrow"/>
        <family val="2"/>
      </rPr>
      <t xml:space="preserve"> Reporte de estado de cumplimiento en procesos académicos en físico y digital.</t>
    </r>
  </si>
  <si>
    <t>Laboratorio Tecnología Farmacéutica.</t>
  </si>
  <si>
    <t>Laboratorio de i + D Alimentos.</t>
  </si>
  <si>
    <t>* Lcda. Jovanny Santos Luna,
  Subdecano
* Dra. Grace Jaramillo,
  Administrador de Laboratorio</t>
  </si>
  <si>
    <t>Laboratorio Análisis Orgánico.</t>
  </si>
  <si>
    <t>Guantes de Látex talla M</t>
  </si>
  <si>
    <r>
      <t xml:space="preserve">Caja X </t>
    </r>
    <r>
      <rPr>
        <sz val="10"/>
        <rFont val="Century Schoolbook"/>
        <family val="1"/>
      </rPr>
      <t>100</t>
    </r>
  </si>
  <si>
    <r>
      <t xml:space="preserve">Caja X </t>
    </r>
    <r>
      <rPr>
        <sz val="10"/>
        <rFont val="Century Schoolbook"/>
        <family val="1"/>
      </rPr>
      <t>50</t>
    </r>
  </si>
  <si>
    <t>* Lcda. Jovanny Santos Luna,
  Subdecano
* Ing. Braulio Madrid,
  Técnico de Laboratorio</t>
  </si>
  <si>
    <t>Laboratorio de Operaciones Unitarias.</t>
  </si>
  <si>
    <t>* Lcda. Jovanny Santos Luna,
  Subdecano
* Bioq. Tatiana Avilés,
  Técnico de Laboratorio</t>
  </si>
  <si>
    <t>Laboratorio de Ambiente e Instrumental.</t>
  </si>
  <si>
    <t xml:space="preserve">Guantes de Látex Talla M </t>
  </si>
  <si>
    <t>Mascarilla descartables</t>
  </si>
  <si>
    <t>Laboratorio de Química Cualitativa.</t>
  </si>
  <si>
    <t xml:space="preserve">Guantes de amianto </t>
  </si>
  <si>
    <t>* Lcda. Jovanny Santos Luna,
  Subdecano
* Bioq. Andrea Hurtado 
  Técnico de Laboratorio</t>
  </si>
  <si>
    <t>Laboratorio de Química Analítica Cuantitativa.</t>
  </si>
  <si>
    <t>* Lcda. Jovanny Santos Luna,
  Subdecano
Técnico  de Laboratorio</t>
  </si>
  <si>
    <t>Laboratorio de Bromatología.</t>
  </si>
  <si>
    <t>* Lcda. Jovanny Santos Luna,
  Subdecano
* Ing. Jonathan Aguilar,
  Docente Responsable</t>
  </si>
  <si>
    <t>Laboratorio de Computación.</t>
  </si>
  <si>
    <t>Guantes de latez talla M</t>
  </si>
  <si>
    <t>Porta Objeto</t>
  </si>
  <si>
    <t>Cubre Objeto</t>
  </si>
  <si>
    <r>
      <t xml:space="preserve">Pipetas Plásticas desechables gotero pasteur </t>
    </r>
    <r>
      <rPr>
        <sz val="10"/>
        <rFont val="Century Schoolbook"/>
        <family val="1"/>
      </rPr>
      <t>1</t>
    </r>
    <r>
      <rPr>
        <sz val="10"/>
        <rFont val="Arial Narrow"/>
        <family val="2"/>
      </rPr>
      <t xml:space="preserve"> ml</t>
    </r>
  </si>
  <si>
    <r>
      <t xml:space="preserve">Paquete x </t>
    </r>
    <r>
      <rPr>
        <sz val="10"/>
        <rFont val="Century Schoolbook"/>
        <family val="1"/>
      </rPr>
      <t xml:space="preserve">100 </t>
    </r>
    <r>
      <rPr>
        <sz val="10"/>
        <rFont val="Arial Narrow"/>
        <family val="2"/>
      </rPr>
      <t>Unidades</t>
    </r>
  </si>
  <si>
    <t>Gradilla para pipetas serológicas</t>
  </si>
  <si>
    <t>* Lcda. Jovanny Santos Luna,
  Subdecano
* Bioq. Andrea Hurtado,
  Técnico de Laboratorio</t>
  </si>
  <si>
    <t>Laboratorio de Farmacología y Toxicología.</t>
  </si>
  <si>
    <r>
      <t>Reactivos QDO Rango bajo (</t>
    </r>
    <r>
      <rPr>
        <sz val="10"/>
        <rFont val="Century Schoolbook"/>
        <family val="1"/>
      </rPr>
      <t>25</t>
    </r>
    <r>
      <rPr>
        <sz val="10"/>
        <rFont val="Arial Narrow"/>
        <family val="2"/>
      </rPr>
      <t xml:space="preserve"> viales)</t>
    </r>
  </si>
  <si>
    <r>
      <t>Reactivos QDO Rango alto (</t>
    </r>
    <r>
      <rPr>
        <sz val="10"/>
        <rFont val="Century Schoolbook"/>
        <family val="1"/>
      </rPr>
      <t>25</t>
    </r>
    <r>
      <rPr>
        <sz val="10"/>
        <rFont val="Arial Narrow"/>
        <family val="2"/>
      </rPr>
      <t xml:space="preserve"> viales)</t>
    </r>
  </si>
  <si>
    <r>
      <t xml:space="preserve">Buffer </t>
    </r>
    <r>
      <rPr>
        <sz val="10"/>
        <rFont val="Century Schoolbook"/>
        <family val="1"/>
      </rPr>
      <t>4</t>
    </r>
    <r>
      <rPr>
        <sz val="10"/>
        <rFont val="Arial Narrow"/>
        <family val="2"/>
      </rPr>
      <t xml:space="preserve"> Calibración</t>
    </r>
  </si>
  <si>
    <r>
      <t>Buffer</t>
    </r>
    <r>
      <rPr>
        <sz val="10"/>
        <rFont val="Century Schoolbook"/>
        <family val="1"/>
      </rPr>
      <t xml:space="preserve"> 7</t>
    </r>
    <r>
      <rPr>
        <sz val="10"/>
        <rFont val="Arial Narrow"/>
        <family val="2"/>
      </rPr>
      <t xml:space="preserve"> Calibración</t>
    </r>
  </si>
  <si>
    <r>
      <t xml:space="preserve">Buffer </t>
    </r>
    <r>
      <rPr>
        <sz val="10"/>
        <rFont val="Century Schoolbook"/>
        <family val="1"/>
      </rPr>
      <t>10</t>
    </r>
    <r>
      <rPr>
        <sz val="10"/>
        <rFont val="Arial Narrow"/>
        <family val="2"/>
      </rPr>
      <t xml:space="preserve"> Calibración</t>
    </r>
  </si>
  <si>
    <r>
      <t xml:space="preserve">Cloroformo </t>
    </r>
    <r>
      <rPr>
        <sz val="10"/>
        <rFont val="Century Schoolbook"/>
        <family val="1"/>
      </rPr>
      <t>2,5</t>
    </r>
  </si>
  <si>
    <t>Lts</t>
  </si>
  <si>
    <r>
      <t xml:space="preserve">Acido Clorhídrico </t>
    </r>
    <r>
      <rPr>
        <sz val="10"/>
        <rFont val="Century Schoolbook"/>
        <family val="1"/>
      </rPr>
      <t>2,5</t>
    </r>
    <r>
      <rPr>
        <sz val="10"/>
        <rFont val="Arial Narrow"/>
        <family val="2"/>
      </rPr>
      <t xml:space="preserve"> LTS</t>
    </r>
  </si>
  <si>
    <r>
      <t xml:space="preserve">Acido Sulfúrico </t>
    </r>
    <r>
      <rPr>
        <sz val="10"/>
        <rFont val="Century Schoolbook"/>
        <family val="1"/>
      </rPr>
      <t>2,5</t>
    </r>
    <r>
      <rPr>
        <sz val="10"/>
        <rFont val="Arial Narrow"/>
        <family val="2"/>
      </rPr>
      <t xml:space="preserve"> Lts</t>
    </r>
  </si>
  <si>
    <r>
      <t xml:space="preserve">Cloruro de Bario </t>
    </r>
    <r>
      <rPr>
        <sz val="10"/>
        <rFont val="Century Schoolbook"/>
        <family val="1"/>
      </rPr>
      <t>500</t>
    </r>
    <r>
      <rPr>
        <sz val="10"/>
        <rFont val="Arial Narrow"/>
        <family val="2"/>
      </rPr>
      <t xml:space="preserve"> Gr</t>
    </r>
  </si>
  <si>
    <t>Gr</t>
  </si>
  <si>
    <r>
      <t xml:space="preserve">Silicagel con indicador de humedad </t>
    </r>
    <r>
      <rPr>
        <sz val="10"/>
        <rFont val="Century Schoolbook"/>
        <family val="1"/>
      </rPr>
      <t>2-5</t>
    </r>
    <r>
      <rPr>
        <sz val="10"/>
        <rFont val="Arial Narrow"/>
        <family val="2"/>
      </rPr>
      <t xml:space="preserve"> mm ev.</t>
    </r>
    <r>
      <rPr>
        <sz val="10"/>
        <rFont val="Century Schoolbook"/>
        <family val="1"/>
      </rPr>
      <t>1</t>
    </r>
    <r>
      <rPr>
        <sz val="10"/>
        <rFont val="Arial Narrow"/>
        <family val="2"/>
      </rPr>
      <t xml:space="preserve"> kg</t>
    </r>
  </si>
  <si>
    <t>Kg</t>
  </si>
  <si>
    <r>
      <t xml:space="preserve">Acetaminofén </t>
    </r>
    <r>
      <rPr>
        <sz val="10"/>
        <rFont val="Century Schoolbook"/>
        <family val="1"/>
      </rPr>
      <t>1</t>
    </r>
    <r>
      <rPr>
        <sz val="10"/>
        <rFont val="Arial Narrow"/>
        <family val="2"/>
      </rPr>
      <t xml:space="preserve"> Kg</t>
    </r>
  </si>
  <si>
    <t>Alcohol Potable</t>
  </si>
  <si>
    <t>Galones</t>
  </si>
  <si>
    <r>
      <t xml:space="preserve">Acetato de sodio </t>
    </r>
    <r>
      <rPr>
        <sz val="10"/>
        <rFont val="Century Schoolbook"/>
        <family val="1"/>
      </rPr>
      <t>3</t>
    </r>
    <r>
      <rPr>
        <sz val="10"/>
        <rFont val="Arial Narrow"/>
        <family val="2"/>
      </rPr>
      <t xml:space="preserve"> H</t>
    </r>
    <r>
      <rPr>
        <sz val="10"/>
        <rFont val="Century Schoolbook"/>
        <family val="1"/>
      </rPr>
      <t>2</t>
    </r>
    <r>
      <rPr>
        <sz val="10"/>
        <rFont val="Arial Narrow"/>
        <family val="2"/>
      </rPr>
      <t xml:space="preserve">O ACS </t>
    </r>
    <r>
      <rPr>
        <sz val="10"/>
        <rFont val="Century Schoolbook"/>
        <family val="1"/>
      </rPr>
      <t>500</t>
    </r>
    <r>
      <rPr>
        <sz val="10"/>
        <rFont val="Arial Narrow"/>
        <family val="2"/>
      </rPr>
      <t xml:space="preserve"> GR</t>
    </r>
  </si>
  <si>
    <r>
      <t xml:space="preserve">Nitrato de Plata </t>
    </r>
    <r>
      <rPr>
        <sz val="10"/>
        <rFont val="Century Schoolbook"/>
        <family val="1"/>
      </rPr>
      <t>100</t>
    </r>
    <r>
      <rPr>
        <sz val="10"/>
        <rFont val="Arial Narrow"/>
        <family val="2"/>
      </rPr>
      <t xml:space="preserve"> GR</t>
    </r>
  </si>
  <si>
    <r>
      <t xml:space="preserve">Hidróxido de Sodio </t>
    </r>
    <r>
      <rPr>
        <sz val="10"/>
        <rFont val="Century Schoolbook"/>
        <family val="1"/>
      </rPr>
      <t>1</t>
    </r>
    <r>
      <rPr>
        <sz val="10"/>
        <rFont val="Arial Narrow"/>
        <family val="2"/>
      </rPr>
      <t xml:space="preserve"> kilo</t>
    </r>
  </si>
  <si>
    <r>
      <rPr>
        <b/>
        <sz val="9"/>
        <rFont val="Century Schoolbook"/>
        <family val="1"/>
      </rPr>
      <t>1.-</t>
    </r>
    <r>
      <rPr>
        <sz val="10"/>
        <rFont val="Arial Narrow"/>
        <family val="2"/>
      </rPr>
      <t xml:space="preserve"> Elaborar Planificación Operativa Anual del Subdecanato.
</t>
    </r>
    <r>
      <rPr>
        <b/>
        <sz val="9"/>
        <rFont val="Century Schoolbook"/>
        <family val="1"/>
      </rPr>
      <t>2.-</t>
    </r>
    <r>
      <rPr>
        <sz val="10"/>
        <rFont val="Arial Narrow"/>
        <family val="2"/>
      </rPr>
      <t xml:space="preserve"> Realizar Evaluaciones de la Planificación Operativa Anual del Subdecanato.</t>
    </r>
  </si>
  <si>
    <t>N° de carpetas inventariadas</t>
  </si>
  <si>
    <r>
      <rPr>
        <b/>
        <sz val="9"/>
        <rFont val="Century Schoolbook"/>
        <family val="1"/>
      </rPr>
      <t xml:space="preserve">1.- </t>
    </r>
    <r>
      <rPr>
        <sz val="10"/>
        <rFont val="Arial Narrow"/>
        <family val="2"/>
      </rPr>
      <t>Realizar el inventario documental de carpetas del archivo que reposa en el Subdecanato.</t>
    </r>
  </si>
  <si>
    <r>
      <t xml:space="preserve">
</t>
    </r>
    <r>
      <rPr>
        <b/>
        <sz val="9"/>
        <rFont val="Century Schoolbook"/>
        <family val="1"/>
      </rPr>
      <t>1.-</t>
    </r>
    <r>
      <rPr>
        <sz val="10"/>
        <rFont val="Arial Narrow"/>
        <family val="2"/>
      </rPr>
      <t xml:space="preserve"> Inventario Documental.
</t>
    </r>
  </si>
  <si>
    <r>
      <rPr>
        <b/>
        <sz val="9"/>
        <rFont val="Century Schoolbook"/>
        <family val="1"/>
      </rPr>
      <t>1.-</t>
    </r>
    <r>
      <rPr>
        <sz val="10"/>
        <rFont val="Arial Narrow"/>
        <family val="2"/>
      </rPr>
      <t xml:space="preserve"> Emitir y notificar convocatorias y Actas de Consejo Directivo.</t>
    </r>
  </si>
  <si>
    <t>N° de Convocatorias y actas de Consejo Directivo elaboradas y emitidas</t>
  </si>
  <si>
    <r>
      <rPr>
        <b/>
        <sz val="9"/>
        <rFont val="Century Schoolbook"/>
        <family val="1"/>
      </rPr>
      <t>1.-</t>
    </r>
    <r>
      <rPr>
        <sz val="10"/>
        <rFont val="Arial Narrow"/>
        <family val="2"/>
      </rPr>
      <t xml:space="preserve"> Ordenar y Clasificar la documentación para la convocatoria.
</t>
    </r>
    <r>
      <rPr>
        <b/>
        <sz val="9"/>
        <rFont val="Century Schoolbook"/>
        <family val="1"/>
      </rPr>
      <t>2.-</t>
    </r>
    <r>
      <rPr>
        <sz val="10"/>
        <rFont val="Arial Narrow"/>
        <family val="2"/>
      </rPr>
      <t xml:space="preserve"> Transcribir convocatoria.
</t>
    </r>
    <r>
      <rPr>
        <b/>
        <sz val="9"/>
        <rFont val="Century Schoolbook"/>
        <family val="1"/>
      </rPr>
      <t>3.-</t>
    </r>
    <r>
      <rPr>
        <sz val="10"/>
        <rFont val="Arial Narrow"/>
        <family val="2"/>
      </rPr>
      <t xml:space="preserve"> Convocar previa autorización del señor Decano.
</t>
    </r>
    <r>
      <rPr>
        <b/>
        <sz val="9"/>
        <rFont val="Century Schoolbook"/>
        <family val="1"/>
      </rPr>
      <t>4.-</t>
    </r>
    <r>
      <rPr>
        <sz val="10"/>
        <rFont val="Arial Narrow"/>
        <family val="2"/>
      </rPr>
      <t xml:space="preserve"> Trasladar la Convocatoria con sus respectivos puntos del orden del día a través del correo electrónico a los miembros de Consejo Directivo.
</t>
    </r>
    <r>
      <rPr>
        <b/>
        <sz val="9"/>
        <rFont val="Century Schoolbook"/>
        <family val="1"/>
      </rPr>
      <t>5.-</t>
    </r>
    <r>
      <rPr>
        <sz val="10"/>
        <rFont val="Arial Narrow"/>
        <family val="2"/>
      </rPr>
      <t xml:space="preserve"> Asistir a reuniones de Consejo Directivo debiendo tomar anotaciones de las sesiones.
</t>
    </r>
    <r>
      <rPr>
        <b/>
        <sz val="9"/>
        <rFont val="Century Schoolbook"/>
        <family val="1"/>
      </rPr>
      <t>6.-</t>
    </r>
    <r>
      <rPr>
        <sz val="10"/>
        <rFont val="Arial Narrow"/>
        <family val="2"/>
      </rPr>
      <t xml:space="preserve"> Transcribir el y emitir el Acta resolutiva del Consejo Directivo, para que sea legalizada por el Secretario Abogado y señor Decano.</t>
    </r>
  </si>
  <si>
    <r>
      <rPr>
        <b/>
        <sz val="9"/>
        <rFont val="Century Schoolbook"/>
        <family val="1"/>
      </rPr>
      <t>1.-</t>
    </r>
    <r>
      <rPr>
        <sz val="10"/>
        <rFont val="Arial Narrow"/>
        <family val="2"/>
      </rPr>
      <t xml:space="preserve"> Reporte de emisión y notificación de convocatorias y actas de Consejo Directivo.</t>
    </r>
  </si>
  <si>
    <t>* Ab. Stalin Rodríguez Pérez,
  Secretario-Abogado
* Lic. Lucía Alvarado,
  Anl. de Secretaría</t>
  </si>
  <si>
    <t>Resoluciones emitidas y legalizadas.</t>
  </si>
  <si>
    <t>N° de Resoluciones elaboradas</t>
  </si>
  <si>
    <r>
      <rPr>
        <b/>
        <sz val="9"/>
        <rFont val="Century Schoolbook"/>
        <family val="1"/>
      </rPr>
      <t>1.-</t>
    </r>
    <r>
      <rPr>
        <sz val="10"/>
        <rFont val="Arial Narrow"/>
        <family val="2"/>
      </rPr>
      <t xml:space="preserve"> Preparar, la documentación de Consejo Directivo, para que sea analizada por el Secretario.
</t>
    </r>
    <r>
      <rPr>
        <b/>
        <sz val="9"/>
        <rFont val="Century Schoolbook"/>
        <family val="1"/>
      </rPr>
      <t>2.-</t>
    </r>
    <r>
      <rPr>
        <sz val="10"/>
        <rFont val="Arial Narrow"/>
        <family val="2"/>
      </rPr>
      <t xml:space="preserve"> Analizar la documentación por el Secretario.
</t>
    </r>
    <r>
      <rPr>
        <b/>
        <sz val="9"/>
        <rFont val="Century Schoolbook"/>
        <family val="1"/>
      </rPr>
      <t>3.-</t>
    </r>
    <r>
      <rPr>
        <sz val="10"/>
        <rFont val="Arial Narrow"/>
        <family val="2"/>
      </rPr>
      <t xml:space="preserve"> Elaborar y distribuir las Resoluciones de Consejo Directivo a todos los estamentos internos de la Facultad y externos.
</t>
    </r>
    <r>
      <rPr>
        <b/>
        <sz val="9"/>
        <rFont val="Century Schoolbook"/>
        <family val="1"/>
      </rPr>
      <t>4.-</t>
    </r>
    <r>
      <rPr>
        <sz val="10"/>
        <rFont val="Arial Narrow"/>
        <family val="2"/>
      </rPr>
      <t xml:space="preserve"> Asistir a las sesiones y realizar las anotaciones de la sesión del Consejo Directivo (cuaderno notas).</t>
    </r>
  </si>
  <si>
    <r>
      <rPr>
        <b/>
        <sz val="9"/>
        <rFont val="Century Schoolbook"/>
        <family val="1"/>
      </rPr>
      <t>1.-</t>
    </r>
    <r>
      <rPr>
        <sz val="10"/>
        <rFont val="Arial Narrow"/>
        <family val="2"/>
      </rPr>
      <t xml:space="preserve"> Reporte de elaboración y notificación de resoluciones de Consejo Directivo.</t>
    </r>
  </si>
  <si>
    <r>
      <rPr>
        <b/>
        <sz val="9"/>
        <rFont val="Century Schoolbook"/>
        <family val="1"/>
      </rPr>
      <t>3.-</t>
    </r>
    <r>
      <rPr>
        <sz val="10"/>
        <rFont val="Arial Narrow"/>
        <family val="2"/>
      </rPr>
      <t xml:space="preserve"> Emitir informes jurídicos de los procesos disciplinarios, académicos y /o administrativos de la Facultad.</t>
    </r>
  </si>
  <si>
    <t>Informes jurídicos de los procesos disciplinarios académicos y/o administrativos de la Facultad emitidos.</t>
  </si>
  <si>
    <t>N° de procesos disciplinarios, académicos y administrativos emitidos</t>
  </si>
  <si>
    <r>
      <rPr>
        <b/>
        <sz val="9"/>
        <rFont val="Century Schoolbook"/>
        <family val="1"/>
      </rPr>
      <t>1.-</t>
    </r>
    <r>
      <rPr>
        <sz val="10"/>
        <rFont val="Arial Narrow"/>
        <family val="2"/>
      </rPr>
      <t xml:space="preserve"> Elaborar informes internos de criterios y asesoría legal de procesos disciplinarios, académicos y/o administrativos.</t>
    </r>
  </si>
  <si>
    <r>
      <rPr>
        <b/>
        <sz val="9"/>
        <rFont val="Century Schoolbook"/>
        <family val="1"/>
      </rPr>
      <t>1.-</t>
    </r>
    <r>
      <rPr>
        <sz val="10"/>
        <rFont val="Arial Narrow"/>
        <family val="2"/>
      </rPr>
      <t xml:space="preserve"> Reporte de informes jurídicos de los procesos disciplinarios, académicos y/o administrativo de Facultad emitidos.</t>
    </r>
  </si>
  <si>
    <t>* Ab. Stalin Rodríguez Pérez,
  Secretario-Abogado</t>
  </si>
  <si>
    <r>
      <rPr>
        <b/>
        <sz val="9"/>
        <rFont val="Century Schoolbook"/>
        <family val="1"/>
      </rPr>
      <t>4.-</t>
    </r>
    <r>
      <rPr>
        <sz val="10"/>
        <rFont val="Arial Narrow"/>
        <family val="2"/>
      </rPr>
      <t xml:space="preserve"> Presentar la Planificación Operativa Anual y Evaluación de la Planificación Operativa Anual.</t>
    </r>
  </si>
  <si>
    <t>Planificación Operativa Anual y Evaluación de la Planificación Operativa anual entregadas oportunamente.</t>
  </si>
  <si>
    <t>N° de planificaciones y evaluaciones entregadas POA elaborados</t>
  </si>
  <si>
    <r>
      <rPr>
        <b/>
        <sz val="9"/>
        <rFont val="Century Schoolbook"/>
        <family val="1"/>
      </rPr>
      <t>1.-</t>
    </r>
    <r>
      <rPr>
        <sz val="10"/>
        <rFont val="Arial Narrow"/>
        <family val="2"/>
      </rPr>
      <t xml:space="preserve"> Elaborar e implementar y efectuar seguimiento al plan operativo de Secretaría.
</t>
    </r>
    <r>
      <rPr>
        <b/>
        <sz val="9"/>
        <rFont val="Century Schoolbook"/>
        <family val="1"/>
      </rPr>
      <t>2.-</t>
    </r>
    <r>
      <rPr>
        <sz val="10"/>
        <rFont val="Arial Narrow"/>
        <family val="2"/>
      </rPr>
      <t xml:space="preserve"> Realizar evaluaciones al POA.</t>
    </r>
  </si>
  <si>
    <r>
      <rPr>
        <b/>
        <sz val="9"/>
        <rFont val="Century Schoolbook"/>
        <family val="1"/>
      </rPr>
      <t>1.-</t>
    </r>
    <r>
      <rPr>
        <sz val="10"/>
        <rFont val="Arial Narrow"/>
        <family val="2"/>
      </rPr>
      <t xml:space="preserve"> Plan Operativo y evaluación del POA.</t>
    </r>
  </si>
  <si>
    <t>* Lic. Lucía Alvarado,
  Anl. de Secretaría</t>
  </si>
  <si>
    <r>
      <rPr>
        <b/>
        <sz val="9"/>
        <rFont val="Century Schoolbook"/>
        <family val="1"/>
      </rPr>
      <t>5.-</t>
    </r>
    <r>
      <rPr>
        <sz val="10"/>
        <rFont val="Arial Narrow"/>
        <family val="2"/>
      </rPr>
      <t xml:space="preserve"> Emitir y/o legalizar certificaciones de la Facultad.</t>
    </r>
  </si>
  <si>
    <t>Certificados de la Facultad emitidos y/o legalizados.</t>
  </si>
  <si>
    <r>
      <rPr>
        <b/>
        <sz val="9"/>
        <rFont val="Century Schoolbook"/>
        <family val="1"/>
      </rPr>
      <t>1.-</t>
    </r>
    <r>
      <rPr>
        <sz val="10"/>
        <rFont val="Arial Narrow"/>
        <family val="2"/>
      </rPr>
      <t xml:space="preserve"> Receptar, ingresar y distribuir las certificaciones de procesos administrativos y académicos.
</t>
    </r>
    <r>
      <rPr>
        <b/>
        <sz val="9"/>
        <rFont val="Century Schoolbook"/>
        <family val="1"/>
      </rPr>
      <t>2.-</t>
    </r>
    <r>
      <rPr>
        <sz val="10"/>
        <rFont val="Arial Narrow"/>
        <family val="2"/>
      </rPr>
      <t xml:space="preserve"> Compulsas, reproducción de documentos oficiales.</t>
    </r>
  </si>
  <si>
    <r>
      <rPr>
        <b/>
        <sz val="9"/>
        <rFont val="Century Schoolbook"/>
        <family val="1"/>
      </rPr>
      <t>1.-</t>
    </r>
    <r>
      <rPr>
        <sz val="10"/>
        <rFont val="Arial Narrow"/>
        <family val="2"/>
      </rPr>
      <t xml:space="preserve"> Registro de certificaciones emitidas.</t>
    </r>
  </si>
  <si>
    <r>
      <rPr>
        <b/>
        <sz val="9"/>
        <rFont val="Century Schoolbook"/>
        <family val="1"/>
      </rPr>
      <t>6.-</t>
    </r>
    <r>
      <rPr>
        <sz val="10"/>
        <rFont val="Arial Narrow"/>
        <family val="2"/>
      </rPr>
      <t xml:space="preserve"> Organizar el Archivo Intermedio.</t>
    </r>
  </si>
  <si>
    <t>N° de Carpetas inventariadas</t>
  </si>
  <si>
    <r>
      <rPr>
        <b/>
        <sz val="9"/>
        <rFont val="Century Schoolbook"/>
        <family val="1"/>
      </rPr>
      <t>1.-</t>
    </r>
    <r>
      <rPr>
        <sz val="10"/>
        <rFont val="Arial Narrow"/>
        <family val="2"/>
      </rPr>
      <t xml:space="preserve"> Recibir, ingresar al sistema.
</t>
    </r>
    <r>
      <rPr>
        <b/>
        <sz val="9"/>
        <rFont val="Century Schoolbook"/>
        <family val="1"/>
      </rPr>
      <t>2.-</t>
    </r>
    <r>
      <rPr>
        <sz val="10"/>
        <rFont val="Arial Narrow"/>
        <family val="2"/>
      </rPr>
      <t xml:space="preserve"> Clasificar, elaborar y archivar los informes de criterios y asesoría legales.</t>
    </r>
  </si>
  <si>
    <t>* Ab. Stalin Rodríguez Pérez,
  Secretario-Abogado
* Sr. Pedro Jiménez,
  Aux. Administrativo</t>
  </si>
  <si>
    <r>
      <rPr>
        <b/>
        <sz val="9"/>
        <rFont val="Century Schoolbook"/>
        <family val="1"/>
      </rPr>
      <t>7.-</t>
    </r>
    <r>
      <rPr>
        <sz val="10"/>
        <rFont val="Arial Narrow"/>
        <family val="2"/>
      </rPr>
      <t xml:space="preserve"> Registrar y distribuir la correspondencia interna y externa de la Facultad.</t>
    </r>
  </si>
  <si>
    <t>* Ab. Stalin Rodríguez,
* Lucia Alvarado,
* Anl. Secretaría
* Pedro Jiménez,
  Aux. Administrativo</t>
  </si>
  <si>
    <t>ALIMENTOS</t>
  </si>
  <si>
    <t>Ejecución de los procesos académicos realizados.</t>
  </si>
  <si>
    <r>
      <rPr>
        <b/>
        <sz val="9"/>
        <rFont val="Century Schoolbook"/>
        <family val="1"/>
      </rPr>
      <t>1.-</t>
    </r>
    <r>
      <rPr>
        <sz val="10"/>
        <rFont val="Arial Narrow"/>
        <family val="2"/>
      </rPr>
      <t xml:space="preserve"> Elaborar, de acuerdo a las directrices de las autoridades los distributivos académicos y horarios. Remitir al Subdecanato.
</t>
    </r>
    <r>
      <rPr>
        <b/>
        <sz val="9"/>
        <rFont val="Century Schoolbook"/>
        <family val="1"/>
      </rPr>
      <t>2.-</t>
    </r>
    <r>
      <rPr>
        <sz val="10"/>
        <rFont val="Arial Narrow"/>
        <family val="2"/>
      </rPr>
      <t xml:space="preserve"> Elaborar comunicaciones para trámites administrativos desde la Coordinación de Carrera.
</t>
    </r>
    <r>
      <rPr>
        <b/>
        <sz val="9"/>
        <rFont val="Century Schoolbook"/>
        <family val="1"/>
      </rPr>
      <t>3.-</t>
    </r>
    <r>
      <rPr>
        <sz val="10"/>
        <rFont val="Arial Narrow"/>
        <family val="2"/>
      </rPr>
      <t xml:space="preserve"> Elevar oportunamente informes de actividades en calidad de Coordinador de Carrera.
</t>
    </r>
    <r>
      <rPr>
        <b/>
        <sz val="9"/>
        <rFont val="Century Schoolbook"/>
        <family val="1"/>
      </rPr>
      <t>4.-</t>
    </r>
    <r>
      <rPr>
        <sz val="10"/>
        <rFont val="Arial Narrow"/>
        <family val="2"/>
      </rPr>
      <t xml:space="preserve"> Liderar los colectivos de apoyo académico de la carrera, gestionando con sus miembros los procesos con fines de evaluación.
</t>
    </r>
    <r>
      <rPr>
        <b/>
        <sz val="9"/>
        <rFont val="Century Schoolbook"/>
        <family val="1"/>
      </rPr>
      <t>5.-</t>
    </r>
    <r>
      <rPr>
        <sz val="10"/>
        <rFont val="Arial Narrow"/>
        <family val="2"/>
      </rPr>
      <t xml:space="preserve"> Justificar faltas a los estudiantes de conformidad a los reportes recibidos.
</t>
    </r>
    <r>
      <rPr>
        <b/>
        <sz val="9"/>
        <rFont val="Century Schoolbook"/>
        <family val="1"/>
      </rPr>
      <t>6.-</t>
    </r>
    <r>
      <rPr>
        <sz val="10"/>
        <rFont val="Arial Narrow"/>
        <family val="2"/>
      </rPr>
      <t xml:space="preserve"> Coordinar con la UMMOG el desarrollo del proceso de titulación por periodo académico.
</t>
    </r>
    <r>
      <rPr>
        <b/>
        <sz val="9"/>
        <rFont val="Century Schoolbook"/>
        <family val="1"/>
      </rPr>
      <t>7.-</t>
    </r>
    <r>
      <rPr>
        <sz val="10"/>
        <rFont val="Arial Narrow"/>
        <family val="2"/>
      </rPr>
      <t xml:space="preserve"> Condensar información de cumplimiento de indicadores para la evaluación y acreditación de la carrera.
</t>
    </r>
    <r>
      <rPr>
        <b/>
        <sz val="9"/>
        <rFont val="Century Schoolbook"/>
        <family val="1"/>
      </rPr>
      <t>8.-</t>
    </r>
    <r>
      <rPr>
        <sz val="10"/>
        <rFont val="Arial Narrow"/>
        <family val="2"/>
      </rPr>
      <t xml:space="preserve"> Elaborar estudios académicos para estudiantes del plan de reingreso.</t>
    </r>
  </si>
  <si>
    <r>
      <rPr>
        <b/>
        <sz val="9"/>
        <rFont val="Century Schoolbook"/>
        <family val="1"/>
      </rPr>
      <t>1.-</t>
    </r>
    <r>
      <rPr>
        <sz val="10"/>
        <rFont val="Arial Narrow"/>
        <family val="2"/>
      </rPr>
      <t xml:space="preserve"> Distributivo académico y horarios.
</t>
    </r>
    <r>
      <rPr>
        <b/>
        <sz val="9"/>
        <rFont val="Century Schoolbook"/>
        <family val="1"/>
      </rPr>
      <t>2.-</t>
    </r>
    <r>
      <rPr>
        <sz val="10"/>
        <rFont val="Arial Narrow"/>
        <family val="2"/>
      </rPr>
      <t xml:space="preserve"> Reporte del estado actual de la coordinación a la ejecución de los procesos académicos.
</t>
    </r>
    <r>
      <rPr>
        <b/>
        <sz val="9"/>
        <rFont val="Century Schoolbook"/>
        <family val="1"/>
      </rPr>
      <t>3.-</t>
    </r>
    <r>
      <rPr>
        <sz val="10"/>
        <rFont val="Arial Narrow"/>
        <family val="2"/>
      </rPr>
      <t xml:space="preserve"> Comunicaciones Recibidas y Entregadas.</t>
    </r>
  </si>
  <si>
    <t>* Ing. José Humberto Ayala Armijos,
  Coordinador</t>
  </si>
  <si>
    <r>
      <rPr>
        <b/>
        <sz val="9"/>
        <rFont val="Century Schoolbook"/>
        <family val="1"/>
      </rPr>
      <t>2.-</t>
    </r>
    <r>
      <rPr>
        <sz val="10"/>
        <rFont val="Arial Narrow"/>
        <family val="2"/>
      </rPr>
      <t xml:space="preserve"> Dar seguimiento de documentos de planificación académica y curricular.</t>
    </r>
  </si>
  <si>
    <t>Documentos de planificación académica y curricular.</t>
  </si>
  <si>
    <t>N° de Informe de resultado de evaluación interna de la carrera</t>
  </si>
  <si>
    <r>
      <rPr>
        <b/>
        <sz val="9"/>
        <rFont val="Century Schoolbook"/>
        <family val="1"/>
      </rPr>
      <t>1.-</t>
    </r>
    <r>
      <rPr>
        <sz val="10"/>
        <rFont val="Arial Narrow"/>
        <family val="2"/>
      </rPr>
      <t xml:space="preserve"> Designar los responsables de los indicadores del modelo de evaluación interna.
</t>
    </r>
    <r>
      <rPr>
        <b/>
        <sz val="9"/>
        <rFont val="Century Schoolbook"/>
        <family val="1"/>
      </rPr>
      <t>2.-</t>
    </r>
    <r>
      <rPr>
        <sz val="10"/>
        <rFont val="Arial Narrow"/>
        <family val="2"/>
      </rPr>
      <t xml:space="preserve"> Entregar la nomina de docentes responsables de los indicadores al HCD, para su aprobación.
</t>
    </r>
    <r>
      <rPr>
        <b/>
        <sz val="9"/>
        <rFont val="Century Schoolbook"/>
        <family val="1"/>
      </rPr>
      <t>3.-</t>
    </r>
    <r>
      <rPr>
        <sz val="10"/>
        <rFont val="Arial Narrow"/>
        <family val="2"/>
      </rPr>
      <t xml:space="preserve"> Socializar las resolución y conformación de equipos de trabajo para los indicadores de gestión de la calidad.</t>
    </r>
  </si>
  <si>
    <r>
      <rPr>
        <b/>
        <sz val="9"/>
        <rFont val="Century Schoolbook"/>
        <family val="1"/>
      </rPr>
      <t>1.-</t>
    </r>
    <r>
      <rPr>
        <sz val="10"/>
        <rFont val="Arial Narrow"/>
        <family val="2"/>
      </rPr>
      <t xml:space="preserve"> Oficio de designación.
</t>
    </r>
    <r>
      <rPr>
        <b/>
        <sz val="9"/>
        <rFont val="Century Schoolbook"/>
        <family val="1"/>
      </rPr>
      <t>2.-</t>
    </r>
    <r>
      <rPr>
        <sz val="10"/>
        <rFont val="Arial Narrow"/>
        <family val="2"/>
      </rPr>
      <t xml:space="preserve"> Resolución de HCD.
</t>
    </r>
    <r>
      <rPr>
        <b/>
        <sz val="9"/>
        <rFont val="Century Schoolbook"/>
        <family val="1"/>
      </rPr>
      <t>3.-</t>
    </r>
    <r>
      <rPr>
        <sz val="10"/>
        <rFont val="Arial Narrow"/>
        <family val="2"/>
      </rPr>
      <t xml:space="preserve"> Informe de cumplimiento de indicadores.
</t>
    </r>
    <r>
      <rPr>
        <b/>
        <sz val="9"/>
        <rFont val="Century Schoolbook"/>
        <family val="1"/>
      </rPr>
      <t>4.-</t>
    </r>
    <r>
      <rPr>
        <sz val="10"/>
        <rFont val="Arial Narrow"/>
        <family val="2"/>
      </rPr>
      <t xml:space="preserve"> Informe final de evaluación.</t>
    </r>
  </si>
  <si>
    <t>OEI 4</t>
  </si>
  <si>
    <t>“Ejecutar una radical reforma curricular que mejore la pertinencia, calidad y relevancia de la oferta académica de tercer nivel”</t>
  </si>
  <si>
    <r>
      <rPr>
        <b/>
        <sz val="9"/>
        <rFont val="Century Schoolbook"/>
        <family val="1"/>
      </rPr>
      <t>3.-</t>
    </r>
    <r>
      <rPr>
        <sz val="10"/>
        <rFont val="Arial Narrow"/>
        <family val="2"/>
      </rPr>
      <t xml:space="preserve"> Entregar la Planificación Operativa Anual y Evaluación de la Planificación Operativa Anual.</t>
    </r>
  </si>
  <si>
    <r>
      <rPr>
        <b/>
        <sz val="9"/>
        <rFont val="Century Schoolbook"/>
        <family val="1"/>
      </rPr>
      <t>1.-</t>
    </r>
    <r>
      <rPr>
        <sz val="10"/>
        <rFont val="Arial Narrow"/>
        <family val="2"/>
      </rPr>
      <t xml:space="preserve"> Elaborar la Planificación Operativa Anual de la carrera
</t>
    </r>
    <r>
      <rPr>
        <b/>
        <sz val="9"/>
        <rFont val="Century Schoolbook"/>
        <family val="1"/>
      </rPr>
      <t>2.-</t>
    </r>
    <r>
      <rPr>
        <sz val="10"/>
        <rFont val="Arial Narrow"/>
        <family val="2"/>
      </rPr>
      <t xml:space="preserve"> Realizar Evaluaciones de la Planificación Operativa Anual de la carrera.</t>
    </r>
  </si>
  <si>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Evaluación del POA.</t>
    </r>
  </si>
  <si>
    <r>
      <rPr>
        <b/>
        <sz val="9"/>
        <rFont val="Century Schoolbook"/>
        <family val="1"/>
      </rPr>
      <t>4.-</t>
    </r>
    <r>
      <rPr>
        <sz val="10"/>
        <rFont val="Arial Narrow"/>
        <family val="2"/>
      </rPr>
      <t xml:space="preserve"> Presentar las propuestas de procesos de investigación y vinculación con la sociedad ante las instancias encargadas de emitir las directrices a nivel institucional.</t>
    </r>
  </si>
  <si>
    <t>Propuestas de procesos de investigación y vinculación con la sociedad ante las instancias encargadas de emitir las directrices a nivel institucional supervisadas.</t>
  </si>
  <si>
    <t>N° de proyectos de investigación y vinculación con la sociedad presentados</t>
  </si>
  <si>
    <r>
      <rPr>
        <b/>
        <sz val="9"/>
        <color theme="1"/>
        <rFont val="Century Schoolbook"/>
        <family val="1"/>
      </rPr>
      <t>1.-</t>
    </r>
    <r>
      <rPr>
        <sz val="10"/>
        <color theme="1"/>
        <rFont val="Arial Narrow"/>
        <family val="2"/>
      </rPr>
      <t xml:space="preserve"> Asistir a reuniones de trabajo con el equipo de vinculación.
</t>
    </r>
    <r>
      <rPr>
        <b/>
        <sz val="9"/>
        <rFont val="Century Schoolbook"/>
        <family val="1"/>
      </rPr>
      <t>2.-</t>
    </r>
    <r>
      <rPr>
        <sz val="10"/>
        <rFont val="Arial Narrow"/>
        <family val="2"/>
      </rPr>
      <t xml:space="preserve"> Planificar</t>
    </r>
    <r>
      <rPr>
        <sz val="10"/>
        <color theme="1"/>
        <rFont val="Arial Narrow"/>
        <family val="2"/>
      </rPr>
      <t xml:space="preserve"> y ejecutar el proyecto de vinculación.
</t>
    </r>
    <r>
      <rPr>
        <b/>
        <sz val="9"/>
        <color theme="1"/>
        <rFont val="Century Schoolbook"/>
        <family val="1"/>
      </rPr>
      <t>3.-</t>
    </r>
    <r>
      <rPr>
        <sz val="10"/>
        <color theme="1"/>
        <rFont val="Arial Narrow"/>
        <family val="2"/>
      </rPr>
      <t xml:space="preserve"> Presentar informe </t>
    </r>
    <r>
      <rPr>
        <sz val="10"/>
        <color theme="1"/>
        <rFont val="Arial Narrow"/>
        <family val="2"/>
      </rPr>
      <t>de avance o cierre de proyecto de vinculación.</t>
    </r>
  </si>
  <si>
    <r>
      <rPr>
        <b/>
        <sz val="9"/>
        <color theme="1"/>
        <rFont val="Century Schoolbook"/>
        <family val="1"/>
      </rPr>
      <t>1.-</t>
    </r>
    <r>
      <rPr>
        <sz val="10"/>
        <color theme="1"/>
        <rFont val="Arial Narrow"/>
        <family val="2"/>
      </rPr>
      <t xml:space="preserve"> Hojas de asistencia a reuniones de trabajo con el equipo de vinculación.
</t>
    </r>
    <r>
      <rPr>
        <b/>
        <sz val="9"/>
        <color theme="1"/>
        <rFont val="Century Schoolbook"/>
        <family val="1"/>
      </rPr>
      <t>2.-</t>
    </r>
    <r>
      <rPr>
        <sz val="10"/>
        <color theme="1"/>
        <rFont val="Arial Narrow"/>
        <family val="2"/>
      </rPr>
      <t xml:space="preserve"> Informe de avance del proyecto de vinculación.
</t>
    </r>
    <r>
      <rPr>
        <b/>
        <sz val="9"/>
        <color theme="1"/>
        <rFont val="Century Schoolbook"/>
        <family val="1"/>
      </rPr>
      <t>3.-</t>
    </r>
    <r>
      <rPr>
        <sz val="10"/>
        <color theme="1"/>
        <rFont val="Arial Narrow"/>
        <family val="2"/>
      </rPr>
      <t xml:space="preserve"> Reporte de supervisión a la presentación de propuestas de procesos de investigación y vinculación con la sociedad.</t>
    </r>
  </si>
  <si>
    <r>
      <rPr>
        <b/>
        <sz val="9"/>
        <rFont val="Century Schoolbook"/>
        <family val="1"/>
      </rPr>
      <t>5.-</t>
    </r>
    <r>
      <rPr>
        <sz val="10"/>
        <rFont val="Arial Narrow"/>
        <family val="2"/>
      </rPr>
      <t xml:space="preserve"> Apoyar el archivo de gestión.</t>
    </r>
  </si>
  <si>
    <t>N° de documentos organizados en el archivo de la carrera</t>
  </si>
  <si>
    <r>
      <rPr>
        <b/>
        <sz val="9"/>
        <rFont val="Century Schoolbook"/>
        <family val="1"/>
      </rPr>
      <t>1.-</t>
    </r>
    <r>
      <rPr>
        <sz val="10"/>
        <rFont val="Arial Narrow"/>
        <family val="2"/>
      </rPr>
      <t xml:space="preserve"> Receptar, clasificar y distribuir la correspondencia interna y externa.
</t>
    </r>
    <r>
      <rPr>
        <b/>
        <sz val="9"/>
        <rFont val="Century Schoolbook"/>
        <family val="1"/>
      </rPr>
      <t>2.-</t>
    </r>
    <r>
      <rPr>
        <sz val="10"/>
        <rFont val="Arial Narrow"/>
        <family val="2"/>
      </rPr>
      <t xml:space="preserve"> Elaborar y distribuir la correspondencia.
</t>
    </r>
    <r>
      <rPr>
        <b/>
        <sz val="9"/>
        <rFont val="Century Schoolbook"/>
        <family val="1"/>
      </rPr>
      <t>3.-</t>
    </r>
    <r>
      <rPr>
        <sz val="10"/>
        <rFont val="Arial Narrow"/>
        <family val="2"/>
      </rPr>
      <t xml:space="preserve"> Atender al usuario interno y externo.
</t>
    </r>
    <r>
      <rPr>
        <b/>
        <sz val="9"/>
        <rFont val="Century Schoolbook"/>
        <family val="1"/>
      </rPr>
      <t>4.-</t>
    </r>
    <r>
      <rPr>
        <sz val="10"/>
        <rFont val="Arial Narrow"/>
        <family val="2"/>
      </rPr>
      <t xml:space="preserve"> Elaborar registros de control de asistencia de reuniones de trabajo, convocadas por la coordinadora de carrera.
</t>
    </r>
    <r>
      <rPr>
        <b/>
        <sz val="9"/>
        <rFont val="Century Schoolbook"/>
        <family val="1"/>
      </rPr>
      <t>5.-</t>
    </r>
    <r>
      <rPr>
        <sz val="10"/>
        <rFont val="Arial Narrow"/>
        <family val="2"/>
      </rPr>
      <t xml:space="preserve"> Receptar Syllabus impresos.
</t>
    </r>
    <r>
      <rPr>
        <b/>
        <sz val="9"/>
        <rFont val="Century Schoolbook"/>
        <family val="1"/>
      </rPr>
      <t>6.-</t>
    </r>
    <r>
      <rPr>
        <sz val="10"/>
        <rFont val="Arial Narrow"/>
        <family val="2"/>
      </rPr>
      <t xml:space="preserve"> Receptar los reportes de avances académicos impresos.
</t>
    </r>
    <r>
      <rPr>
        <b/>
        <sz val="9"/>
        <rFont val="Century Schoolbook"/>
        <family val="1"/>
      </rPr>
      <t>7.-</t>
    </r>
    <r>
      <rPr>
        <sz val="10"/>
        <rFont val="Arial Narrow"/>
        <family val="2"/>
      </rPr>
      <t xml:space="preserve"> Receptar autoevaluación docente.</t>
    </r>
  </si>
  <si>
    <r>
      <rPr>
        <b/>
        <sz val="9"/>
        <rFont val="Century Schoolbook"/>
        <family val="1"/>
      </rPr>
      <t>1.-</t>
    </r>
    <r>
      <rPr>
        <sz val="10"/>
        <rFont val="Arial Narrow"/>
        <family val="2"/>
      </rPr>
      <t xml:space="preserve"> Archivo general de la Carrera de Ingeniería en Alimentos.
</t>
    </r>
    <r>
      <rPr>
        <b/>
        <sz val="9"/>
        <rFont val="Century Schoolbook"/>
        <family val="1"/>
      </rPr>
      <t>2.-</t>
    </r>
    <r>
      <rPr>
        <sz val="10"/>
        <rFont val="Arial Narrow"/>
        <family val="2"/>
      </rPr>
      <t xml:space="preserve"> Registros de control de asistencia a los docentes sobre reuniones de trabajo.
</t>
    </r>
    <r>
      <rPr>
        <b/>
        <sz val="9"/>
        <rFont val="Century Schoolbook"/>
        <family val="1"/>
      </rPr>
      <t>3.-</t>
    </r>
    <r>
      <rPr>
        <sz val="10"/>
        <rFont val="Arial Narrow"/>
        <family val="2"/>
      </rPr>
      <t xml:space="preserve"> Actas e informes de sesiones o reuniones.
</t>
    </r>
    <r>
      <rPr>
        <b/>
        <sz val="9"/>
        <rFont val="Century Schoolbook"/>
        <family val="1"/>
      </rPr>
      <t>4.-</t>
    </r>
    <r>
      <rPr>
        <sz val="10"/>
        <rFont val="Arial Narrow"/>
        <family val="2"/>
      </rPr>
      <t xml:space="preserve"> Oficios.
</t>
    </r>
    <r>
      <rPr>
        <b/>
        <sz val="9"/>
        <rFont val="Century Schoolbook"/>
        <family val="1"/>
      </rPr>
      <t>5.-</t>
    </r>
    <r>
      <rPr>
        <sz val="10"/>
        <rFont val="Arial Narrow"/>
        <family val="2"/>
      </rPr>
      <t xml:space="preserve"> Circulares.
</t>
    </r>
    <r>
      <rPr>
        <b/>
        <sz val="9"/>
        <rFont val="Century Schoolbook"/>
        <family val="1"/>
      </rPr>
      <t>6.-</t>
    </r>
    <r>
      <rPr>
        <sz val="10"/>
        <rFont val="Arial Narrow"/>
        <family val="2"/>
      </rPr>
      <t xml:space="preserve"> Libro de correspondencia.
</t>
    </r>
    <r>
      <rPr>
        <b/>
        <sz val="9"/>
        <rFont val="Century Schoolbook"/>
        <family val="1"/>
      </rPr>
      <t>7.-</t>
    </r>
    <r>
      <rPr>
        <sz val="10"/>
        <rFont val="Arial Narrow"/>
        <family val="2"/>
      </rPr>
      <t xml:space="preserve"> Registro atención al usuario interno externo.</t>
    </r>
  </si>
  <si>
    <t xml:space="preserve">BIOQUIMICA Y FARMACIA </t>
  </si>
  <si>
    <r>
      <rPr>
        <b/>
        <sz val="9"/>
        <rFont val="Century Schoolbook"/>
        <family val="1"/>
      </rPr>
      <t>1.-</t>
    </r>
    <r>
      <rPr>
        <b/>
        <sz val="10"/>
        <rFont val="Arial Narrow"/>
        <family val="2"/>
      </rPr>
      <t xml:space="preserve"> </t>
    </r>
    <r>
      <rPr>
        <sz val="10"/>
        <rFont val="Arial Narrow"/>
        <family val="2"/>
      </rPr>
      <t>Ejecutar los procesos académicos.</t>
    </r>
  </si>
  <si>
    <t>Ejecución de los procesos académicos planificados.</t>
  </si>
  <si>
    <r>
      <rPr>
        <b/>
        <sz val="9"/>
        <rFont val="Century Schoolbook"/>
        <family val="1"/>
      </rPr>
      <t>1.-</t>
    </r>
    <r>
      <rPr>
        <sz val="10"/>
        <rFont val="Arial Narrow"/>
        <family val="2"/>
      </rPr>
      <t xml:space="preserve"> Elaborar, de acuerdo a las directrices de las autoridades, los distributivos académicos y horarios y remitir al Subdecanato.
</t>
    </r>
    <r>
      <rPr>
        <b/>
        <sz val="9"/>
        <rFont val="Century Schoolbook"/>
        <family val="1"/>
      </rPr>
      <t>2.-</t>
    </r>
    <r>
      <rPr>
        <sz val="10"/>
        <rFont val="Arial Narrow"/>
        <family val="2"/>
      </rPr>
      <t xml:space="preserve"> Elaborar comunicaciones para trámites administrativos desde la Coordinación de Carrera.
</t>
    </r>
    <r>
      <rPr>
        <b/>
        <sz val="9"/>
        <rFont val="Century Schoolbook"/>
        <family val="1"/>
      </rPr>
      <t>3.-</t>
    </r>
    <r>
      <rPr>
        <sz val="10"/>
        <rFont val="Arial Narrow"/>
        <family val="2"/>
      </rPr>
      <t xml:space="preserve"> Elevar oportunamente informes de actividades en calidad de Coordinador de Carrera.
</t>
    </r>
    <r>
      <rPr>
        <b/>
        <sz val="9"/>
        <rFont val="Century Schoolbook"/>
        <family val="1"/>
      </rPr>
      <t>4.-</t>
    </r>
    <r>
      <rPr>
        <sz val="10"/>
        <rFont val="Arial Narrow"/>
        <family val="2"/>
      </rPr>
      <t xml:space="preserve"> Liderar los colectivos de apoyo académico de la carrera, gestionando con sus miembros los procesos con fines de evaluación.
</t>
    </r>
    <r>
      <rPr>
        <b/>
        <sz val="9"/>
        <rFont val="Century Schoolbook"/>
        <family val="1"/>
      </rPr>
      <t>5.-</t>
    </r>
    <r>
      <rPr>
        <sz val="10"/>
        <rFont val="Arial Narrow"/>
        <family val="2"/>
      </rPr>
      <t xml:space="preserve"> Justificar faltas a los estudiantes de conformidad a los reportes recibidos.
</t>
    </r>
    <r>
      <rPr>
        <b/>
        <sz val="9"/>
        <rFont val="Century Schoolbook"/>
        <family val="1"/>
      </rPr>
      <t>6.-</t>
    </r>
    <r>
      <rPr>
        <sz val="10"/>
        <rFont val="Arial Narrow"/>
        <family val="2"/>
      </rPr>
      <t xml:space="preserve"> Coordinar con la UMMOG el desarrollo del proceso de titulación por periodo académico.
</t>
    </r>
    <r>
      <rPr>
        <b/>
        <sz val="9"/>
        <rFont val="Century Schoolbook"/>
        <family val="1"/>
      </rPr>
      <t>7.-</t>
    </r>
    <r>
      <rPr>
        <sz val="10"/>
        <rFont val="Arial Narrow"/>
        <family val="2"/>
      </rPr>
      <t xml:space="preserve"> Condensar información de cumplimiento de indicadores para la evaluación y acreditación de la carrera.
</t>
    </r>
    <r>
      <rPr>
        <b/>
        <sz val="9"/>
        <rFont val="Century Schoolbook"/>
        <family val="1"/>
      </rPr>
      <t>8.-</t>
    </r>
    <r>
      <rPr>
        <sz val="10"/>
        <rFont val="Arial Narrow"/>
        <family val="2"/>
      </rPr>
      <t xml:space="preserve"> Elaborar estudios académicos para estudiantes del plan de reingreso.</t>
    </r>
  </si>
  <si>
    <r>
      <rPr>
        <b/>
        <sz val="9"/>
        <rFont val="Century Schoolbook"/>
        <family val="1"/>
      </rPr>
      <t>1.-</t>
    </r>
    <r>
      <rPr>
        <sz val="10"/>
        <rFont val="Arial Narrow"/>
        <family val="2"/>
      </rPr>
      <t xml:space="preserve"> Reporte del estado actual de la coordinación a la ejecución de los procesos académicos.
</t>
    </r>
    <r>
      <rPr>
        <b/>
        <sz val="9"/>
        <rFont val="Century Schoolbook"/>
        <family val="1"/>
      </rPr>
      <t>2.-</t>
    </r>
    <r>
      <rPr>
        <sz val="10"/>
        <rFont val="Arial Narrow"/>
        <family val="2"/>
      </rPr>
      <t xml:space="preserve"> Comunicaciones Recibidas y Entregadas.</t>
    </r>
  </si>
  <si>
    <t>* Dr. Víctor Hugo González,
  Coordinador
* Lcda. Mary Alvarado Salazar,
  Analista Académico
* Docentes de Colectivos de Carrera</t>
  </si>
  <si>
    <r>
      <rPr>
        <b/>
        <sz val="9"/>
        <rFont val="Century Schoolbook"/>
        <family val="1"/>
      </rPr>
      <t>2.</t>
    </r>
    <r>
      <rPr>
        <sz val="9"/>
        <rFont val="Century Schoolbook"/>
        <family val="1"/>
      </rPr>
      <t>-</t>
    </r>
    <r>
      <rPr>
        <sz val="10"/>
        <rFont val="Arial Narrow"/>
        <family val="2"/>
      </rPr>
      <t xml:space="preserve"> Desarrollar el logro de resultados o avances de procesos de Investigación y de vinculación con la sociedad.</t>
    </r>
  </si>
  <si>
    <t>Logro de resultados o avances de procesos de Investigación y de vinculación con la sociedad desarrollados.</t>
  </si>
  <si>
    <t>N° de matrices de Proyectos de vinculación y de investigación</t>
  </si>
  <si>
    <t>* Dr. Víctor Hugo González,
  Coordinador de la Carrera
* Docentes de Colectivos de Carrera</t>
  </si>
  <si>
    <r>
      <rPr>
        <b/>
        <sz val="9"/>
        <rFont val="Century Schoolbook"/>
        <family val="1"/>
      </rPr>
      <t>3.-</t>
    </r>
    <r>
      <rPr>
        <b/>
        <sz val="10"/>
        <rFont val="Arial Narrow"/>
        <family val="2"/>
      </rPr>
      <t xml:space="preserve"> </t>
    </r>
    <r>
      <rPr>
        <sz val="10"/>
        <rFont val="Arial Narrow"/>
        <family val="2"/>
      </rPr>
      <t>Elaborar documentos de planificación académica y curricular.</t>
    </r>
  </si>
  <si>
    <t>Documentos de planificación académica y curricular elaborados.</t>
  </si>
  <si>
    <t>N° de documentos elaborados</t>
  </si>
  <si>
    <r>
      <rPr>
        <b/>
        <sz val="9"/>
        <rFont val="Century Schoolbook"/>
        <family val="1"/>
      </rPr>
      <t>1.-</t>
    </r>
    <r>
      <rPr>
        <sz val="10"/>
        <rFont val="Arial Narrow"/>
        <family val="2"/>
      </rPr>
      <t xml:space="preserve"> Elaborar las guías de los resultados de aprendizaje en las practica de vinculación y preprofesionales.
</t>
    </r>
    <r>
      <rPr>
        <b/>
        <sz val="9"/>
        <rFont val="Century Schoolbook"/>
        <family val="1"/>
      </rPr>
      <t>2.-</t>
    </r>
    <r>
      <rPr>
        <sz val="10"/>
        <rFont val="Arial Narrow"/>
        <family val="2"/>
      </rPr>
      <t xml:space="preserve"> Diseñar esquema de contenidos del proyecto integrador de saberes para aplicarse en la carrera regularizada y rediseñada.
</t>
    </r>
    <r>
      <rPr>
        <b/>
        <sz val="9"/>
        <rFont val="Century Schoolbook"/>
        <family val="1"/>
      </rPr>
      <t>3.-</t>
    </r>
    <r>
      <rPr>
        <sz val="10"/>
        <rFont val="Arial Narrow"/>
        <family val="2"/>
      </rPr>
      <t xml:space="preserve"> Diseñar el guion esquemático para operativizar el proceso de titulación en las modalidades declaradas por la carrera de conformidad con el Reglamento y guía de titulación de la UTMACH.</t>
    </r>
  </si>
  <si>
    <r>
      <rPr>
        <b/>
        <sz val="9"/>
        <rFont val="Century Schoolbook"/>
        <family val="1"/>
      </rPr>
      <t>5.-</t>
    </r>
    <r>
      <rPr>
        <sz val="10"/>
        <rFont val="Arial Narrow"/>
        <family val="2"/>
      </rPr>
      <t xml:space="preserve"> Organizar el Archivo de gestión.</t>
    </r>
  </si>
  <si>
    <t>N° de carpetas inventariadas registradas en el Inventario documental</t>
  </si>
  <si>
    <r>
      <rPr>
        <b/>
        <sz val="9"/>
        <rFont val="Century Schoolbook"/>
        <family val="1"/>
      </rPr>
      <t>1.-</t>
    </r>
    <r>
      <rPr>
        <sz val="10"/>
        <rFont val="Arial Narrow"/>
        <family val="2"/>
      </rPr>
      <t xml:space="preserve"> Realizar el inventario documental de carpetas del archivo que reposa en la Carrera.</t>
    </r>
  </si>
  <si>
    <t>ENFERMERÍA</t>
  </si>
  <si>
    <r>
      <rPr>
        <b/>
        <sz val="9"/>
        <rFont val="Century Schoolbook"/>
        <family val="1"/>
      </rPr>
      <t>1.-</t>
    </r>
    <r>
      <rPr>
        <sz val="10"/>
        <rFont val="Arial Narrow"/>
        <family val="2"/>
      </rPr>
      <t xml:space="preserve"> Elaborar, de acuerdo a las directrices de las autoridades los distributivos académicos y horarios. Remitir al Subdecanato.
</t>
    </r>
    <r>
      <rPr>
        <b/>
        <sz val="9"/>
        <rFont val="Century Schoolbook"/>
        <family val="1"/>
      </rPr>
      <t>2.-</t>
    </r>
    <r>
      <rPr>
        <sz val="10"/>
        <rFont val="Arial Narrow"/>
        <family val="2"/>
      </rPr>
      <t xml:space="preserve"> Elaborar comunicaciones para trámites administrativos desde la Coordinación de Carrera de Enfermería.
</t>
    </r>
    <r>
      <rPr>
        <b/>
        <sz val="9"/>
        <rFont val="Century Schoolbook"/>
        <family val="1"/>
      </rPr>
      <t>3.-</t>
    </r>
    <r>
      <rPr>
        <sz val="10"/>
        <rFont val="Arial Narrow"/>
        <family val="2"/>
      </rPr>
      <t xml:space="preserve"> Elevar oportunamente informes de actividades en calidad de Coordinador de Carrera.
</t>
    </r>
    <r>
      <rPr>
        <b/>
        <sz val="9"/>
        <rFont val="Century Schoolbook"/>
        <family val="1"/>
      </rPr>
      <t>4.-</t>
    </r>
    <r>
      <rPr>
        <sz val="10"/>
        <rFont val="Arial Narrow"/>
        <family val="2"/>
      </rPr>
      <t xml:space="preserve"> Liderar los colectivos de apoyo académico de la carrera, gestionando con sus miembros los procesos con fines de evaluación.
</t>
    </r>
    <r>
      <rPr>
        <b/>
        <sz val="9"/>
        <rFont val="Century Schoolbook"/>
        <family val="1"/>
      </rPr>
      <t>5.-</t>
    </r>
    <r>
      <rPr>
        <sz val="10"/>
        <rFont val="Arial Narrow"/>
        <family val="2"/>
      </rPr>
      <t xml:space="preserve"> Justificar faltas a los estudiantes de conformidad a los reportes recibidos.
</t>
    </r>
    <r>
      <rPr>
        <b/>
        <sz val="9"/>
        <rFont val="Century Schoolbook"/>
        <family val="1"/>
      </rPr>
      <t>6.-</t>
    </r>
    <r>
      <rPr>
        <sz val="10"/>
        <rFont val="Arial Narrow"/>
        <family val="2"/>
      </rPr>
      <t xml:space="preserve"> Coordinar con la UMMOG el desarrollo del proceso de titulación por periodo académico.
</t>
    </r>
    <r>
      <rPr>
        <b/>
        <sz val="9"/>
        <rFont val="Century Schoolbook"/>
        <family val="1"/>
      </rPr>
      <t>7.-</t>
    </r>
    <r>
      <rPr>
        <sz val="10"/>
        <rFont val="Arial Narrow"/>
        <family val="2"/>
      </rPr>
      <t xml:space="preserve"> Condensar información de cumplimiento de indicadores para la evaluación y acreditación de la carrera.
</t>
    </r>
    <r>
      <rPr>
        <b/>
        <sz val="9"/>
        <rFont val="Century Schoolbook"/>
        <family val="1"/>
      </rPr>
      <t>8.-</t>
    </r>
    <r>
      <rPr>
        <sz val="10"/>
        <rFont val="Arial Narrow"/>
        <family val="2"/>
      </rPr>
      <t xml:space="preserve"> Elaborar estudios académicos para estudiantes del plan de reingreso.</t>
    </r>
  </si>
  <si>
    <t>* Lic. Sandra Falconí Peláez,
  Coordinadora de la carrera de Enfermería</t>
  </si>
  <si>
    <t>Seguimiento a documentos de planificación académica y curricular.</t>
  </si>
  <si>
    <t>N° de Informes de resultado de evaluación interna de la carrera</t>
  </si>
  <si>
    <r>
      <rPr>
        <b/>
        <sz val="9"/>
        <rFont val="Century Schoolbook"/>
        <family val="1"/>
      </rPr>
      <t>1.-</t>
    </r>
    <r>
      <rPr>
        <sz val="10"/>
        <rFont val="Arial Narrow"/>
        <family val="2"/>
      </rPr>
      <t xml:space="preserve"> Designar los responsables de los indicadores del modelo de evaluación interna.
</t>
    </r>
    <r>
      <rPr>
        <b/>
        <sz val="9"/>
        <rFont val="Century Schoolbook"/>
        <family val="1"/>
      </rPr>
      <t>2.-</t>
    </r>
    <r>
      <rPr>
        <sz val="10"/>
        <rFont val="Arial Narrow"/>
        <family val="2"/>
      </rPr>
      <t xml:space="preserve"> Entregar de nomina de docentes responsables de los indicadores al HCD, para su aprobación.
</t>
    </r>
    <r>
      <rPr>
        <b/>
        <sz val="9"/>
        <rFont val="Century Schoolbook"/>
        <family val="1"/>
      </rPr>
      <t>3.-</t>
    </r>
    <r>
      <rPr>
        <sz val="10"/>
        <rFont val="Arial Narrow"/>
        <family val="2"/>
      </rPr>
      <t xml:space="preserve"> Socializar la resolución y conformación de equipos de trabajo para los indicadores de gestión de la calidad.</t>
    </r>
  </si>
  <si>
    <r>
      <rPr>
        <b/>
        <sz val="9"/>
        <rFont val="Century Schoolbook"/>
        <family val="1"/>
      </rPr>
      <t>3.-</t>
    </r>
    <r>
      <rPr>
        <sz val="10"/>
        <rFont val="Arial Narrow"/>
        <family val="2"/>
      </rPr>
      <t xml:space="preserve"> Entregar la Planificación Operativa anual y Evaluación de la Planificación Operativa Anual.</t>
    </r>
  </si>
  <si>
    <t>Propuestas de procesos de investigación y vinculación con la sociedad ante las instancias encargadas de emitir las directrices a nivel institucional presentadas.</t>
  </si>
  <si>
    <r>
      <rPr>
        <b/>
        <sz val="9"/>
        <rFont val="Century Schoolbook"/>
        <family val="1"/>
      </rPr>
      <t>1.-</t>
    </r>
    <r>
      <rPr>
        <sz val="10"/>
        <rFont val="Arial Narrow"/>
        <family val="2"/>
      </rPr>
      <t xml:space="preserve"> Asistir a reuniones de trabajo con el equipo de vinculación con la sociedad.
</t>
    </r>
    <r>
      <rPr>
        <b/>
        <sz val="9"/>
        <rFont val="Century Schoolbook"/>
        <family val="1"/>
      </rPr>
      <t>2.-</t>
    </r>
    <r>
      <rPr>
        <sz val="10"/>
        <rFont val="Arial Narrow"/>
        <family val="2"/>
      </rPr>
      <t xml:space="preserve"> Planificar y ejecutar el proyecto de vinculación con la sociedad.
</t>
    </r>
    <r>
      <rPr>
        <b/>
        <sz val="9"/>
        <rFont val="Century Schoolbook"/>
        <family val="1"/>
      </rPr>
      <t>3.-</t>
    </r>
    <r>
      <rPr>
        <sz val="10"/>
        <rFont val="Arial Narrow"/>
        <family val="2"/>
      </rPr>
      <t xml:space="preserve"> Presentar informe de avance o cierre de proyecto de vinculación con la sociedad.</t>
    </r>
  </si>
  <si>
    <r>
      <rPr>
        <b/>
        <sz val="9"/>
        <rFont val="Century Schoolbook"/>
        <family val="1"/>
      </rPr>
      <t>1.-</t>
    </r>
    <r>
      <rPr>
        <sz val="10"/>
        <rFont val="Arial Narrow"/>
        <family val="2"/>
      </rPr>
      <t xml:space="preserve"> Hojas de asistencia a reuniones de trabajo con el equipo de vinculación con la sociedad.
</t>
    </r>
    <r>
      <rPr>
        <b/>
        <sz val="9"/>
        <rFont val="Century Schoolbook"/>
        <family val="1"/>
      </rPr>
      <t>2.-</t>
    </r>
    <r>
      <rPr>
        <sz val="10"/>
        <rFont val="Arial Narrow"/>
        <family val="2"/>
      </rPr>
      <t xml:space="preserve"> Informe de avance del proyecto de vinculación con la sociedad.
</t>
    </r>
    <r>
      <rPr>
        <b/>
        <sz val="9"/>
        <rFont val="Century Schoolbook"/>
        <family val="1"/>
      </rPr>
      <t>3.-</t>
    </r>
    <r>
      <rPr>
        <sz val="10"/>
        <rFont val="Arial Narrow"/>
        <family val="2"/>
      </rPr>
      <t xml:space="preserve"> Reporte de supervisión a la presentación de propuestas de procesos de investigación y vinculación con la sociedad.</t>
    </r>
  </si>
  <si>
    <r>
      <rPr>
        <b/>
        <sz val="9"/>
        <rFont val="Century Schoolbook"/>
        <family val="1"/>
      </rPr>
      <t>5.-</t>
    </r>
    <r>
      <rPr>
        <sz val="10"/>
        <rFont val="Arial Narrow"/>
        <family val="2"/>
      </rPr>
      <t xml:space="preserve"> Apoyar en la organización del archivo de gestión.</t>
    </r>
  </si>
  <si>
    <r>
      <rPr>
        <b/>
        <sz val="9"/>
        <rFont val="Century Schoolbook"/>
        <family val="1"/>
      </rPr>
      <t>1.-</t>
    </r>
    <r>
      <rPr>
        <sz val="10"/>
        <rFont val="Arial Narrow"/>
        <family val="2"/>
      </rPr>
      <t xml:space="preserve"> Archivo general de la Carrera de Enfermería.
</t>
    </r>
    <r>
      <rPr>
        <b/>
        <sz val="9"/>
        <rFont val="Century Schoolbook"/>
        <family val="1"/>
      </rPr>
      <t>2.-</t>
    </r>
    <r>
      <rPr>
        <sz val="10"/>
        <rFont val="Arial Narrow"/>
        <family val="2"/>
      </rPr>
      <t xml:space="preserve"> Registros de control de asistencia a los docentes sobre reuniones de trabajo.
</t>
    </r>
    <r>
      <rPr>
        <b/>
        <sz val="9"/>
        <rFont val="Century Schoolbook"/>
        <family val="1"/>
      </rPr>
      <t>3.-</t>
    </r>
    <r>
      <rPr>
        <sz val="10"/>
        <rFont val="Arial Narrow"/>
        <family val="2"/>
      </rPr>
      <t xml:space="preserve"> Actas e informes de sesiones o reuniones.
</t>
    </r>
    <r>
      <rPr>
        <b/>
        <sz val="9"/>
        <rFont val="Century Schoolbook"/>
        <family val="1"/>
      </rPr>
      <t>4.-</t>
    </r>
    <r>
      <rPr>
        <sz val="10"/>
        <rFont val="Arial Narrow"/>
        <family val="2"/>
      </rPr>
      <t xml:space="preserve"> inventario documental.
</t>
    </r>
    <r>
      <rPr>
        <b/>
        <sz val="9"/>
        <rFont val="Century Schoolbook"/>
        <family val="1"/>
      </rPr>
      <t>5.-</t>
    </r>
    <r>
      <rPr>
        <sz val="10"/>
        <rFont val="Arial Narrow"/>
        <family val="2"/>
      </rPr>
      <t xml:space="preserve"> Oficios.
</t>
    </r>
    <r>
      <rPr>
        <b/>
        <sz val="9"/>
        <rFont val="Century Schoolbook"/>
        <family val="1"/>
      </rPr>
      <t>6.-</t>
    </r>
    <r>
      <rPr>
        <sz val="10"/>
        <rFont val="Arial Narrow"/>
        <family val="2"/>
      </rPr>
      <t xml:space="preserve"> Circulares.
</t>
    </r>
    <r>
      <rPr>
        <b/>
        <sz val="9"/>
        <rFont val="Century Schoolbook"/>
        <family val="1"/>
      </rPr>
      <t>7.-</t>
    </r>
    <r>
      <rPr>
        <sz val="10"/>
        <rFont val="Arial Narrow"/>
        <family val="2"/>
      </rPr>
      <t xml:space="preserve"> Libro de correspondencia.
</t>
    </r>
    <r>
      <rPr>
        <b/>
        <sz val="9"/>
        <rFont val="Century Schoolbook"/>
        <family val="1"/>
      </rPr>
      <t>8.-</t>
    </r>
    <r>
      <rPr>
        <sz val="10"/>
        <rFont val="Arial Narrow"/>
        <family val="2"/>
      </rPr>
      <t xml:space="preserve"> Registro atención al usuario interno externo.</t>
    </r>
  </si>
  <si>
    <t xml:space="preserve"> INGENIERÍA QUÍMICA</t>
  </si>
  <si>
    <t>N° de procesos académicos ejecutados</t>
  </si>
  <si>
    <r>
      <rPr>
        <b/>
        <sz val="9"/>
        <rFont val="Century Schoolbook"/>
        <family val="1"/>
      </rPr>
      <t>1.-</t>
    </r>
    <r>
      <rPr>
        <sz val="10"/>
        <rFont val="Arial Narrow"/>
        <family val="2"/>
      </rPr>
      <t xml:space="preserve"> Reporte del estado actual de la coordinación a la ejecución de los procesos académicos Comunicaciones Recibidas y Entregadas.</t>
    </r>
  </si>
  <si>
    <t>* Ing. Katty Gadvay Yambay,
  Coordinadora de la Carrera de Ingeniería Química</t>
  </si>
  <si>
    <t>N° de informes de resultados de evaluación interna de la carrera</t>
  </si>
  <si>
    <r>
      <rPr>
        <b/>
        <sz val="9"/>
        <rFont val="Century Schoolbook"/>
        <family val="1"/>
      </rPr>
      <t>1.-</t>
    </r>
    <r>
      <rPr>
        <sz val="10"/>
        <rFont val="Arial Narrow"/>
        <family val="2"/>
      </rPr>
      <t xml:space="preserve"> Designar los responsables de los indicadores del modelo de evaluación interna.
</t>
    </r>
    <r>
      <rPr>
        <b/>
        <sz val="9"/>
        <rFont val="Century Schoolbook"/>
        <family val="1"/>
      </rPr>
      <t>2.-</t>
    </r>
    <r>
      <rPr>
        <sz val="10"/>
        <rFont val="Arial Narrow"/>
        <family val="2"/>
      </rPr>
      <t xml:space="preserve"> Entregar la nomina de docentes responsables de los indicadores al HCD, para su aprobación.
</t>
    </r>
    <r>
      <rPr>
        <b/>
        <sz val="9"/>
        <rFont val="Century Schoolbook"/>
        <family val="1"/>
      </rPr>
      <t>3.-</t>
    </r>
    <r>
      <rPr>
        <sz val="10"/>
        <rFont val="Arial Narrow"/>
        <family val="2"/>
      </rPr>
      <t xml:space="preserve"> Socializar la resolución y conformación de equipos de trabajo para los indicadores de gestión de la calidad.</t>
    </r>
  </si>
  <si>
    <r>
      <rPr>
        <b/>
        <sz val="9"/>
        <rFont val="Century Schoolbook"/>
        <family val="1"/>
      </rPr>
      <t>3.-</t>
    </r>
    <r>
      <rPr>
        <sz val="10"/>
        <rFont val="Arial Narrow"/>
        <family val="2"/>
      </rPr>
      <t xml:space="preserve"> Entregar</t>
    </r>
    <r>
      <rPr>
        <sz val="10"/>
        <color rgb="FFFF0000"/>
        <rFont val="Arial Narrow"/>
        <family val="2"/>
      </rPr>
      <t xml:space="preserve"> </t>
    </r>
    <r>
      <rPr>
        <sz val="10"/>
        <rFont val="Arial Narrow"/>
        <family val="2"/>
      </rPr>
      <t>la Planificación Operativa Anual y Evaluación de la Planificación Operativa Anual.</t>
    </r>
  </si>
  <si>
    <t>N° de proyectos de vinculación con la sociedad presentados</t>
  </si>
  <si>
    <r>
      <rPr>
        <b/>
        <sz val="9"/>
        <color theme="1"/>
        <rFont val="Century Schoolbook"/>
        <family val="1"/>
      </rPr>
      <t>1.-</t>
    </r>
    <r>
      <rPr>
        <sz val="10"/>
        <color theme="1"/>
        <rFont val="Arial Narrow"/>
        <family val="2"/>
      </rPr>
      <t xml:space="preserve"> Asistir a reuniones de trabajo con el equipo de vinculación.
</t>
    </r>
    <r>
      <rPr>
        <b/>
        <sz val="9"/>
        <rFont val="Century Schoolbook"/>
        <family val="1"/>
      </rPr>
      <t>2.-</t>
    </r>
    <r>
      <rPr>
        <sz val="10"/>
        <rFont val="Arial Narrow"/>
        <family val="2"/>
      </rPr>
      <t xml:space="preserve"> Planificar</t>
    </r>
    <r>
      <rPr>
        <sz val="10"/>
        <color theme="1"/>
        <rFont val="Arial Narrow"/>
        <family val="2"/>
      </rPr>
      <t xml:space="preserve"> y ejecutar el proyecto de vinculación.
</t>
    </r>
    <r>
      <rPr>
        <b/>
        <sz val="9"/>
        <color theme="1"/>
        <rFont val="Century Schoolbook"/>
        <family val="1"/>
      </rPr>
      <t>3.-</t>
    </r>
    <r>
      <rPr>
        <sz val="10"/>
        <color theme="1"/>
        <rFont val="Arial Narrow"/>
        <family val="2"/>
      </rPr>
      <t xml:space="preserve"> Presentar informe</t>
    </r>
    <r>
      <rPr>
        <sz val="10"/>
        <color rgb="FFFF0000"/>
        <rFont val="Arial Narrow"/>
        <family val="2"/>
      </rPr>
      <t xml:space="preserve"> </t>
    </r>
    <r>
      <rPr>
        <sz val="10"/>
        <color theme="1"/>
        <rFont val="Arial Narrow"/>
        <family val="2"/>
      </rPr>
      <t>de avance o cierre de proyecto de vinculación.</t>
    </r>
  </si>
  <si>
    <r>
      <rPr>
        <b/>
        <sz val="9"/>
        <color theme="1"/>
        <rFont val="Century Schoolbook"/>
        <family val="1"/>
      </rPr>
      <t>1.-</t>
    </r>
    <r>
      <rPr>
        <sz val="10"/>
        <color theme="1"/>
        <rFont val="Arial Narrow"/>
        <family val="2"/>
      </rPr>
      <t xml:space="preserve"> Hojas de asistencia a reuniones de trabajo con el equipo de vinculación.
</t>
    </r>
    <r>
      <rPr>
        <b/>
        <sz val="9"/>
        <color theme="1"/>
        <rFont val="Century Schoolbook"/>
        <family val="1"/>
      </rPr>
      <t>2.-</t>
    </r>
    <r>
      <rPr>
        <sz val="10"/>
        <color theme="1"/>
        <rFont val="Arial Narrow"/>
        <family val="2"/>
      </rPr>
      <t xml:space="preserve"> Informe de avance del proyecto de vinculación.</t>
    </r>
  </si>
  <si>
    <t>Nº de documentos realizados en el archivo de la Carrera</t>
  </si>
  <si>
    <r>
      <rPr>
        <b/>
        <sz val="9"/>
        <rFont val="Century Schoolbook"/>
        <family val="1"/>
      </rPr>
      <t>1.-</t>
    </r>
    <r>
      <rPr>
        <sz val="10"/>
        <rFont val="Arial Narrow"/>
        <family val="2"/>
      </rPr>
      <t xml:space="preserve"> Receptar, clasificar y distribuir la correspondencia interna y externa.
</t>
    </r>
    <r>
      <rPr>
        <b/>
        <sz val="9"/>
        <rFont val="Century Schoolbook"/>
        <family val="1"/>
      </rPr>
      <t>2.-</t>
    </r>
    <r>
      <rPr>
        <sz val="10"/>
        <rFont val="Arial Narrow"/>
        <family val="2"/>
      </rPr>
      <t xml:space="preserve"> Atender al usuario interno y externo.
</t>
    </r>
    <r>
      <rPr>
        <b/>
        <sz val="9"/>
        <rFont val="Century Schoolbook"/>
        <family val="1"/>
      </rPr>
      <t>3.-</t>
    </r>
    <r>
      <rPr>
        <sz val="10"/>
        <rFont val="Arial Narrow"/>
        <family val="2"/>
      </rPr>
      <t xml:space="preserve"> Elaborar registros de control de asistencia de reuniones de trabajo, convocadas por la coordinadora de carrera.</t>
    </r>
  </si>
  <si>
    <r>
      <rPr>
        <b/>
        <sz val="9"/>
        <rFont val="Century Schoolbook"/>
        <family val="1"/>
      </rPr>
      <t>1.-</t>
    </r>
    <r>
      <rPr>
        <sz val="10"/>
        <rFont val="Arial Narrow"/>
        <family val="2"/>
      </rPr>
      <t xml:space="preserve"> Registros de control de asistencia a los docentes sobre reuniones de trabajo.
</t>
    </r>
    <r>
      <rPr>
        <b/>
        <sz val="9"/>
        <rFont val="Century Schoolbook"/>
        <family val="1"/>
      </rPr>
      <t>2.-</t>
    </r>
    <r>
      <rPr>
        <sz val="10"/>
        <rFont val="Arial Narrow"/>
        <family val="2"/>
      </rPr>
      <t xml:space="preserve"> Actas e informes de sesiones o reuniones.
</t>
    </r>
    <r>
      <rPr>
        <b/>
        <sz val="9"/>
        <rFont val="Century Schoolbook"/>
        <family val="1"/>
      </rPr>
      <t>3.-</t>
    </r>
    <r>
      <rPr>
        <sz val="10"/>
        <rFont val="Arial Narrow"/>
        <family val="2"/>
      </rPr>
      <t xml:space="preserve"> Oficios.
</t>
    </r>
    <r>
      <rPr>
        <b/>
        <sz val="9"/>
        <rFont val="Century Schoolbook"/>
        <family val="1"/>
      </rPr>
      <t xml:space="preserve">4.- </t>
    </r>
    <r>
      <rPr>
        <sz val="10"/>
        <rFont val="Arial Narrow"/>
        <family val="2"/>
      </rPr>
      <t xml:space="preserve">Circulares.
</t>
    </r>
    <r>
      <rPr>
        <b/>
        <sz val="9"/>
        <rFont val="Century Schoolbook"/>
        <family val="1"/>
      </rPr>
      <t>5.-</t>
    </r>
    <r>
      <rPr>
        <sz val="10"/>
        <rFont val="Arial Narrow"/>
        <family val="2"/>
      </rPr>
      <t xml:space="preserve"> Libro de correspondencia.
</t>
    </r>
    <r>
      <rPr>
        <b/>
        <sz val="9"/>
        <rFont val="Century Schoolbook"/>
        <family val="1"/>
      </rPr>
      <t>6.-</t>
    </r>
    <r>
      <rPr>
        <sz val="10"/>
        <rFont val="Arial Narrow"/>
        <family val="2"/>
      </rPr>
      <t xml:space="preserve"> Registro atención al usuario interno externo.</t>
    </r>
  </si>
  <si>
    <t>* Ing. Katty Gadvay Yambay,
  Coordinadora de la Carrera de Ingeniería Química
* Lcda. Mery Alvarado,
  Secretaria</t>
  </si>
  <si>
    <t>MEDICINA</t>
  </si>
  <si>
    <r>
      <rPr>
        <b/>
        <sz val="9"/>
        <rFont val="Century Schoolbook"/>
        <family val="1"/>
      </rPr>
      <t>1.-</t>
    </r>
    <r>
      <rPr>
        <sz val="10"/>
        <rFont val="Arial Narrow"/>
        <family val="2"/>
      </rPr>
      <t xml:space="preserve"> Elaborar, de acuerdo a las directrices de las autoridades los distributivos académicos y horarios. Remitir al Subdecanato.
</t>
    </r>
    <r>
      <rPr>
        <b/>
        <sz val="9"/>
        <rFont val="Century Schoolbook"/>
        <family val="1"/>
      </rPr>
      <t>2.-</t>
    </r>
    <r>
      <rPr>
        <sz val="10"/>
        <rFont val="Arial Narrow"/>
        <family val="2"/>
      </rPr>
      <t xml:space="preserve"> Elaborar comunicaciones para trámites administrativos desde la Coordinación de Carrera de Medicina.
</t>
    </r>
    <r>
      <rPr>
        <b/>
        <sz val="9"/>
        <rFont val="Century Schoolbook"/>
        <family val="1"/>
      </rPr>
      <t>3.-</t>
    </r>
    <r>
      <rPr>
        <sz val="10"/>
        <rFont val="Arial Narrow"/>
        <family val="2"/>
      </rPr>
      <t xml:space="preserve"> Elevar oportunamente informes de actividades en calidad de Coordinador de Carrera.
</t>
    </r>
    <r>
      <rPr>
        <b/>
        <sz val="9"/>
        <rFont val="Century Schoolbook"/>
        <family val="1"/>
      </rPr>
      <t>4.-</t>
    </r>
    <r>
      <rPr>
        <sz val="10"/>
        <rFont val="Arial Narrow"/>
        <family val="2"/>
      </rPr>
      <t xml:space="preserve"> Liderar los colectivos de apoyo académico de la carrera, gestionando con sus miembros los procesos con fines de evaluación.
</t>
    </r>
    <r>
      <rPr>
        <b/>
        <sz val="9"/>
        <rFont val="Century Schoolbook"/>
        <family val="1"/>
      </rPr>
      <t>5.-</t>
    </r>
    <r>
      <rPr>
        <sz val="10"/>
        <rFont val="Arial Narrow"/>
        <family val="2"/>
      </rPr>
      <t xml:space="preserve"> Justificar faltas a los estudiantes de conformidad a los reportes recibidos.
</t>
    </r>
    <r>
      <rPr>
        <b/>
        <sz val="9"/>
        <rFont val="Century Schoolbook"/>
        <family val="1"/>
      </rPr>
      <t>6.-</t>
    </r>
    <r>
      <rPr>
        <sz val="10"/>
        <rFont val="Arial Narrow"/>
        <family val="2"/>
      </rPr>
      <t xml:space="preserve"> Coordinar con la UMMOG el desarrollo del proceso de titulación por periodo académico.
</t>
    </r>
    <r>
      <rPr>
        <b/>
        <sz val="9"/>
        <rFont val="Century Schoolbook"/>
        <family val="1"/>
      </rPr>
      <t>7.-</t>
    </r>
    <r>
      <rPr>
        <sz val="10"/>
        <rFont val="Arial Narrow"/>
        <family val="2"/>
      </rPr>
      <t xml:space="preserve"> Condensar información de cumplimiento de indicadores para la evaluación y acreditación de la carrera.
</t>
    </r>
    <r>
      <rPr>
        <b/>
        <sz val="9"/>
        <rFont val="Century Schoolbook"/>
        <family val="1"/>
      </rPr>
      <t>8.-</t>
    </r>
    <r>
      <rPr>
        <sz val="10"/>
        <rFont val="Arial Narrow"/>
        <family val="2"/>
      </rPr>
      <t xml:space="preserve"> Elaborar estudios académicos para estudiantes del plan de reingreso.</t>
    </r>
  </si>
  <si>
    <t>* Dr. Chu Lee,
  Coordinador de la Carrera de Medicina</t>
  </si>
  <si>
    <t>N° de proyecto de investigación y vinculación con la sociedad presentados</t>
  </si>
  <si>
    <r>
      <rPr>
        <b/>
        <sz val="9"/>
        <rFont val="Century Schoolbook"/>
        <family val="1"/>
      </rPr>
      <t>1.-</t>
    </r>
    <r>
      <rPr>
        <sz val="10"/>
        <rFont val="Arial Narrow"/>
        <family val="2"/>
      </rPr>
      <t xml:space="preserve"> Asistir a reuniones de trabajo con el equipo de vinculación.
</t>
    </r>
    <r>
      <rPr>
        <b/>
        <sz val="9"/>
        <rFont val="Century Schoolbook"/>
        <family val="1"/>
      </rPr>
      <t>2.-</t>
    </r>
    <r>
      <rPr>
        <sz val="10"/>
        <rFont val="Arial Narrow"/>
        <family val="2"/>
      </rPr>
      <t xml:space="preserve"> Planificar y ejecutar el proyecto de vinculación.
</t>
    </r>
    <r>
      <rPr>
        <b/>
        <sz val="9"/>
        <rFont val="Century Schoolbook"/>
        <family val="1"/>
      </rPr>
      <t>3.-</t>
    </r>
    <r>
      <rPr>
        <sz val="10"/>
        <rFont val="Arial Narrow"/>
        <family val="2"/>
      </rPr>
      <t xml:space="preserve"> Presentar informe de avance o cierre de proyecto de vinculación.</t>
    </r>
  </si>
  <si>
    <r>
      <rPr>
        <b/>
        <sz val="9"/>
        <rFont val="Century Schoolbook"/>
        <family val="1"/>
      </rPr>
      <t>1.-</t>
    </r>
    <r>
      <rPr>
        <sz val="10"/>
        <rFont val="Arial Narrow"/>
        <family val="2"/>
      </rPr>
      <t xml:space="preserve"> Hojas de asistencia a reuniones de trabajo con el equipo de vinculación.
</t>
    </r>
    <r>
      <rPr>
        <b/>
        <sz val="9"/>
        <rFont val="Century Schoolbook"/>
        <family val="1"/>
      </rPr>
      <t>2.-</t>
    </r>
    <r>
      <rPr>
        <sz val="10"/>
        <rFont val="Arial Narrow"/>
        <family val="2"/>
      </rPr>
      <t xml:space="preserve"> Informe de avance del proyecto de vinculación.</t>
    </r>
  </si>
  <si>
    <r>
      <rPr>
        <b/>
        <sz val="9"/>
        <rFont val="Century Schoolbook"/>
        <family val="1"/>
      </rPr>
      <t>1.-</t>
    </r>
    <r>
      <rPr>
        <sz val="10"/>
        <rFont val="Arial Narrow"/>
        <family val="2"/>
      </rPr>
      <t xml:space="preserve"> Archivo general de la Carrera de Medicina.
</t>
    </r>
    <r>
      <rPr>
        <b/>
        <sz val="9"/>
        <rFont val="Century Schoolbook"/>
        <family val="1"/>
      </rPr>
      <t>2.-</t>
    </r>
    <r>
      <rPr>
        <sz val="10"/>
        <rFont val="Arial Narrow"/>
        <family val="2"/>
      </rPr>
      <t xml:space="preserve"> Registros de control de asistencia a los docentes sobre reuniones de trabajo.
</t>
    </r>
    <r>
      <rPr>
        <b/>
        <sz val="9"/>
        <rFont val="Century Schoolbook"/>
        <family val="1"/>
      </rPr>
      <t>3.-</t>
    </r>
    <r>
      <rPr>
        <sz val="10"/>
        <rFont val="Arial Narrow"/>
        <family val="2"/>
      </rPr>
      <t xml:space="preserve"> Actas e informes de sesiones o reuniones.
</t>
    </r>
    <r>
      <rPr>
        <b/>
        <sz val="9"/>
        <rFont val="Century Schoolbook"/>
        <family val="1"/>
      </rPr>
      <t>4.-</t>
    </r>
    <r>
      <rPr>
        <sz val="10"/>
        <rFont val="Arial Narrow"/>
        <family val="2"/>
      </rPr>
      <t xml:space="preserve"> Oficios.
</t>
    </r>
    <r>
      <rPr>
        <b/>
        <sz val="9"/>
        <rFont val="Century Schoolbook"/>
        <family val="1"/>
      </rPr>
      <t>5.-</t>
    </r>
    <r>
      <rPr>
        <sz val="10"/>
        <rFont val="Arial Narrow"/>
        <family val="2"/>
      </rPr>
      <t xml:space="preserve"> Circulares.
</t>
    </r>
    <r>
      <rPr>
        <b/>
        <sz val="9"/>
        <rFont val="Century Schoolbook"/>
        <family val="1"/>
      </rPr>
      <t>6.-</t>
    </r>
    <r>
      <rPr>
        <sz val="10"/>
        <rFont val="Arial Narrow"/>
        <family val="2"/>
      </rPr>
      <t xml:space="preserve"> Libro de correspondencia.
</t>
    </r>
    <r>
      <rPr>
        <b/>
        <sz val="9"/>
        <rFont val="Century Schoolbook"/>
        <family val="1"/>
      </rPr>
      <t>7.-</t>
    </r>
    <r>
      <rPr>
        <sz val="10"/>
        <rFont val="Arial Narrow"/>
        <family val="2"/>
      </rPr>
      <t xml:space="preserve"> Registro atención al usuario interno externo.</t>
    </r>
  </si>
  <si>
    <r>
      <rPr>
        <b/>
        <sz val="9"/>
        <color theme="1"/>
        <rFont val="Century Schoolbook"/>
        <family val="1"/>
      </rPr>
      <t>1.-</t>
    </r>
    <r>
      <rPr>
        <sz val="10"/>
        <color theme="1"/>
        <rFont val="Arial Narrow"/>
        <family val="2"/>
      </rPr>
      <t xml:space="preserve"> Coordinar y ejecutar los procesos de matriculación en la FCQS.</t>
    </r>
  </si>
  <si>
    <r>
      <t xml:space="preserve">1.- </t>
    </r>
    <r>
      <rPr>
        <sz val="10"/>
        <color theme="1"/>
        <rFont val="Arial Narrow"/>
        <family val="2"/>
      </rPr>
      <t xml:space="preserve">Coordinar y Planificar el proceso de matrícula a nivel institucional.
</t>
    </r>
    <r>
      <rPr>
        <b/>
        <sz val="9"/>
        <color theme="1"/>
        <rFont val="Century Schoolbook"/>
        <family val="1"/>
      </rPr>
      <t>2.-</t>
    </r>
    <r>
      <rPr>
        <sz val="10"/>
        <color theme="1"/>
        <rFont val="Arial Narrow"/>
        <family val="2"/>
      </rPr>
      <t xml:space="preserve"> Coordinar y Planificar el proceso de matrícula a nivel de Facultad.
</t>
    </r>
    <r>
      <rPr>
        <b/>
        <sz val="9"/>
        <color theme="1"/>
        <rFont val="Century Schoolbook"/>
        <family val="1"/>
      </rPr>
      <t xml:space="preserve">3.- </t>
    </r>
    <r>
      <rPr>
        <sz val="10"/>
        <color theme="1"/>
        <rFont val="Arial Narrow"/>
        <family val="2"/>
      </rPr>
      <t xml:space="preserve">Receptar requisitos, revisión de cartilla y datos cargados al SIUTMACH.
</t>
    </r>
    <r>
      <rPr>
        <b/>
        <sz val="9"/>
        <color theme="1"/>
        <rFont val="Century Schoolbook"/>
        <family val="1"/>
      </rPr>
      <t xml:space="preserve">4.- </t>
    </r>
    <r>
      <rPr>
        <sz val="10"/>
        <color theme="1"/>
        <rFont val="Arial Narrow"/>
        <family val="2"/>
      </rPr>
      <t xml:space="preserve">Validar matrículas.
</t>
    </r>
    <r>
      <rPr>
        <b/>
        <sz val="9"/>
        <color theme="1"/>
        <rFont val="Century Schoolbook"/>
        <family val="1"/>
      </rPr>
      <t>5.-</t>
    </r>
    <r>
      <rPr>
        <sz val="10"/>
        <color theme="1"/>
        <rFont val="Arial Narrow"/>
        <family val="2"/>
      </rPr>
      <t xml:space="preserve"> Ingresar fecha de inicio de estudios.
</t>
    </r>
    <r>
      <rPr>
        <b/>
        <sz val="9"/>
        <color theme="1"/>
        <rFont val="Century Schoolbook"/>
        <family val="1"/>
      </rPr>
      <t xml:space="preserve">6.- </t>
    </r>
    <r>
      <rPr>
        <sz val="10"/>
        <color theme="1"/>
        <rFont val="Arial Narrow"/>
        <family val="2"/>
      </rPr>
      <t xml:space="preserve">Generar matrícula de los estudiantes con menos del 60% , con Reconocimiento u Homologación, Tercera Matrícula, Matrícula Especial, Plan Remedial, Transición.
</t>
    </r>
    <r>
      <rPr>
        <b/>
        <sz val="9"/>
        <color theme="1"/>
        <rFont val="Century Schoolbook"/>
        <family val="1"/>
      </rPr>
      <t>7.-</t>
    </r>
    <r>
      <rPr>
        <sz val="10"/>
        <color theme="1"/>
        <rFont val="Arial Narrow"/>
        <family val="2"/>
      </rPr>
      <t xml:space="preserve"> Generar ordenes de pago, de los estudiantes con menos del 60%, con Reconocimiento.
u Homologación, Tercera Matrícula, Matrícula Especial, Plan Remedial, Transición.
</t>
    </r>
    <r>
      <rPr>
        <b/>
        <sz val="9"/>
        <color theme="1"/>
        <rFont val="Century Schoolbook"/>
        <family val="1"/>
      </rPr>
      <t>8.-</t>
    </r>
    <r>
      <rPr>
        <sz val="10"/>
        <color theme="1"/>
        <rFont val="Arial Narrow"/>
        <family val="2"/>
      </rPr>
      <t xml:space="preserve"> Revisar curso, cupo y paralelo.
</t>
    </r>
    <r>
      <rPr>
        <b/>
        <sz val="9"/>
        <color theme="1"/>
        <rFont val="Century Schoolbook"/>
        <family val="1"/>
      </rPr>
      <t xml:space="preserve">9.- </t>
    </r>
    <r>
      <rPr>
        <sz val="10"/>
        <color theme="1"/>
        <rFont val="Arial Narrow"/>
        <family val="2"/>
      </rPr>
      <t xml:space="preserve">Crear Registros de Carrera.
</t>
    </r>
    <r>
      <rPr>
        <b/>
        <sz val="9"/>
        <color theme="1"/>
        <rFont val="Century Schoolbook"/>
        <family val="1"/>
      </rPr>
      <t>10.-</t>
    </r>
    <r>
      <rPr>
        <sz val="10"/>
        <color theme="1"/>
        <rFont val="Arial Narrow"/>
        <family val="2"/>
      </rPr>
      <t xml:space="preserve"> Cambiar Paralelos y Sección.
</t>
    </r>
    <r>
      <rPr>
        <b/>
        <sz val="9"/>
        <color theme="1"/>
        <rFont val="Century Schoolbook"/>
        <family val="1"/>
      </rPr>
      <t xml:space="preserve">11.- </t>
    </r>
    <r>
      <rPr>
        <sz val="10"/>
        <color theme="1"/>
        <rFont val="Arial Narrow"/>
        <family val="2"/>
      </rPr>
      <t xml:space="preserve">Retirar Asignaturas.
</t>
    </r>
    <r>
      <rPr>
        <b/>
        <sz val="9"/>
        <color theme="1"/>
        <rFont val="Century Schoolbook"/>
        <family val="1"/>
      </rPr>
      <t>12.-</t>
    </r>
    <r>
      <rPr>
        <sz val="10"/>
        <color theme="1"/>
        <rFont val="Arial Narrow"/>
        <family val="2"/>
      </rPr>
      <t xml:space="preserve"> Actualizar Datos.
</t>
    </r>
    <r>
      <rPr>
        <b/>
        <sz val="9"/>
        <color theme="1"/>
        <rFont val="Century Schoolbook"/>
        <family val="1"/>
      </rPr>
      <t>13.-</t>
    </r>
    <r>
      <rPr>
        <sz val="10"/>
        <color theme="1"/>
        <rFont val="Arial Narrow"/>
        <family val="2"/>
      </rPr>
      <t xml:space="preserve"> Cambiar Estado de Activo a Inactivo o Retirado.
</t>
    </r>
    <r>
      <rPr>
        <b/>
        <sz val="9"/>
        <color theme="1"/>
        <rFont val="Century Schoolbook"/>
        <family val="1"/>
      </rPr>
      <t>14.-</t>
    </r>
    <r>
      <rPr>
        <sz val="10"/>
        <color theme="1"/>
        <rFont val="Arial Narrow"/>
        <family val="2"/>
      </rPr>
      <t xml:space="preserve"> Facturar.
</t>
    </r>
    <r>
      <rPr>
        <b/>
        <sz val="9"/>
        <color theme="1"/>
        <rFont val="Century Schoolbook"/>
        <family val="1"/>
      </rPr>
      <t xml:space="preserve">15.- </t>
    </r>
    <r>
      <rPr>
        <sz val="10"/>
        <color theme="1"/>
        <rFont val="Arial Narrow"/>
        <family val="2"/>
      </rPr>
      <t xml:space="preserve">Generar, revisar e imprimir Reporte General de Ingresos Diarios del SIUTMACH.
</t>
    </r>
    <r>
      <rPr>
        <b/>
        <sz val="9"/>
        <color theme="1"/>
        <rFont val="Century Schoolbook"/>
        <family val="1"/>
      </rPr>
      <t>16.-</t>
    </r>
    <r>
      <rPr>
        <sz val="10"/>
        <color theme="1"/>
        <rFont val="Arial Narrow"/>
        <family val="2"/>
      </rPr>
      <t xml:space="preserve"> Ingresar información, generar e imprimir el Comprobante Único de Ingreso a Caja y Comprobante de Ingreso del sistema GESCONT para remitir al Departamento de Contabilidad.
</t>
    </r>
    <r>
      <rPr>
        <b/>
        <sz val="9"/>
        <color theme="1"/>
        <rFont val="Century Schoolbook"/>
        <family val="1"/>
      </rPr>
      <t xml:space="preserve">17.- </t>
    </r>
    <r>
      <rPr>
        <sz val="10"/>
        <color theme="1"/>
        <rFont val="Arial Narrow"/>
        <family val="2"/>
      </rPr>
      <t xml:space="preserve">Anular órdenes de pago.
</t>
    </r>
    <r>
      <rPr>
        <b/>
        <sz val="9"/>
        <color theme="1"/>
        <rFont val="Century Schoolbook"/>
        <family val="1"/>
      </rPr>
      <t xml:space="preserve">18.- </t>
    </r>
    <r>
      <rPr>
        <sz val="10"/>
        <color theme="1"/>
        <rFont val="Arial Narrow"/>
        <family val="2"/>
      </rPr>
      <t xml:space="preserve">Insubsistir matrículas no legalizadas.
</t>
    </r>
    <r>
      <rPr>
        <b/>
        <sz val="9"/>
        <color theme="1"/>
        <rFont val="Century Schoolbook"/>
        <family val="1"/>
      </rPr>
      <t xml:space="preserve">19.- </t>
    </r>
    <r>
      <rPr>
        <sz val="10"/>
        <color theme="1"/>
        <rFont val="Arial Narrow"/>
        <family val="2"/>
      </rPr>
      <t xml:space="preserve">Anular matrículas aprobadas por Consejo Universitario.
</t>
    </r>
    <r>
      <rPr>
        <b/>
        <sz val="9"/>
        <color theme="1"/>
        <rFont val="Century Schoolbook"/>
        <family val="1"/>
      </rPr>
      <t xml:space="preserve">20.- </t>
    </r>
    <r>
      <rPr>
        <sz val="10"/>
        <color theme="1"/>
        <rFont val="Arial Narrow"/>
        <family val="2"/>
      </rPr>
      <t xml:space="preserve">Gestionar logística, bienes y materiales para el proceso de matrícula.
</t>
    </r>
    <r>
      <rPr>
        <b/>
        <sz val="9"/>
        <color theme="1"/>
        <rFont val="Century Schoolbook"/>
        <family val="1"/>
      </rPr>
      <t>21.-</t>
    </r>
    <r>
      <rPr>
        <sz val="10"/>
        <color theme="1"/>
        <rFont val="Arial Narrow"/>
        <family val="2"/>
      </rPr>
      <t xml:space="preserve"> Elaborar Certificados de Matrícula.
</t>
    </r>
    <r>
      <rPr>
        <b/>
        <sz val="9"/>
        <color theme="1"/>
        <rFont val="Century Schoolbook"/>
        <family val="1"/>
      </rPr>
      <t>22.-</t>
    </r>
    <r>
      <rPr>
        <sz val="10"/>
        <color theme="1"/>
        <rFont val="Arial Narrow"/>
        <family val="2"/>
      </rPr>
      <t xml:space="preserve"> Validar Matrículas de estudiante en proceso de Tránsito de Malla.
</t>
    </r>
    <r>
      <rPr>
        <b/>
        <sz val="9"/>
        <color theme="1"/>
        <rFont val="Century Schoolbook"/>
        <family val="1"/>
      </rPr>
      <t>23.-</t>
    </r>
    <r>
      <rPr>
        <sz val="10"/>
        <color theme="1"/>
        <rFont val="Arial Narrow"/>
        <family val="2"/>
      </rPr>
      <t xml:space="preserve"> Generar padrones.
</t>
    </r>
    <r>
      <rPr>
        <b/>
        <sz val="9"/>
        <color theme="1"/>
        <rFont val="Century Schoolbook"/>
        <family val="1"/>
      </rPr>
      <t>24.-</t>
    </r>
    <r>
      <rPr>
        <sz val="10"/>
        <color theme="1"/>
        <rFont val="Arial Narrow"/>
        <family val="2"/>
      </rPr>
      <t xml:space="preserve"> Atender a usuarios internos y externos.</t>
    </r>
  </si>
  <si>
    <r>
      <rPr>
        <b/>
        <sz val="9"/>
        <color theme="1"/>
        <rFont val="Century Schoolbook"/>
        <family val="1"/>
      </rPr>
      <t>1.-</t>
    </r>
    <r>
      <rPr>
        <sz val="10"/>
        <color theme="1"/>
        <rFont val="Arial Narrow"/>
        <family val="2"/>
      </rPr>
      <t xml:space="preserve"> Reporte de estudiantes matriculados.
</t>
    </r>
    <r>
      <rPr>
        <b/>
        <sz val="9"/>
        <color theme="1"/>
        <rFont val="Century Schoolbook"/>
        <family val="1"/>
      </rPr>
      <t>2.-</t>
    </r>
    <r>
      <rPr>
        <sz val="10"/>
        <color theme="1"/>
        <rFont val="Arial Narrow"/>
        <family val="2"/>
      </rPr>
      <t xml:space="preserve"> Oficios recibidos para el cambio de paralelo.
</t>
    </r>
    <r>
      <rPr>
        <b/>
        <sz val="9"/>
        <color theme="1"/>
        <rFont val="Century Schoolbook"/>
        <family val="1"/>
      </rPr>
      <t>3.-</t>
    </r>
    <r>
      <rPr>
        <sz val="10"/>
        <color theme="1"/>
        <rFont val="Arial Narrow"/>
        <family val="2"/>
      </rPr>
      <t xml:space="preserve"> Hoja de matrícula impresa por cambio de
paralelo.
</t>
    </r>
    <r>
      <rPr>
        <b/>
        <sz val="9"/>
        <color theme="1"/>
        <rFont val="Century Schoolbook"/>
        <family val="1"/>
      </rPr>
      <t>4.-</t>
    </r>
    <r>
      <rPr>
        <sz val="10"/>
        <color theme="1"/>
        <rFont val="Arial Narrow"/>
        <family val="2"/>
      </rPr>
      <t xml:space="preserve"> Registros de certificados entregados a usuarios.
</t>
    </r>
    <r>
      <rPr>
        <b/>
        <sz val="9"/>
        <color theme="1"/>
        <rFont val="Century Schoolbook"/>
        <family val="1"/>
      </rPr>
      <t>5.-</t>
    </r>
    <r>
      <rPr>
        <sz val="10"/>
        <color theme="1"/>
        <rFont val="Arial Narrow"/>
        <family val="2"/>
      </rPr>
      <t xml:space="preserve"> Reporte de asignaturas insubsistidas.
</t>
    </r>
    <r>
      <rPr>
        <b/>
        <sz val="9"/>
        <color theme="1"/>
        <rFont val="Century Schoolbook"/>
        <family val="1"/>
      </rPr>
      <t>6.-</t>
    </r>
    <r>
      <rPr>
        <sz val="10"/>
        <color theme="1"/>
        <rFont val="Arial Narrow"/>
        <family val="2"/>
      </rPr>
      <t xml:space="preserve"> Reporte de facturas e ingresos a caja.
</t>
    </r>
    <r>
      <rPr>
        <b/>
        <sz val="9"/>
        <color theme="1"/>
        <rFont val="Century Schoolbook"/>
        <family val="1"/>
      </rPr>
      <t>7.-</t>
    </r>
    <r>
      <rPr>
        <sz val="10"/>
        <color theme="1"/>
        <rFont val="Arial Narrow"/>
        <family val="2"/>
      </rPr>
      <t xml:space="preserve"> Comprobante Único de Ingreso a Caja generado del GESCONT diario por la
Facultad.
</t>
    </r>
    <r>
      <rPr>
        <b/>
        <sz val="9"/>
        <color theme="1"/>
        <rFont val="Century Schoolbook"/>
        <family val="1"/>
      </rPr>
      <t>8.-</t>
    </r>
    <r>
      <rPr>
        <sz val="10"/>
        <color theme="1"/>
        <rFont val="Arial Narrow"/>
        <family val="2"/>
      </rPr>
      <t xml:space="preserve"> Reporte de padrones.</t>
    </r>
  </si>
  <si>
    <r>
      <t xml:space="preserve">Se programa para el </t>
    </r>
    <r>
      <rPr>
        <sz val="10"/>
        <color rgb="FF000000"/>
        <rFont val="Century Schoolbook"/>
        <family val="1"/>
      </rPr>
      <t>2020</t>
    </r>
    <r>
      <rPr>
        <sz val="10"/>
        <color rgb="FF000000"/>
        <rFont val="Arial Narrow"/>
        <family val="2"/>
      </rPr>
      <t xml:space="preserve"> IS:
* Matricular (</t>
    </r>
    <r>
      <rPr>
        <sz val="10"/>
        <color rgb="FF000000"/>
        <rFont val="Century Schoolbook"/>
        <family val="1"/>
      </rPr>
      <t>1900</t>
    </r>
    <r>
      <rPr>
        <sz val="10"/>
        <color rgb="FF000000"/>
        <rFont val="Arial Narrow"/>
        <family val="2"/>
      </rPr>
      <t xml:space="preserve"> estudiantes)
* Entregar (</t>
    </r>
    <r>
      <rPr>
        <sz val="10"/>
        <color rgb="FF000000"/>
        <rFont val="Century Schoolbook"/>
        <family val="1"/>
      </rPr>
      <t>30</t>
    </r>
    <r>
      <rPr>
        <sz val="10"/>
        <color rgb="FF000000"/>
        <rFont val="Arial Narrow"/>
        <family val="2"/>
      </rPr>
      <t xml:space="preserve"> certificados de matricula)
* Procesar </t>
    </r>
    <r>
      <rPr>
        <sz val="10"/>
        <color rgb="FF000000"/>
        <rFont val="Century Schoolbook"/>
        <family val="1"/>
      </rPr>
      <t>5</t>
    </r>
    <r>
      <rPr>
        <sz val="10"/>
        <color rgb="FF000000"/>
        <rFont val="Arial Narrow"/>
        <family val="2"/>
      </rPr>
      <t xml:space="preserve"> resoluciones de retiro de
asignatura
* Enviar a Contabilidad</t>
    </r>
    <r>
      <rPr>
        <b/>
        <sz val="10"/>
        <color rgb="FF000000"/>
        <rFont val="Arial Narrow"/>
        <family val="2"/>
      </rPr>
      <t xml:space="preserve"> (</t>
    </r>
    <r>
      <rPr>
        <sz val="10"/>
        <color rgb="FF000000"/>
        <rFont val="Century Schoolbook"/>
        <family val="1"/>
      </rPr>
      <t>10</t>
    </r>
    <r>
      <rPr>
        <sz val="10"/>
        <color rgb="FF000000"/>
        <rFont val="Arial Narrow"/>
        <family val="2"/>
      </rPr>
      <t xml:space="preserve"> Comprobantes de ingreso único a caja con asiento de diario)</t>
    </r>
    <r>
      <rPr>
        <b/>
        <sz val="10"/>
        <color rgb="FF000000"/>
        <rFont val="Arial Narrow"/>
        <family val="2"/>
      </rPr>
      <t xml:space="preserve">
</t>
    </r>
    <r>
      <rPr>
        <sz val="10"/>
        <color rgb="FF000000"/>
        <rFont val="Arial Narrow"/>
        <family val="2"/>
      </rPr>
      <t xml:space="preserve">Se programa para el </t>
    </r>
    <r>
      <rPr>
        <sz val="10"/>
        <color rgb="FF000000"/>
        <rFont val="Century Schoolbook"/>
        <family val="1"/>
      </rPr>
      <t>2020 2</t>
    </r>
    <r>
      <rPr>
        <sz val="10"/>
        <color rgb="FF000000"/>
        <rFont val="Arial Narrow"/>
        <family val="2"/>
      </rPr>
      <t>S:
* Matricular (</t>
    </r>
    <r>
      <rPr>
        <sz val="10"/>
        <color rgb="FF000000"/>
        <rFont val="Century Schoolbook"/>
        <family val="1"/>
      </rPr>
      <t>1900</t>
    </r>
    <r>
      <rPr>
        <sz val="10"/>
        <color rgb="FF000000"/>
        <rFont val="Arial Narrow"/>
        <family val="2"/>
      </rPr>
      <t xml:space="preserve"> estudiantes)
* Entregar (</t>
    </r>
    <r>
      <rPr>
        <sz val="10"/>
        <color rgb="FF000000"/>
        <rFont val="Century Schoolbook"/>
        <family val="1"/>
      </rPr>
      <t>30</t>
    </r>
    <r>
      <rPr>
        <sz val="10"/>
        <color rgb="FF000000"/>
        <rFont val="Arial Narrow"/>
        <family val="2"/>
      </rPr>
      <t xml:space="preserve"> certificados de matricula)
* Procesar </t>
    </r>
    <r>
      <rPr>
        <sz val="10"/>
        <color rgb="FF000000"/>
        <rFont val="Century Schoolbook"/>
        <family val="1"/>
      </rPr>
      <t>5</t>
    </r>
    <r>
      <rPr>
        <sz val="10"/>
        <color rgb="FF000000"/>
        <rFont val="Arial Narrow"/>
        <family val="2"/>
      </rPr>
      <t xml:space="preserve"> resoluciones de retiro de asignatura
* Enviar a Contabilidad (</t>
    </r>
    <r>
      <rPr>
        <sz val="10"/>
        <color rgb="FF000000"/>
        <rFont val="Century Schoolbook"/>
        <family val="1"/>
      </rPr>
      <t>10</t>
    </r>
    <r>
      <rPr>
        <sz val="10"/>
        <color rgb="FF000000"/>
        <rFont val="Arial Narrow"/>
        <family val="2"/>
      </rPr>
      <t xml:space="preserve"> Comprobantes de ingreso único a caja con asiento de diario)</t>
    </r>
  </si>
  <si>
    <r>
      <rPr>
        <b/>
        <sz val="9"/>
        <color theme="1"/>
        <rFont val="Century Schoolbook"/>
        <family val="1"/>
      </rPr>
      <t>2.-</t>
    </r>
    <r>
      <rPr>
        <sz val="10"/>
        <color theme="1"/>
        <rFont val="Arial Narrow"/>
        <family val="2"/>
      </rPr>
      <t xml:space="preserve"> Coordinar y ejecutar los procesos de movilidad estudiantil en la FCQS.</t>
    </r>
  </si>
  <si>
    <t>N° de procesos de movilidad ejecutados</t>
  </si>
  <si>
    <r>
      <rPr>
        <b/>
        <sz val="9"/>
        <color theme="1"/>
        <rFont val="Century Schoolbook"/>
        <family val="1"/>
      </rPr>
      <t>1.-</t>
    </r>
    <r>
      <rPr>
        <sz val="10"/>
        <color theme="1"/>
        <rFont val="Arial Narrow"/>
        <family val="2"/>
      </rPr>
      <t xml:space="preserve"> Coordinar y Planificar el proceso de movilidad a nivel institucional.
</t>
    </r>
    <r>
      <rPr>
        <b/>
        <sz val="9"/>
        <color theme="1"/>
        <rFont val="Century Schoolbook"/>
        <family val="1"/>
      </rPr>
      <t>2.-</t>
    </r>
    <r>
      <rPr>
        <sz val="10"/>
        <color theme="1"/>
        <rFont val="Arial Narrow"/>
        <family val="2"/>
      </rPr>
      <t xml:space="preserve"> Coordinar y Planificar el proceso de movilidad a nivel de Facultad.
</t>
    </r>
    <r>
      <rPr>
        <b/>
        <sz val="9"/>
        <color theme="1"/>
        <rFont val="Century Schoolbook"/>
        <family val="1"/>
      </rPr>
      <t>3.-</t>
    </r>
    <r>
      <rPr>
        <sz val="10"/>
        <color theme="1"/>
        <rFont val="Arial Narrow"/>
        <family val="2"/>
      </rPr>
      <t xml:space="preserve"> Receptar y revisar los documentos habilitantes para procesos de movilidad.
</t>
    </r>
    <r>
      <rPr>
        <b/>
        <sz val="9"/>
        <color theme="1"/>
        <rFont val="Century Schoolbook"/>
        <family val="1"/>
      </rPr>
      <t>4.-</t>
    </r>
    <r>
      <rPr>
        <sz val="10"/>
        <color theme="1"/>
        <rFont val="Arial Narrow"/>
        <family val="2"/>
      </rPr>
      <t xml:space="preserve"> Emitir oficios a Coordinación de Carrera con la documentación respectiva para su revisión y análisis.
</t>
    </r>
    <r>
      <rPr>
        <b/>
        <sz val="9"/>
        <color theme="1"/>
        <rFont val="Century Schoolbook"/>
        <family val="1"/>
      </rPr>
      <t>5.-</t>
    </r>
    <r>
      <rPr>
        <sz val="10"/>
        <color theme="1"/>
        <rFont val="Arial Narrow"/>
        <family val="2"/>
      </rPr>
      <t xml:space="preserve"> Receptar y revisar el dictamen de académico para la elaboración del Informe de Reconocimiento u Homologación de Estudios por parte del Coordinador de Carrera.
</t>
    </r>
    <r>
      <rPr>
        <b/>
        <sz val="9"/>
        <color theme="1"/>
        <rFont val="Century Schoolbook"/>
        <family val="1"/>
      </rPr>
      <t>6.-</t>
    </r>
    <r>
      <rPr>
        <sz val="10"/>
        <color theme="1"/>
        <rFont val="Arial Narrow"/>
        <family val="2"/>
      </rPr>
      <t xml:space="preserve"> Elaborar oficio y entregar Informes de Reconocimiento u Homologación de Estudios a Comisión Académica para aprobación de Consejo Directivo.
</t>
    </r>
    <r>
      <rPr>
        <b/>
        <sz val="9"/>
        <color theme="1"/>
        <rFont val="Century Schoolbook"/>
        <family val="1"/>
      </rPr>
      <t>7.-</t>
    </r>
    <r>
      <rPr>
        <sz val="10"/>
        <color theme="1"/>
        <rFont val="Arial Narrow"/>
        <family val="2"/>
      </rPr>
      <t xml:space="preserve"> Elaborar Informe de Reconocimiento u Homologación de Estudios de estudiantes que migraron de carrera o provienen de otra IES.
</t>
    </r>
    <r>
      <rPr>
        <b/>
        <sz val="9"/>
        <color theme="1"/>
        <rFont val="Century Schoolbook"/>
        <family val="1"/>
      </rPr>
      <t>8.-</t>
    </r>
    <r>
      <rPr>
        <sz val="10"/>
        <color theme="1"/>
        <rFont val="Arial Narrow"/>
        <family val="2"/>
      </rPr>
      <t xml:space="preserve"> Atender a usuarios internos y externos.</t>
    </r>
  </si>
  <si>
    <r>
      <rPr>
        <b/>
        <sz val="9"/>
        <color theme="1"/>
        <rFont val="Century Schoolbook"/>
        <family val="1"/>
      </rPr>
      <t>1.-</t>
    </r>
    <r>
      <rPr>
        <sz val="10"/>
        <color theme="1"/>
        <rFont val="Arial Narrow"/>
        <family val="2"/>
      </rPr>
      <t xml:space="preserve"> Oficios a Coordinación de Carrera para análisis comparativo de contenidos mínimos.
</t>
    </r>
    <r>
      <rPr>
        <b/>
        <sz val="9"/>
        <color theme="1"/>
        <rFont val="Century Schoolbook"/>
        <family val="1"/>
      </rPr>
      <t>2.-</t>
    </r>
    <r>
      <rPr>
        <sz val="10"/>
        <color theme="1"/>
        <rFont val="Arial Narrow"/>
        <family val="2"/>
      </rPr>
      <t xml:space="preserve"> Oficios de Informes de homologación remitidos a Comisión Académica.
</t>
    </r>
    <r>
      <rPr>
        <b/>
        <sz val="9"/>
        <color theme="1"/>
        <rFont val="Century Schoolbook"/>
        <family val="1"/>
      </rPr>
      <t>3.-</t>
    </r>
    <r>
      <rPr>
        <sz val="10"/>
        <color theme="1"/>
        <rFont val="Arial Narrow"/>
        <family val="2"/>
      </rPr>
      <t xml:space="preserve"> Informes de Reconocimiento u Homologación de Estudios de estudiantes elaborados.
</t>
    </r>
    <r>
      <rPr>
        <b/>
        <sz val="9"/>
        <color theme="1"/>
        <rFont val="Century Schoolbook"/>
        <family val="1"/>
      </rPr>
      <t>4.-</t>
    </r>
    <r>
      <rPr>
        <sz val="10"/>
        <color theme="1"/>
        <rFont val="Arial Narrow"/>
        <family val="2"/>
      </rPr>
      <t xml:space="preserve"> Registro de atención al usuario.
</t>
    </r>
    <r>
      <rPr>
        <b/>
        <sz val="9"/>
        <color theme="1"/>
        <rFont val="Century Schoolbook"/>
        <family val="1"/>
      </rPr>
      <t>5.-</t>
    </r>
    <r>
      <rPr>
        <sz val="10"/>
        <color theme="1"/>
        <rFont val="Arial Narrow"/>
        <family val="2"/>
      </rPr>
      <t xml:space="preserve"> Reporte de estudiantes matriculados por homologación.</t>
    </r>
  </si>
  <si>
    <r>
      <t xml:space="preserve">* Jefe de la UMMOG
  Alicia Riera Flores
* Analistas Estadística:
  Lic. Maritza Ojeda Cueva,
* Analistas de la UMMOG
  Lic. Jessenia Aguayo Mora
* Técnico docente para la Educación Superior </t>
    </r>
    <r>
      <rPr>
        <sz val="10"/>
        <color theme="1"/>
        <rFont val="Century Schoolbook"/>
        <family val="1"/>
      </rPr>
      <t>1</t>
    </r>
    <r>
      <rPr>
        <sz val="10"/>
        <color theme="1"/>
        <rFont val="Arial Narrow"/>
        <family val="2"/>
      </rPr>
      <t xml:space="preserve">
  Ing. Maribel Pineda de la Torre</t>
    </r>
  </si>
  <si>
    <r>
      <t xml:space="preserve">Se programa para </t>
    </r>
    <r>
      <rPr>
        <sz val="10"/>
        <color theme="1"/>
        <rFont val="Century Schoolbook"/>
        <family val="1"/>
      </rPr>
      <t>2020</t>
    </r>
    <r>
      <rPr>
        <sz val="10"/>
        <color theme="1"/>
        <rFont val="Arial Narrow"/>
        <family val="2"/>
      </rPr>
      <t xml:space="preserve"> IS:
* Enviar </t>
    </r>
    <r>
      <rPr>
        <b/>
        <sz val="10"/>
        <color theme="1"/>
        <rFont val="Century Schoolbook"/>
        <family val="1"/>
      </rPr>
      <t>5</t>
    </r>
    <r>
      <rPr>
        <b/>
        <sz val="10"/>
        <color theme="1"/>
        <rFont val="Arial Narrow"/>
        <family val="2"/>
      </rPr>
      <t xml:space="preserve"> </t>
    </r>
    <r>
      <rPr>
        <sz val="10"/>
        <color theme="1"/>
        <rFont val="Arial Narrow"/>
        <family val="2"/>
      </rPr>
      <t xml:space="preserve">oficios con Informes de reconocimiento u homologación
de estudios para aprobación de
la Comisión Académica.
* Entregar </t>
    </r>
    <r>
      <rPr>
        <b/>
        <sz val="10"/>
        <color theme="1"/>
        <rFont val="Century Schoolbook"/>
        <family val="1"/>
      </rPr>
      <t>5</t>
    </r>
    <r>
      <rPr>
        <sz val="10"/>
        <color theme="1"/>
        <rFont val="Arial Narrow"/>
        <family val="2"/>
      </rPr>
      <t xml:space="preserve"> informes de
reconocimiento u homologación
de estudios.</t>
    </r>
    <r>
      <rPr>
        <sz val="10"/>
        <color rgb="FFFF0000"/>
        <rFont val="Arial Narrow"/>
        <family val="2"/>
      </rPr>
      <t xml:space="preserve">
</t>
    </r>
    <r>
      <rPr>
        <sz val="10"/>
        <color theme="1"/>
        <rFont val="Arial Narrow"/>
        <family val="2"/>
      </rPr>
      <t xml:space="preserve">Se programa para </t>
    </r>
    <r>
      <rPr>
        <sz val="10"/>
        <color theme="1"/>
        <rFont val="Century Schoolbook"/>
        <family val="1"/>
      </rPr>
      <t>2020 2</t>
    </r>
    <r>
      <rPr>
        <sz val="10"/>
        <color theme="1"/>
        <rFont val="Arial Narrow"/>
        <family val="2"/>
      </rPr>
      <t xml:space="preserve">S:
* Enviar </t>
    </r>
    <r>
      <rPr>
        <b/>
        <sz val="10"/>
        <color theme="1"/>
        <rFont val="Century Schoolbook"/>
        <family val="1"/>
      </rPr>
      <t>5</t>
    </r>
    <r>
      <rPr>
        <sz val="10"/>
        <color theme="1"/>
        <rFont val="Arial Narrow"/>
        <family val="2"/>
      </rPr>
      <t xml:space="preserve"> oficios con Informes de reconocimiento u homologación
de estudios para aprobación de 
la Comisión Académica.
* Entregar</t>
    </r>
    <r>
      <rPr>
        <b/>
        <sz val="10"/>
        <color theme="1"/>
        <rFont val="Arial Narrow"/>
        <family val="2"/>
      </rPr>
      <t xml:space="preserve"> </t>
    </r>
    <r>
      <rPr>
        <b/>
        <sz val="10"/>
        <color theme="1"/>
        <rFont val="Century Schoolbook"/>
        <family val="1"/>
      </rPr>
      <t>5</t>
    </r>
    <r>
      <rPr>
        <sz val="10"/>
        <color theme="1"/>
        <rFont val="Arial Narrow"/>
        <family val="2"/>
      </rPr>
      <t xml:space="preserve"> informes de
reconocimiento u homologación
de estudios.</t>
    </r>
  </si>
  <si>
    <r>
      <rPr>
        <b/>
        <sz val="9"/>
        <color theme="1"/>
        <rFont val="Century Schoolbook"/>
        <family val="1"/>
      </rPr>
      <t>3.-</t>
    </r>
    <r>
      <rPr>
        <sz val="10"/>
        <color theme="1"/>
        <rFont val="Arial Narrow"/>
        <family val="2"/>
      </rPr>
      <t xml:space="preserve"> Coordinar y ejecutar los procesos de graduación en la FCQS.</t>
    </r>
  </si>
  <si>
    <t>N° de procesos de graduación ejecutados</t>
  </si>
  <si>
    <r>
      <rPr>
        <b/>
        <sz val="9"/>
        <color theme="1"/>
        <rFont val="Century Schoolbook"/>
        <family val="1"/>
      </rPr>
      <t>1.-</t>
    </r>
    <r>
      <rPr>
        <sz val="10"/>
        <color theme="1"/>
        <rFont val="Arial Narrow"/>
        <family val="2"/>
      </rPr>
      <t xml:space="preserve"> Coordinar y Planificar proceso de titulación a nivel de Facultad.
</t>
    </r>
    <r>
      <rPr>
        <b/>
        <sz val="9"/>
        <color theme="1"/>
        <rFont val="Century Schoolbook"/>
        <family val="1"/>
      </rPr>
      <t>2.-</t>
    </r>
    <r>
      <rPr>
        <sz val="10"/>
        <color theme="1"/>
        <rFont val="Arial Narrow"/>
        <family val="2"/>
      </rPr>
      <t xml:space="preserve"> Coordinar y Planificar proceso de titulación a nivel institucional.
3.- Revisar y validar el cumplimiento de la malla.
</t>
    </r>
    <r>
      <rPr>
        <b/>
        <sz val="9"/>
        <color theme="1"/>
        <rFont val="Century Schoolbook"/>
        <family val="1"/>
      </rPr>
      <t>4.-</t>
    </r>
    <r>
      <rPr>
        <sz val="10"/>
        <color theme="1"/>
        <rFont val="Arial Narrow"/>
        <family val="2"/>
      </rPr>
      <t xml:space="preserve"> Revisar perdida de gratuidad por acumular el 30% de créditos reprobados.
</t>
    </r>
    <r>
      <rPr>
        <b/>
        <sz val="9"/>
        <color theme="1"/>
        <rFont val="Century Schoolbook"/>
        <family val="1"/>
      </rPr>
      <t xml:space="preserve">5.- </t>
    </r>
    <r>
      <rPr>
        <sz val="10"/>
        <color theme="1"/>
        <rFont val="Arial Narrow"/>
        <family val="2"/>
      </rPr>
      <t xml:space="preserve">Revisar segundo o más títulos profesionales obtenidos.
</t>
    </r>
    <r>
      <rPr>
        <b/>
        <sz val="9"/>
        <color theme="1"/>
        <rFont val="Century Schoolbook"/>
        <family val="1"/>
      </rPr>
      <t>6.-</t>
    </r>
    <r>
      <rPr>
        <sz val="10"/>
        <color theme="1"/>
        <rFont val="Arial Narrow"/>
        <family val="2"/>
      </rPr>
      <t xml:space="preserve"> Ingresar fecha de fin de estudios.
</t>
    </r>
    <r>
      <rPr>
        <b/>
        <sz val="9"/>
        <color theme="1"/>
        <rFont val="Century Schoolbook"/>
        <family val="1"/>
      </rPr>
      <t>7.-</t>
    </r>
    <r>
      <rPr>
        <sz val="10"/>
        <color theme="1"/>
        <rFont val="Arial Narrow"/>
        <family val="2"/>
      </rPr>
      <t xml:space="preserve"> Revisar y validar los prerrequisitos.
</t>
    </r>
    <r>
      <rPr>
        <b/>
        <sz val="9"/>
        <color theme="1"/>
        <rFont val="Century Schoolbook"/>
        <family val="1"/>
      </rPr>
      <t>8.-</t>
    </r>
    <r>
      <rPr>
        <sz val="10"/>
        <color theme="1"/>
        <rFont val="Arial Narrow"/>
        <family val="2"/>
      </rPr>
      <t xml:space="preserve"> Receptar, revisar requisitos habilitantes para matricula en proceso de titulación.
</t>
    </r>
    <r>
      <rPr>
        <b/>
        <sz val="9"/>
        <color theme="1"/>
        <rFont val="Century Schoolbook"/>
        <family val="1"/>
      </rPr>
      <t>9.-</t>
    </r>
    <r>
      <rPr>
        <sz val="10"/>
        <color theme="1"/>
        <rFont val="Arial Narrow"/>
        <family val="2"/>
      </rPr>
      <t xml:space="preserve"> Validar matrícula de proceso de titulación.
</t>
    </r>
    <r>
      <rPr>
        <b/>
        <sz val="9"/>
        <color theme="1"/>
        <rFont val="Century Schoolbook"/>
        <family val="1"/>
      </rPr>
      <t>10.-</t>
    </r>
    <r>
      <rPr>
        <sz val="10"/>
        <color theme="1"/>
        <rFont val="Arial Narrow"/>
        <family val="2"/>
      </rPr>
      <t xml:space="preserve"> Validar tutores y comité evaluador para aprobación de Consejo Directivo.
</t>
    </r>
    <r>
      <rPr>
        <b/>
        <sz val="9"/>
        <color theme="1"/>
        <rFont val="Century Schoolbook"/>
        <family val="1"/>
      </rPr>
      <t>11.-</t>
    </r>
    <r>
      <rPr>
        <sz val="10"/>
        <color theme="1"/>
        <rFont val="Arial Narrow"/>
        <family val="2"/>
      </rPr>
      <t xml:space="preserve"> Coordinar con Subdecanato la selección de los supervisores para la toma de examen complexivo.
</t>
    </r>
    <r>
      <rPr>
        <b/>
        <sz val="9"/>
        <color theme="1"/>
        <rFont val="Century Schoolbook"/>
        <family val="1"/>
      </rPr>
      <t>12.-</t>
    </r>
    <r>
      <rPr>
        <sz val="10"/>
        <color theme="1"/>
        <rFont val="Arial Narrow"/>
        <family val="2"/>
      </rPr>
      <t xml:space="preserve"> Imprimir listados de estudiantes aptos para rendir examen complexivo.
</t>
    </r>
    <r>
      <rPr>
        <b/>
        <sz val="9"/>
        <color theme="1"/>
        <rFont val="Century Schoolbook"/>
        <family val="1"/>
      </rPr>
      <t>13.-</t>
    </r>
    <r>
      <rPr>
        <sz val="10"/>
        <color theme="1"/>
        <rFont val="Arial Narrow"/>
        <family val="2"/>
      </rPr>
      <t xml:space="preserve"> Supervisar y coordinar la toma del Examen Complexivo.
</t>
    </r>
    <r>
      <rPr>
        <b/>
        <sz val="9"/>
        <color theme="1"/>
        <rFont val="Century Schoolbook"/>
        <family val="1"/>
      </rPr>
      <t>14.-</t>
    </r>
    <r>
      <rPr>
        <sz val="10"/>
        <color theme="1"/>
        <rFont val="Arial Narrow"/>
        <family val="2"/>
      </rPr>
      <t xml:space="preserve"> Ingresar a la plataforma de titulación fecha, hora y lugar de sustentación.
</t>
    </r>
    <r>
      <rPr>
        <b/>
        <sz val="9"/>
        <color theme="1"/>
        <rFont val="Century Schoolbook"/>
        <family val="1"/>
      </rPr>
      <t>15.-</t>
    </r>
    <r>
      <rPr>
        <sz val="10"/>
        <color theme="1"/>
        <rFont val="Arial Narrow"/>
        <family val="2"/>
      </rPr>
      <t xml:space="preserve"> Supervisar y coordinar las sustentaciones de Trabajo de Titulación y Examen Complexivo.
</t>
    </r>
    <r>
      <rPr>
        <b/>
        <sz val="9"/>
        <color theme="1"/>
        <rFont val="Century Schoolbook"/>
        <family val="1"/>
      </rPr>
      <t>16.-</t>
    </r>
    <r>
      <rPr>
        <sz val="10"/>
        <color theme="1"/>
        <rFont val="Arial Narrow"/>
        <family val="2"/>
      </rPr>
      <t xml:space="preserve"> Activar Especialista Suplente del Comité Evaluador a petición del Coordinador de Carrera.
</t>
    </r>
    <r>
      <rPr>
        <b/>
        <sz val="9"/>
        <color theme="1"/>
        <rFont val="Century Schoolbook"/>
        <family val="1"/>
      </rPr>
      <t>17.-</t>
    </r>
    <r>
      <rPr>
        <sz val="10"/>
        <color theme="1"/>
        <rFont val="Arial Narrow"/>
        <family val="2"/>
      </rPr>
      <t xml:space="preserve"> Imprimir Actas de Calificaciones.
</t>
    </r>
    <r>
      <rPr>
        <b/>
        <sz val="9"/>
        <color theme="1"/>
        <rFont val="Century Schoolbook"/>
        <family val="1"/>
      </rPr>
      <t>18.-</t>
    </r>
    <r>
      <rPr>
        <sz val="10"/>
        <color theme="1"/>
        <rFont val="Arial Narrow"/>
        <family val="2"/>
      </rPr>
      <t xml:space="preserve"> Validar trabajo escrito de ambas opciones de titulación en la plataforma de titulación.
</t>
    </r>
    <r>
      <rPr>
        <b/>
        <sz val="9"/>
        <color theme="1"/>
        <rFont val="Century Schoolbook"/>
        <family val="1"/>
      </rPr>
      <t>19.-</t>
    </r>
    <r>
      <rPr>
        <sz val="10"/>
        <color theme="1"/>
        <rFont val="Arial Narrow"/>
        <family val="2"/>
      </rPr>
      <t xml:space="preserve"> Receptar, revisar, imprimir o validar los certificados de no adeudar solicitados por la unidad de titulación o estudiantes.
</t>
    </r>
    <r>
      <rPr>
        <b/>
        <sz val="9"/>
        <color theme="1"/>
        <rFont val="Century Schoolbook"/>
        <family val="1"/>
      </rPr>
      <t>20.-</t>
    </r>
    <r>
      <rPr>
        <sz val="10"/>
        <color theme="1"/>
        <rFont val="Arial Narrow"/>
        <family val="2"/>
      </rPr>
      <t xml:space="preserve"> Receptar Certificados de No Adeudar y Recibo único de Ingreso a Caja de estudiantes que pierden gratuidad y/o poseen otro título.
</t>
    </r>
    <r>
      <rPr>
        <b/>
        <sz val="9"/>
        <color theme="1"/>
        <rFont val="Century Schoolbook"/>
        <family val="1"/>
      </rPr>
      <t xml:space="preserve">21.- </t>
    </r>
    <r>
      <rPr>
        <sz val="10"/>
        <color theme="1"/>
        <rFont val="Arial Narrow"/>
        <family val="2"/>
      </rPr>
      <t xml:space="preserve">Generar e imprimir Informes de Aptitud Legal por carrera, para aprobación de Consejo Directivo.
</t>
    </r>
    <r>
      <rPr>
        <b/>
        <sz val="9"/>
        <color theme="1"/>
        <rFont val="Century Schoolbook"/>
        <family val="1"/>
      </rPr>
      <t>22.-</t>
    </r>
    <r>
      <rPr>
        <sz val="10"/>
        <color theme="1"/>
        <rFont val="Arial Narrow"/>
        <family val="2"/>
      </rPr>
      <t xml:space="preserve"> Generar e imprimir Actas de Graduación.
</t>
    </r>
    <r>
      <rPr>
        <b/>
        <sz val="9"/>
        <color theme="1"/>
        <rFont val="Century Schoolbook"/>
        <family val="1"/>
      </rPr>
      <t>23.-</t>
    </r>
    <r>
      <rPr>
        <sz val="10"/>
        <color theme="1"/>
        <rFont val="Arial Narrow"/>
        <family val="2"/>
      </rPr>
      <t xml:space="preserve"> Receptar firmas de estudiantes y autoridades en las Actas de Graduación.
</t>
    </r>
    <r>
      <rPr>
        <b/>
        <sz val="9"/>
        <color theme="1"/>
        <rFont val="Century Schoolbook"/>
        <family val="1"/>
      </rPr>
      <t>24.-</t>
    </r>
    <r>
      <rPr>
        <sz val="10"/>
        <color theme="1"/>
        <rFont val="Arial Narrow"/>
        <family val="2"/>
      </rPr>
      <t xml:space="preserve"> Revisar y validar los promedios de grado.
</t>
    </r>
    <r>
      <rPr>
        <b/>
        <sz val="9"/>
        <color theme="1"/>
        <rFont val="Century Schoolbook"/>
        <family val="1"/>
      </rPr>
      <t>25.-</t>
    </r>
    <r>
      <rPr>
        <sz val="10"/>
        <color theme="1"/>
        <rFont val="Arial Narrow"/>
        <family val="2"/>
      </rPr>
      <t xml:space="preserve"> Imprimir Actas Consolidadas.
</t>
    </r>
    <r>
      <rPr>
        <b/>
        <sz val="9"/>
        <color theme="1"/>
        <rFont val="Century Schoolbook"/>
        <family val="1"/>
      </rPr>
      <t>26.-</t>
    </r>
    <r>
      <rPr>
        <sz val="10"/>
        <color theme="1"/>
        <rFont val="Arial Narrow"/>
        <family val="2"/>
      </rPr>
      <t xml:space="preserve"> Receptar firmas de Actas Consolidadas para su legalidad.
</t>
    </r>
    <r>
      <rPr>
        <b/>
        <sz val="9"/>
        <color theme="1"/>
        <rFont val="Century Schoolbook"/>
        <family val="1"/>
      </rPr>
      <t>27.-</t>
    </r>
    <r>
      <rPr>
        <sz val="10"/>
        <color theme="1"/>
        <rFont val="Arial Narrow"/>
        <family val="2"/>
      </rPr>
      <t xml:space="preserve"> Emitir informe para Decanato sobre traslado de especies de Tesorería a Secretaría General.
</t>
    </r>
    <r>
      <rPr>
        <b/>
        <sz val="9"/>
        <color theme="1"/>
        <rFont val="Century Schoolbook"/>
        <family val="1"/>
      </rPr>
      <t>28.-</t>
    </r>
    <r>
      <rPr>
        <sz val="10"/>
        <color theme="1"/>
        <rFont val="Arial Narrow"/>
        <family val="2"/>
      </rPr>
      <t xml:space="preserve"> Ingresar, revisar y actualizar la información cargada en el SIUTMACH para la impresión de títulos y registro en la SENESCYT.
</t>
    </r>
    <r>
      <rPr>
        <b/>
        <sz val="9"/>
        <color theme="1"/>
        <rFont val="Century Schoolbook"/>
        <family val="1"/>
      </rPr>
      <t>29.-</t>
    </r>
    <r>
      <rPr>
        <sz val="10"/>
        <color theme="1"/>
        <rFont val="Arial Narrow"/>
        <family val="2"/>
      </rPr>
      <t xml:space="preserve"> Revisar documentación física que se remite a Secretaría General para emisión de títulos.
</t>
    </r>
    <r>
      <rPr>
        <b/>
        <sz val="9"/>
        <color theme="1"/>
        <rFont val="Century Schoolbook"/>
        <family val="1"/>
      </rPr>
      <t>30.-</t>
    </r>
    <r>
      <rPr>
        <sz val="10"/>
        <color theme="1"/>
        <rFont val="Arial Narrow"/>
        <family val="2"/>
      </rPr>
      <t xml:space="preserve"> Emitir informe para Decanato solicitando el registro e impresión de los títulos.
</t>
    </r>
    <r>
      <rPr>
        <b/>
        <sz val="9"/>
        <color theme="1"/>
        <rFont val="Century Schoolbook"/>
        <family val="1"/>
      </rPr>
      <t>31.-</t>
    </r>
    <r>
      <rPr>
        <sz val="10"/>
        <color theme="1"/>
        <rFont val="Arial Narrow"/>
        <family val="2"/>
      </rPr>
      <t xml:space="preserve"> Convocar y asistir en la Inducción para el Evento de Incorporación.
</t>
    </r>
    <r>
      <rPr>
        <b/>
        <sz val="9"/>
        <color theme="1"/>
        <rFont val="Century Schoolbook"/>
        <family val="1"/>
      </rPr>
      <t>32.-</t>
    </r>
    <r>
      <rPr>
        <sz val="10"/>
        <color theme="1"/>
        <rFont val="Arial Narrow"/>
        <family val="2"/>
      </rPr>
      <t xml:space="preserve"> Entregar ticket's a los estudiantes para el Evento de Incorporación.
</t>
    </r>
    <r>
      <rPr>
        <b/>
        <sz val="9"/>
        <color theme="1"/>
        <rFont val="Century Schoolbook"/>
        <family val="1"/>
      </rPr>
      <t>33.-</t>
    </r>
    <r>
      <rPr>
        <sz val="10"/>
        <color theme="1"/>
        <rFont val="Arial Narrow"/>
        <family val="2"/>
      </rPr>
      <t xml:space="preserve"> Controlar y coordinar el ingreso de autoridades, estudiantes, familiares e invitados especiales.
</t>
    </r>
    <r>
      <rPr>
        <b/>
        <sz val="9"/>
        <color theme="1"/>
        <rFont val="Century Schoolbook"/>
        <family val="1"/>
      </rPr>
      <t>34.-</t>
    </r>
    <r>
      <rPr>
        <sz val="10"/>
        <color theme="1"/>
        <rFont val="Arial Narrow"/>
        <family val="2"/>
      </rPr>
      <t xml:space="preserve"> Coordinar la entrega individual de los títulos.
</t>
    </r>
    <r>
      <rPr>
        <b/>
        <sz val="9"/>
        <color theme="1"/>
        <rFont val="Century Schoolbook"/>
        <family val="1"/>
      </rPr>
      <t>35.-</t>
    </r>
    <r>
      <rPr>
        <sz val="10"/>
        <color theme="1"/>
        <rFont val="Arial Narrow"/>
        <family val="2"/>
      </rPr>
      <t xml:space="preserve"> Elaborar Programa de incorporaciones.
</t>
    </r>
    <r>
      <rPr>
        <b/>
        <sz val="9"/>
        <color theme="1"/>
        <rFont val="Century Schoolbook"/>
        <family val="1"/>
      </rPr>
      <t>36.-</t>
    </r>
    <r>
      <rPr>
        <sz val="10"/>
        <color theme="1"/>
        <rFont val="Arial Narrow"/>
        <family val="2"/>
      </rPr>
      <t xml:space="preserve"> Redactar Biografía de mejor graduado.
</t>
    </r>
    <r>
      <rPr>
        <b/>
        <sz val="9"/>
        <color theme="1"/>
        <rFont val="Century Schoolbook"/>
        <family val="1"/>
      </rPr>
      <t>37.-</t>
    </r>
    <r>
      <rPr>
        <sz val="10"/>
        <color theme="1"/>
        <rFont val="Arial Narrow"/>
        <family val="2"/>
      </rPr>
      <t xml:space="preserve"> Coordinar con Dirección de Comunicación eventos de Incorporación.
</t>
    </r>
    <r>
      <rPr>
        <b/>
        <sz val="9"/>
        <color theme="1"/>
        <rFont val="Century Schoolbook"/>
        <family val="1"/>
      </rPr>
      <t>38.-</t>
    </r>
    <r>
      <rPr>
        <sz val="10"/>
        <color theme="1"/>
        <rFont val="Arial Narrow"/>
        <family val="2"/>
      </rPr>
      <t xml:space="preserve"> Emitir certificados de estar legalmente matriculados en el proceso de titulación.
</t>
    </r>
    <r>
      <rPr>
        <b/>
        <sz val="9"/>
        <color theme="1"/>
        <rFont val="Century Schoolbook"/>
        <family val="1"/>
      </rPr>
      <t>39.-</t>
    </r>
    <r>
      <rPr>
        <sz val="10"/>
        <color theme="1"/>
        <rFont val="Arial Narrow"/>
        <family val="2"/>
      </rPr>
      <t xml:space="preserve"> Remitir copias certificadas de oficios de autorización de la compra de títulos de promociones antiguas.
</t>
    </r>
    <r>
      <rPr>
        <b/>
        <sz val="9"/>
        <color theme="1"/>
        <rFont val="Century Schoolbook"/>
        <family val="1"/>
      </rPr>
      <t>40.-</t>
    </r>
    <r>
      <rPr>
        <sz val="10"/>
        <color theme="1"/>
        <rFont val="Arial Narrow"/>
        <family val="2"/>
      </rPr>
      <t xml:space="preserve"> Remitir copias certificadas de Actas de Calificaciones.
</t>
    </r>
    <r>
      <rPr>
        <b/>
        <sz val="9"/>
        <color theme="1"/>
        <rFont val="Century Schoolbook"/>
        <family val="1"/>
      </rPr>
      <t>41.-</t>
    </r>
    <r>
      <rPr>
        <sz val="10"/>
        <color theme="1"/>
        <rFont val="Arial Narrow"/>
        <family val="2"/>
      </rPr>
      <t xml:space="preserve"> Remitir copias certificadas de Actas de Graduación.
</t>
    </r>
    <r>
      <rPr>
        <b/>
        <sz val="9"/>
        <color theme="1"/>
        <rFont val="Century Schoolbook"/>
        <family val="1"/>
      </rPr>
      <t>42.-</t>
    </r>
    <r>
      <rPr>
        <sz val="10"/>
        <color theme="1"/>
        <rFont val="Arial Narrow"/>
        <family val="2"/>
      </rPr>
      <t xml:space="preserve"> Remitir copias certificadas de Actas de Grado Consolidada.
</t>
    </r>
    <r>
      <rPr>
        <b/>
        <sz val="9"/>
        <color theme="1"/>
        <rFont val="Century Schoolbook"/>
        <family val="1"/>
      </rPr>
      <t>43.-</t>
    </r>
    <r>
      <rPr>
        <sz val="10"/>
        <color theme="1"/>
        <rFont val="Arial Narrow"/>
        <family val="2"/>
      </rPr>
      <t xml:space="preserve"> Atender a usuarios internos y externos.</t>
    </r>
  </si>
  <si>
    <r>
      <rPr>
        <b/>
        <sz val="9"/>
        <color theme="1"/>
        <rFont val="Century Schoolbook"/>
        <family val="1"/>
      </rPr>
      <t>1.-</t>
    </r>
    <r>
      <rPr>
        <sz val="10"/>
        <color theme="1"/>
        <rFont val="Arial Narrow"/>
        <family val="2"/>
      </rPr>
      <t xml:space="preserve"> Hoja de matricula y reporte de alumnos legalmente matriculados para el proceso de titulación.
</t>
    </r>
    <r>
      <rPr>
        <b/>
        <sz val="9"/>
        <color theme="1"/>
        <rFont val="Century Schoolbook"/>
        <family val="1"/>
      </rPr>
      <t>2.-</t>
    </r>
    <r>
      <rPr>
        <sz val="10"/>
        <color theme="1"/>
        <rFont val="Arial Narrow"/>
        <family val="2"/>
      </rPr>
      <t xml:space="preserve"> Registro de asistencia de capacitaciones relacionados a los procesos de titulación.
</t>
    </r>
    <r>
      <rPr>
        <b/>
        <sz val="9"/>
        <color theme="1"/>
        <rFont val="Century Schoolbook"/>
        <family val="1"/>
      </rPr>
      <t>3.-</t>
    </r>
    <r>
      <rPr>
        <sz val="10"/>
        <color theme="1"/>
        <rFont val="Arial Narrow"/>
        <family val="2"/>
      </rPr>
      <t xml:space="preserve"> Listado de estudiantes para rendir el examen complexivo con las respetivas firmas de estudiantes, responsables y supervisores.
</t>
    </r>
    <r>
      <rPr>
        <b/>
        <sz val="9"/>
        <color theme="1"/>
        <rFont val="Century Schoolbook"/>
        <family val="1"/>
      </rPr>
      <t>4.-</t>
    </r>
    <r>
      <rPr>
        <sz val="10"/>
        <color theme="1"/>
        <rFont val="Arial Narrow"/>
        <family val="2"/>
      </rPr>
      <t xml:space="preserve"> Reportes generados del sistema informático de Titulación de tutores y comités evaluadores enviados al H. Consejo Directivo.
</t>
    </r>
    <r>
      <rPr>
        <b/>
        <sz val="9"/>
        <color theme="1"/>
        <rFont val="Century Schoolbook"/>
        <family val="1"/>
      </rPr>
      <t>5.-</t>
    </r>
    <r>
      <rPr>
        <sz val="10"/>
        <color theme="1"/>
        <rFont val="Arial Narrow"/>
        <family val="2"/>
      </rPr>
      <t xml:space="preserve"> Reporte generado del sistema informático donde consta la fecha, hora y lugar de sustentación.
</t>
    </r>
    <r>
      <rPr>
        <b/>
        <sz val="9"/>
        <color theme="1"/>
        <rFont val="Century Schoolbook"/>
        <family val="1"/>
      </rPr>
      <t>6.-</t>
    </r>
    <r>
      <rPr>
        <sz val="10"/>
        <color theme="1"/>
        <rFont val="Arial Narrow"/>
        <family val="2"/>
      </rPr>
      <t xml:space="preserve"> Actas de calificaciones de titulación firmadas.
</t>
    </r>
    <r>
      <rPr>
        <b/>
        <sz val="9"/>
        <color theme="1"/>
        <rFont val="Century Schoolbook"/>
        <family val="1"/>
      </rPr>
      <t>7.-</t>
    </r>
    <r>
      <rPr>
        <sz val="10"/>
        <color theme="1"/>
        <rFont val="Arial Narrow"/>
        <family val="2"/>
      </rPr>
      <t xml:space="preserve"> Actas consolidadas firmadas.
</t>
    </r>
    <r>
      <rPr>
        <b/>
        <sz val="9"/>
        <color theme="1"/>
        <rFont val="Century Schoolbook"/>
        <family val="1"/>
      </rPr>
      <t>8.-</t>
    </r>
    <r>
      <rPr>
        <sz val="10"/>
        <color theme="1"/>
        <rFont val="Arial Narrow"/>
        <family val="2"/>
      </rPr>
      <t xml:space="preserve"> Requisitos recibidos y archivados en el expediente del estudiante.
</t>
    </r>
    <r>
      <rPr>
        <b/>
        <sz val="9"/>
        <color theme="1"/>
        <rFont val="Century Schoolbook"/>
        <family val="1"/>
      </rPr>
      <t>9.-</t>
    </r>
    <r>
      <rPr>
        <sz val="10"/>
        <color theme="1"/>
        <rFont val="Arial Narrow"/>
        <family val="2"/>
      </rPr>
      <t xml:space="preserve"> Reporte generado en el SIUTMACH de información ingresada individualmente previa impresión de títulos por Secretaria General.
</t>
    </r>
    <r>
      <rPr>
        <b/>
        <sz val="9"/>
        <color theme="1"/>
        <rFont val="Century Schoolbook"/>
        <family val="1"/>
      </rPr>
      <t>10.-</t>
    </r>
    <r>
      <rPr>
        <sz val="10"/>
        <color theme="1"/>
        <rFont val="Arial Narrow"/>
        <family val="2"/>
      </rPr>
      <t xml:space="preserve"> Oficios y correos enviados para el evento de graduación.
</t>
    </r>
    <r>
      <rPr>
        <b/>
        <sz val="9"/>
        <color theme="1"/>
        <rFont val="Century Schoolbook"/>
        <family val="1"/>
      </rPr>
      <t>11.-</t>
    </r>
    <r>
      <rPr>
        <sz val="10"/>
        <color theme="1"/>
        <rFont val="Arial Narrow"/>
        <family val="2"/>
      </rPr>
      <t xml:space="preserve"> Reporte de estudiantes graduados.
</t>
    </r>
    <r>
      <rPr>
        <b/>
        <sz val="9"/>
        <color theme="1"/>
        <rFont val="Century Schoolbook"/>
        <family val="1"/>
      </rPr>
      <t>12.-</t>
    </r>
    <r>
      <rPr>
        <sz val="10"/>
        <color theme="1"/>
        <rFont val="Arial Narrow"/>
        <family val="2"/>
      </rPr>
      <t xml:space="preserve"> Reporte de Certificados de no adeudar validados en el sistema informático de Titulación o Registro del libro.</t>
    </r>
  </si>
  <si>
    <r>
      <t xml:space="preserve">Se programa para el </t>
    </r>
    <r>
      <rPr>
        <sz val="10"/>
        <color rgb="FF000000"/>
        <rFont val="Century Schoolbook"/>
        <family val="1"/>
      </rPr>
      <t>2020</t>
    </r>
    <r>
      <rPr>
        <sz val="10"/>
        <color rgb="FF000000"/>
        <rFont val="Arial Narrow"/>
        <family val="2"/>
      </rPr>
      <t xml:space="preserve"> IS:
* Matricular </t>
    </r>
    <r>
      <rPr>
        <sz val="10"/>
        <color rgb="FF000000"/>
        <rFont val="Century Schoolbook"/>
        <family val="1"/>
      </rPr>
      <t>40</t>
    </r>
    <r>
      <rPr>
        <sz val="10"/>
        <color rgb="FF000000"/>
        <rFont val="Arial Narrow"/>
        <family val="2"/>
      </rPr>
      <t xml:space="preserve"> estudiantes en el proceso de titulación.
* Entregar </t>
    </r>
    <r>
      <rPr>
        <sz val="10"/>
        <color rgb="FF000000"/>
        <rFont val="Century Schoolbook"/>
        <family val="1"/>
      </rPr>
      <t>30</t>
    </r>
    <r>
      <rPr>
        <sz val="10"/>
        <color rgb="FF000000"/>
        <rFont val="Arial Narrow"/>
        <family val="2"/>
      </rPr>
      <t xml:space="preserve"> certificados de no adeudar.
* Entregar </t>
    </r>
    <r>
      <rPr>
        <sz val="10"/>
        <color rgb="FF000000"/>
        <rFont val="Century Schoolbook"/>
        <family val="1"/>
      </rPr>
      <t>5</t>
    </r>
    <r>
      <rPr>
        <sz val="10"/>
        <color rgb="FF000000"/>
        <rFont val="Arial Narrow"/>
        <family val="2"/>
      </rPr>
      <t xml:space="preserve"> certificados de titulación.
Se programa para el </t>
    </r>
    <r>
      <rPr>
        <sz val="10"/>
        <color rgb="FF000000"/>
        <rFont val="Century Schoolbook"/>
        <family val="1"/>
      </rPr>
      <t>2020 2</t>
    </r>
    <r>
      <rPr>
        <sz val="10"/>
        <color rgb="FF000000"/>
        <rFont val="Arial Narrow"/>
        <family val="2"/>
      </rPr>
      <t xml:space="preserve">S:
* Matricular </t>
    </r>
    <r>
      <rPr>
        <sz val="10"/>
        <color rgb="FF000000"/>
        <rFont val="Century Schoolbook"/>
        <family val="1"/>
      </rPr>
      <t>40</t>
    </r>
    <r>
      <rPr>
        <sz val="10"/>
        <color rgb="FF000000"/>
        <rFont val="Arial Narrow"/>
        <family val="2"/>
      </rPr>
      <t xml:space="preserve"> estudiantes en el proceso de titulación.
* Entregar </t>
    </r>
    <r>
      <rPr>
        <sz val="10"/>
        <color rgb="FF000000"/>
        <rFont val="Century Schoolbook"/>
        <family val="1"/>
      </rPr>
      <t>30</t>
    </r>
    <r>
      <rPr>
        <sz val="10"/>
        <color rgb="FF000000"/>
        <rFont val="Arial Narrow"/>
        <family val="2"/>
      </rPr>
      <t xml:space="preserve"> certificados de no adeudar.
* Entregar </t>
    </r>
    <r>
      <rPr>
        <sz val="10"/>
        <color rgb="FF000000"/>
        <rFont val="Century Schoolbook"/>
        <family val="1"/>
      </rPr>
      <t>5</t>
    </r>
    <r>
      <rPr>
        <sz val="10"/>
        <color rgb="FF000000"/>
        <rFont val="Arial Narrow"/>
        <family val="2"/>
      </rPr>
      <t xml:space="preserve"> certificados de titulación.</t>
    </r>
  </si>
  <si>
    <r>
      <rPr>
        <b/>
        <sz val="9"/>
        <color theme="1"/>
        <rFont val="Century Schoolbook"/>
        <family val="1"/>
      </rPr>
      <t>4.-</t>
    </r>
    <r>
      <rPr>
        <sz val="10"/>
        <color theme="1"/>
        <rFont val="Arial Narrow"/>
        <family val="2"/>
      </rPr>
      <t xml:space="preserve"> Coordinar los procesos de registro y/o validación de calificaciones en la FCQS.</t>
    </r>
  </si>
  <si>
    <t>N° de Procesos de Registros y/o validación de calificaciones ejecutadas</t>
  </si>
  <si>
    <r>
      <rPr>
        <b/>
        <sz val="9"/>
        <color theme="1"/>
        <rFont val="Century Schoolbook"/>
        <family val="1"/>
      </rPr>
      <t>1.-</t>
    </r>
    <r>
      <rPr>
        <sz val="10"/>
        <color theme="1"/>
        <rFont val="Arial Narrow"/>
        <family val="2"/>
      </rPr>
      <t xml:space="preserve"> Reporte de actas validadas.
</t>
    </r>
    <r>
      <rPr>
        <b/>
        <sz val="9"/>
        <color theme="1"/>
        <rFont val="Century Schoolbook"/>
        <family val="1"/>
      </rPr>
      <t>2.-</t>
    </r>
    <r>
      <rPr>
        <sz val="10"/>
        <color theme="1"/>
        <rFont val="Arial Narrow"/>
        <family val="2"/>
      </rPr>
      <t xml:space="preserve"> Reporte de mejores estudiantes por semestre, carrera y periodo.
</t>
    </r>
    <r>
      <rPr>
        <b/>
        <sz val="9"/>
        <color theme="1"/>
        <rFont val="Century Schoolbook"/>
        <family val="1"/>
      </rPr>
      <t>3.-</t>
    </r>
    <r>
      <rPr>
        <sz val="10"/>
        <color theme="1"/>
        <rFont val="Arial Narrow"/>
        <family val="2"/>
      </rPr>
      <t xml:space="preserve"> Reporte de Mejor egresado por período y/o carrera.
</t>
    </r>
    <r>
      <rPr>
        <b/>
        <sz val="9"/>
        <color theme="1"/>
        <rFont val="Century Schoolbook"/>
        <family val="1"/>
      </rPr>
      <t>4.-</t>
    </r>
    <r>
      <rPr>
        <sz val="10"/>
        <color theme="1"/>
        <rFont val="Arial Narrow"/>
        <family val="2"/>
      </rPr>
      <t xml:space="preserve"> Reporte de estudiantes que van a Internado Rotativo.
</t>
    </r>
    <r>
      <rPr>
        <b/>
        <sz val="9"/>
        <color theme="1"/>
        <rFont val="Century Schoolbook"/>
        <family val="1"/>
      </rPr>
      <t>5.-</t>
    </r>
    <r>
      <rPr>
        <sz val="10"/>
        <color theme="1"/>
        <rFont val="Arial Narrow"/>
        <family val="2"/>
      </rPr>
      <t xml:space="preserve"> Reporte de docentes que no han entregado calificaciones acorde a calendario académico.</t>
    </r>
  </si>
  <si>
    <r>
      <rPr>
        <b/>
        <sz val="9"/>
        <color theme="1"/>
        <rFont val="Century Schoolbook"/>
        <family val="1"/>
      </rPr>
      <t>5.-</t>
    </r>
    <r>
      <rPr>
        <sz val="10"/>
        <color theme="1"/>
        <rFont val="Arial Narrow"/>
        <family val="2"/>
      </rPr>
      <t xml:space="preserve"> Emitir informes técnicos para procesos internos y externos en la FCQS.</t>
    </r>
  </si>
  <si>
    <t>N° de Informes técnicos presentados</t>
  </si>
  <si>
    <r>
      <rPr>
        <b/>
        <sz val="9"/>
        <color theme="1"/>
        <rFont val="Century Schoolbook"/>
        <family val="1"/>
      </rPr>
      <t>1.-</t>
    </r>
    <r>
      <rPr>
        <sz val="10"/>
        <color theme="1"/>
        <rFont val="Arial Narrow"/>
        <family val="2"/>
      </rPr>
      <t xml:space="preserve"> Receptar y atender requerimientos de los organismos de control internos y externos.
</t>
    </r>
    <r>
      <rPr>
        <b/>
        <sz val="9"/>
        <color theme="1"/>
        <rFont val="Century Schoolbook"/>
        <family val="1"/>
      </rPr>
      <t>2.-</t>
    </r>
    <r>
      <rPr>
        <sz val="10"/>
        <color theme="1"/>
        <rFont val="Arial Narrow"/>
        <family val="2"/>
      </rPr>
      <t xml:space="preserve"> Revisar la información existente en el SIUTMACH y archivo físico.
</t>
    </r>
    <r>
      <rPr>
        <b/>
        <sz val="9"/>
        <color theme="1"/>
        <rFont val="Century Schoolbook"/>
        <family val="1"/>
      </rPr>
      <t>3.-</t>
    </r>
    <r>
      <rPr>
        <sz val="10"/>
        <color theme="1"/>
        <rFont val="Arial Narrow"/>
        <family val="2"/>
      </rPr>
      <t xml:space="preserve"> Elaborar informes, reportes solicitados de matrículas, movilidad y graduación.
</t>
    </r>
    <r>
      <rPr>
        <b/>
        <sz val="9"/>
        <color theme="1"/>
        <rFont val="Century Schoolbook"/>
        <family val="1"/>
      </rPr>
      <t>4.-</t>
    </r>
    <r>
      <rPr>
        <sz val="10"/>
        <color theme="1"/>
        <rFont val="Arial Narrow"/>
        <family val="2"/>
      </rPr>
      <t xml:space="preserve"> Elaborar informes, reportes solicitados de record académico.</t>
    </r>
  </si>
  <si>
    <r>
      <rPr>
        <b/>
        <sz val="9"/>
        <color theme="1"/>
        <rFont val="Century Schoolbook"/>
        <family val="1"/>
      </rPr>
      <t>1.-</t>
    </r>
    <r>
      <rPr>
        <sz val="10"/>
        <color theme="1"/>
        <rFont val="Arial Narrow"/>
        <family val="2"/>
      </rPr>
      <t xml:space="preserve"> Reporte de Informes técnicos presentados.</t>
    </r>
  </si>
  <si>
    <r>
      <rPr>
        <b/>
        <sz val="9"/>
        <color theme="1"/>
        <rFont val="Century Schoolbook"/>
        <family val="1"/>
      </rPr>
      <t>6.-</t>
    </r>
    <r>
      <rPr>
        <sz val="10"/>
        <color theme="1"/>
        <rFont val="Arial Narrow"/>
        <family val="2"/>
      </rPr>
      <t xml:space="preserve"> Presentar el Plan Operativo Anual </t>
    </r>
    <r>
      <rPr>
        <sz val="10"/>
        <color theme="1"/>
        <rFont val="Century Schoolbook"/>
        <family val="1"/>
      </rPr>
      <t>2020</t>
    </r>
    <r>
      <rPr>
        <sz val="10"/>
        <color theme="1"/>
        <rFont val="Arial Narrow"/>
        <family val="2"/>
      </rPr>
      <t xml:space="preserve"> y su respectiva evaluación UMMOG-FCQS.</t>
    </r>
  </si>
  <si>
    <r>
      <rPr>
        <b/>
        <sz val="9"/>
        <color theme="1"/>
        <rFont val="Century Schoolbook"/>
        <family val="1"/>
      </rPr>
      <t>1.-</t>
    </r>
    <r>
      <rPr>
        <sz val="10"/>
        <color theme="1"/>
        <rFont val="Arial Narrow"/>
        <family val="2"/>
      </rPr>
      <t xml:space="preserve"> Elaborar Planificación Operativa Anual.
</t>
    </r>
    <r>
      <rPr>
        <b/>
        <sz val="9"/>
        <color theme="1"/>
        <rFont val="Century Schoolbook"/>
        <family val="1"/>
      </rPr>
      <t>2.-</t>
    </r>
    <r>
      <rPr>
        <sz val="10"/>
        <color theme="1"/>
        <rFont val="Arial Narrow"/>
        <family val="2"/>
      </rPr>
      <t xml:space="preserve"> Autoevaluar Planificación Operativa Anual.</t>
    </r>
  </si>
  <si>
    <r>
      <rPr>
        <b/>
        <sz val="9"/>
        <color theme="1"/>
        <rFont val="Century Schoolbook"/>
        <family val="1"/>
      </rPr>
      <t>1.-</t>
    </r>
    <r>
      <rPr>
        <sz val="10"/>
        <color theme="1"/>
        <rFont val="Arial Narrow"/>
        <family val="2"/>
      </rPr>
      <t xml:space="preserve"> Plan Operativo Anual.
</t>
    </r>
    <r>
      <rPr>
        <b/>
        <sz val="9"/>
        <color theme="1"/>
        <rFont val="Century Schoolbook"/>
        <family val="1"/>
      </rPr>
      <t>2.-</t>
    </r>
    <r>
      <rPr>
        <sz val="10"/>
        <color theme="1"/>
        <rFont val="Arial Narrow"/>
        <family val="2"/>
      </rPr>
      <t xml:space="preserve"> Evaluación del POA I Semestre.
</t>
    </r>
    <r>
      <rPr>
        <b/>
        <sz val="9"/>
        <color theme="1"/>
        <rFont val="Century Schoolbook"/>
        <family val="1"/>
      </rPr>
      <t>3.-</t>
    </r>
    <r>
      <rPr>
        <sz val="10"/>
        <color theme="1"/>
        <rFont val="Arial Narrow"/>
        <family val="2"/>
      </rPr>
      <t xml:space="preserve"> Evaluación del POA II Semestre.</t>
    </r>
  </si>
  <si>
    <r>
      <t xml:space="preserve">Se programa para el </t>
    </r>
    <r>
      <rPr>
        <sz val="10"/>
        <color theme="1"/>
        <rFont val="Century Schoolbook"/>
        <family val="1"/>
      </rPr>
      <t xml:space="preserve">2020 </t>
    </r>
    <r>
      <rPr>
        <sz val="10"/>
        <color theme="1"/>
        <rFont val="Arial Narrow"/>
        <family val="2"/>
      </rPr>
      <t>IS:
Ejecutar el Plan Operativo Anual.</t>
    </r>
  </si>
  <si>
    <r>
      <rPr>
        <b/>
        <sz val="9"/>
        <color theme="1"/>
        <rFont val="Century Schoolbook"/>
        <family val="1"/>
      </rPr>
      <t>7.-</t>
    </r>
    <r>
      <rPr>
        <sz val="10"/>
        <color theme="1"/>
        <rFont val="Arial Narrow"/>
        <family val="2"/>
      </rPr>
      <t xml:space="preserve"> Organizar el archivo de gestión de la UMMOG-FCQS.</t>
    </r>
  </si>
  <si>
    <t>N° de carpetas registradas en el inventario documental de la UMMOG</t>
  </si>
  <si>
    <r>
      <rPr>
        <b/>
        <sz val="9"/>
        <color theme="1"/>
        <rFont val="Century Schoolbook"/>
        <family val="1"/>
      </rPr>
      <t>1.-</t>
    </r>
    <r>
      <rPr>
        <sz val="10"/>
        <color theme="1"/>
        <rFont val="Arial Narrow"/>
        <family val="2"/>
      </rPr>
      <t xml:space="preserve"> Receptar oficios.
</t>
    </r>
    <r>
      <rPr>
        <b/>
        <sz val="9"/>
        <color theme="1"/>
        <rFont val="Century Schoolbook"/>
        <family val="1"/>
      </rPr>
      <t>2.-</t>
    </r>
    <r>
      <rPr>
        <sz val="10"/>
        <color theme="1"/>
        <rFont val="Arial Narrow"/>
        <family val="2"/>
      </rPr>
      <t xml:space="preserve"> Elaborar y despachar oficios.
</t>
    </r>
    <r>
      <rPr>
        <b/>
        <sz val="9"/>
        <color theme="1"/>
        <rFont val="Century Schoolbook"/>
        <family val="1"/>
      </rPr>
      <t>3.-</t>
    </r>
    <r>
      <rPr>
        <sz val="10"/>
        <color theme="1"/>
        <rFont val="Arial Narrow"/>
        <family val="2"/>
      </rPr>
      <t xml:space="preserve"> Registrar oficios enviados y recibidos en el SIUTMACH.
</t>
    </r>
    <r>
      <rPr>
        <b/>
        <sz val="9"/>
        <color theme="1"/>
        <rFont val="Century Schoolbook"/>
        <family val="1"/>
      </rPr>
      <t>4.-</t>
    </r>
    <r>
      <rPr>
        <sz val="10"/>
        <color theme="1"/>
        <rFont val="Arial Narrow"/>
        <family val="2"/>
      </rPr>
      <t xml:space="preserve"> Archivar cronológicamente los oficios, resoluciones y expedientes de estudiantes.
</t>
    </r>
    <r>
      <rPr>
        <b/>
        <sz val="9"/>
        <color theme="1"/>
        <rFont val="Century Schoolbook"/>
        <family val="1"/>
      </rPr>
      <t>5.-</t>
    </r>
    <r>
      <rPr>
        <sz val="10"/>
        <color theme="1"/>
        <rFont val="Arial Narrow"/>
        <family val="2"/>
      </rPr>
      <t xml:space="preserve"> Archivar expedientes de graduados.
</t>
    </r>
    <r>
      <rPr>
        <b/>
        <sz val="9"/>
        <color theme="1"/>
        <rFont val="Century Schoolbook"/>
        <family val="1"/>
      </rPr>
      <t>6.-</t>
    </r>
    <r>
      <rPr>
        <sz val="10"/>
        <color theme="1"/>
        <rFont val="Arial Narrow"/>
        <family val="2"/>
      </rPr>
      <t xml:space="preserve"> Archivar Expedientes de Actas de Calificaciones.</t>
    </r>
  </si>
  <si>
    <r>
      <rPr>
        <b/>
        <sz val="9"/>
        <color theme="1"/>
        <rFont val="Century Schoolbook"/>
        <family val="1"/>
      </rPr>
      <t>1.-</t>
    </r>
    <r>
      <rPr>
        <sz val="10"/>
        <color theme="1"/>
        <rFont val="Arial Narrow"/>
        <family val="2"/>
      </rPr>
      <t xml:space="preserve"> Inventario Documental.</t>
    </r>
  </si>
  <si>
    <t>USD $</t>
  </si>
  <si>
    <t>TOTAL POA FCQS 2020:</t>
  </si>
  <si>
    <t>TOTAL PRESUPUESTO ESTIMATIVO FCQS 2020:</t>
  </si>
  <si>
    <r>
      <t xml:space="preserve">Condensado por:            </t>
    </r>
    <r>
      <rPr>
        <sz val="12"/>
        <color theme="1"/>
        <rFont val="Arial Narrow"/>
        <family val="2"/>
      </rPr>
      <t>Ing. Juan Díaz Calle</t>
    </r>
  </si>
  <si>
    <t>RESUMEN PRESUPUESTO ESTIMADO DE LA FCQS 2020</t>
  </si>
  <si>
    <t>Insumos, Materiales, Suministro y Bienes para Investigación</t>
  </si>
  <si>
    <r>
      <rPr>
        <b/>
        <sz val="9"/>
        <rFont val="Century Schoolbook"/>
        <family val="1"/>
      </rPr>
      <t>1.-</t>
    </r>
    <r>
      <rPr>
        <sz val="10"/>
        <rFont val="Arial Narrow"/>
        <family val="2"/>
      </rPr>
      <t xml:space="preserve"> Receptar Actas de Calificaciones legalizadas por el Secretario Abogado.</t>
    </r>
    <r>
      <rPr>
        <b/>
        <sz val="9"/>
        <rFont val="Century Schoolbook"/>
        <family val="1"/>
      </rPr>
      <t xml:space="preserve">
2.-</t>
    </r>
    <r>
      <rPr>
        <sz val="10"/>
        <rFont val="Arial Narrow"/>
        <family val="2"/>
      </rPr>
      <t xml:space="preserve"> Validar Actas de Calificaciones en el SIUTMACH.
</t>
    </r>
    <r>
      <rPr>
        <b/>
        <sz val="9"/>
        <rFont val="Century Schoolbook"/>
        <family val="1"/>
      </rPr>
      <t>3.-</t>
    </r>
    <r>
      <rPr>
        <sz val="10"/>
        <rFont val="Arial Narrow"/>
        <family val="2"/>
      </rPr>
      <t xml:space="preserve"> Registrar calificaciones manualmente de Planes Remediales, Homologaciones, Rectificación de Calificaciones, Recalificaciones y Calificaciones históricas.
</t>
    </r>
    <r>
      <rPr>
        <b/>
        <sz val="9"/>
        <rFont val="Century Schoolbook"/>
        <family val="1"/>
      </rPr>
      <t>4.-</t>
    </r>
    <r>
      <rPr>
        <sz val="10"/>
        <rFont val="Arial Narrow"/>
        <family val="2"/>
      </rPr>
      <t xml:space="preserve"> Validar Calificaciones de estudiantes en proceso de Tránsito de Malla.
</t>
    </r>
    <r>
      <rPr>
        <b/>
        <sz val="9"/>
        <rFont val="Century Schoolbook"/>
        <family val="1"/>
      </rPr>
      <t>5.-</t>
    </r>
    <r>
      <rPr>
        <sz val="10"/>
        <rFont val="Arial Narrow"/>
        <family val="2"/>
      </rPr>
      <t xml:space="preserve"> Emitir Certificados de Promoción o Record Académico.
</t>
    </r>
    <r>
      <rPr>
        <b/>
        <sz val="9"/>
        <rFont val="Century Schoolbook"/>
        <family val="1"/>
      </rPr>
      <t>6.-</t>
    </r>
    <r>
      <rPr>
        <sz val="10"/>
        <rFont val="Arial Narrow"/>
        <family val="2"/>
      </rPr>
      <t xml:space="preserve"> Emitir Certificados de Culminación de Malla.
</t>
    </r>
    <r>
      <rPr>
        <b/>
        <sz val="9"/>
        <rFont val="Century Schoolbook"/>
        <family val="1"/>
      </rPr>
      <t>7.-</t>
    </r>
    <r>
      <rPr>
        <sz val="10"/>
        <rFont val="Arial Narrow"/>
        <family val="2"/>
      </rPr>
      <t xml:space="preserve"> Emitir Certificados de Promedio Global de notas.
</t>
    </r>
    <r>
      <rPr>
        <b/>
        <sz val="9"/>
        <rFont val="Century Schoolbook"/>
        <family val="1"/>
      </rPr>
      <t>8.-</t>
    </r>
    <r>
      <rPr>
        <sz val="10"/>
        <rFont val="Arial Narrow"/>
        <family val="2"/>
      </rPr>
      <t xml:space="preserve"> Emitir reporte de mejores estudiantes por semestre, carrera y periodo.
</t>
    </r>
    <r>
      <rPr>
        <b/>
        <sz val="9"/>
        <rFont val="Century Schoolbook"/>
        <family val="1"/>
      </rPr>
      <t>9.-</t>
    </r>
    <r>
      <rPr>
        <sz val="10"/>
        <rFont val="Arial Narrow"/>
        <family val="2"/>
      </rPr>
      <t xml:space="preserve"> Emitir Reporte de Mejor egresado por período y/o carrera.
</t>
    </r>
    <r>
      <rPr>
        <b/>
        <sz val="9"/>
        <rFont val="Century Schoolbook"/>
        <family val="1"/>
      </rPr>
      <t>10.-</t>
    </r>
    <r>
      <rPr>
        <sz val="10"/>
        <rFont val="Arial Narrow"/>
        <family val="2"/>
      </rPr>
      <t xml:space="preserve"> Emitir Certificado de inicio y fin de carrera.
</t>
    </r>
    <r>
      <rPr>
        <b/>
        <sz val="9"/>
        <rFont val="Century Schoolbook"/>
        <family val="1"/>
      </rPr>
      <t>11.-</t>
    </r>
    <r>
      <rPr>
        <sz val="10"/>
        <rFont val="Arial Narrow"/>
        <family val="2"/>
      </rPr>
      <t xml:space="preserve"> Emitir informe de estudiantes que van a Internado Rotativo.
</t>
    </r>
    <r>
      <rPr>
        <b/>
        <sz val="9"/>
        <rFont val="Century Schoolbook"/>
        <family val="1"/>
      </rPr>
      <t>12.-</t>
    </r>
    <r>
      <rPr>
        <sz val="10"/>
        <rFont val="Arial Narrow"/>
        <family val="2"/>
      </rPr>
      <t xml:space="preserve"> Actualizar cartillas del estudiante en el SIUTMACH.
</t>
    </r>
    <r>
      <rPr>
        <b/>
        <sz val="9"/>
        <rFont val="Century Schoolbook"/>
        <family val="1"/>
      </rPr>
      <t>13.-</t>
    </r>
    <r>
      <rPr>
        <sz val="10"/>
        <rFont val="Arial Narrow"/>
        <family val="2"/>
      </rPr>
      <t xml:space="preserve"> Atender a usuarios internos y externos.
</t>
    </r>
    <r>
      <rPr>
        <b/>
        <sz val="9"/>
        <rFont val="Century Schoolbook"/>
        <family val="1"/>
      </rPr>
      <t>14.-</t>
    </r>
    <r>
      <rPr>
        <sz val="10"/>
        <rFont val="Arial Narrow"/>
        <family val="2"/>
      </rPr>
      <t xml:space="preserve"> Emitir certificado de Índice de Merito de Graduación (FCQS).
</t>
    </r>
    <r>
      <rPr>
        <b/>
        <sz val="9"/>
        <rFont val="Century Schoolbook"/>
        <family val="1"/>
      </rPr>
      <t>16.-</t>
    </r>
    <r>
      <rPr>
        <sz val="10"/>
        <rFont val="Arial Narrow"/>
        <family val="2"/>
      </rPr>
      <t xml:space="preserve"> Emitir certificado de Ubicación de Quintil (FCQS).
</t>
    </r>
    <r>
      <rPr>
        <b/>
        <sz val="9"/>
        <rFont val="Century Schoolbook"/>
        <family val="1"/>
      </rPr>
      <t>17.-</t>
    </r>
    <r>
      <rPr>
        <sz val="10"/>
        <rFont val="Arial Narrow"/>
        <family val="2"/>
      </rPr>
      <t xml:space="preserve"> Emitir reporte de docentes que no han entregado calificaciones acorde.
a calendario académico.</t>
    </r>
  </si>
  <si>
    <r>
      <rPr>
        <b/>
        <sz val="9"/>
        <rFont val="Century Schoolbook"/>
        <family val="1"/>
      </rPr>
      <t>1.-</t>
    </r>
    <r>
      <rPr>
        <b/>
        <sz val="10"/>
        <rFont val="Arial Narrow"/>
        <family val="2"/>
      </rPr>
      <t xml:space="preserve"> </t>
    </r>
    <r>
      <rPr>
        <sz val="10"/>
        <rFont val="Arial Narrow"/>
        <family val="2"/>
      </rPr>
      <t xml:space="preserve">Supervisar y ejecutar y demás trabajos que se ejecuta en el laboratorio.
</t>
    </r>
    <r>
      <rPr>
        <b/>
        <sz val="9"/>
        <rFont val="Century Schoolbook"/>
        <family val="1"/>
      </rPr>
      <t>2.-</t>
    </r>
    <r>
      <rPr>
        <sz val="10"/>
        <rFont val="Arial Narrow"/>
        <family val="2"/>
      </rPr>
      <t xml:space="preserve"> Asesorar el uso del material didáctico y equipos para prácticas afines al laboratorio.
</t>
    </r>
    <r>
      <rPr>
        <b/>
        <sz val="9"/>
        <rFont val="Century Schoolbook"/>
        <family val="1"/>
      </rPr>
      <t>3.-</t>
    </r>
    <r>
      <rPr>
        <sz val="10"/>
        <rFont val="Arial Narrow"/>
        <family val="2"/>
      </rPr>
      <t xml:space="preserve"> Asesorar a pasantes de diferentes instituciones.
</t>
    </r>
    <r>
      <rPr>
        <b/>
        <sz val="9"/>
        <rFont val="Century Schoolbook"/>
        <family val="1"/>
      </rPr>
      <t>4.-</t>
    </r>
    <r>
      <rPr>
        <sz val="10"/>
        <rFont val="Arial Narrow"/>
        <family val="2"/>
      </rPr>
      <t xml:space="preserve"> Supervisar y ejecutar los servicios que la UTMACH brinda a otras instituciones o personas naturales, respecto de la especialización del laboratorio.
</t>
    </r>
    <r>
      <rPr>
        <b/>
        <sz val="9"/>
        <rFont val="Century Schoolbook"/>
        <family val="1"/>
      </rPr>
      <t>5.-</t>
    </r>
    <r>
      <rPr>
        <sz val="10"/>
        <rFont val="Arial Narrow"/>
        <family val="2"/>
      </rPr>
      <t xml:space="preserve"> Controlar el buen funcionamiento del laboratorio y el cumplimiento de los reglamentos, normas y procedimientos correspondientes.
</t>
    </r>
    <r>
      <rPr>
        <b/>
        <sz val="9"/>
        <rFont val="Century Schoolbook"/>
        <family val="1"/>
      </rPr>
      <t>6.-</t>
    </r>
    <r>
      <rPr>
        <sz val="10"/>
        <rFont val="Arial Narrow"/>
        <family val="2"/>
      </rPr>
      <t xml:space="preserve"> Controlar el correcto uso por parte de usuarios y estudiantes y realizar el mantenimiento de laboratorio, equipos, materiales y reactivos a su cargo.
</t>
    </r>
    <r>
      <rPr>
        <b/>
        <sz val="9"/>
        <rFont val="Century Schoolbook"/>
        <family val="1"/>
      </rPr>
      <t>7.-</t>
    </r>
    <r>
      <rPr>
        <sz val="10"/>
        <rFont val="Arial Narrow"/>
        <family val="2"/>
      </rPr>
      <t xml:space="preserve"> Controlar y realizar los inventarios de equipos, material, reactivos, insumos y bienes del laboratorio.</t>
    </r>
  </si>
  <si>
    <r>
      <rPr>
        <b/>
        <sz val="9"/>
        <rFont val="Century Schoolbook"/>
        <family val="1"/>
      </rPr>
      <t>1</t>
    </r>
    <r>
      <rPr>
        <sz val="9"/>
        <rFont val="Century Schoolbook"/>
        <family val="1"/>
      </rPr>
      <t>.-</t>
    </r>
    <r>
      <rPr>
        <sz val="10"/>
        <rFont val="Arial Narrow"/>
        <family val="2"/>
      </rPr>
      <t xml:space="preserve"> Guías de Práctica de laboratorio.
</t>
    </r>
    <r>
      <rPr>
        <b/>
        <sz val="9"/>
        <rFont val="Century Schoolbook"/>
        <family val="1"/>
      </rPr>
      <t>2</t>
    </r>
    <r>
      <rPr>
        <sz val="9"/>
        <rFont val="Century Schoolbook"/>
        <family val="1"/>
      </rPr>
      <t>.-</t>
    </r>
    <r>
      <rPr>
        <sz val="10"/>
        <rFont val="Arial Narrow"/>
        <family val="2"/>
      </rPr>
      <t xml:space="preserve"> Cronograma de Prácticas de laboratorio.
</t>
    </r>
    <r>
      <rPr>
        <b/>
        <sz val="9"/>
        <rFont val="Century Schoolbook"/>
        <family val="1"/>
      </rPr>
      <t>3</t>
    </r>
    <r>
      <rPr>
        <sz val="9"/>
        <rFont val="Century Schoolbook"/>
        <family val="1"/>
      </rPr>
      <t>.-</t>
    </r>
    <r>
      <rPr>
        <sz val="10"/>
        <rFont val="Arial Narrow"/>
        <family val="2"/>
      </rPr>
      <t xml:space="preserve"> Listado de prácticas de laboratorio.
</t>
    </r>
    <r>
      <rPr>
        <b/>
        <sz val="9"/>
        <rFont val="Century Schoolbook"/>
        <family val="1"/>
      </rPr>
      <t>4</t>
    </r>
    <r>
      <rPr>
        <sz val="9"/>
        <rFont val="Century Schoolbook"/>
        <family val="1"/>
      </rPr>
      <t>.-</t>
    </r>
    <r>
      <rPr>
        <sz val="10"/>
        <rFont val="Arial Narrow"/>
        <family val="2"/>
      </rPr>
      <t xml:space="preserve"> Registro de Práctica de laboratorio.
</t>
    </r>
    <r>
      <rPr>
        <b/>
        <sz val="9"/>
        <rFont val="Century Schoolbook"/>
        <family val="1"/>
      </rPr>
      <t>5</t>
    </r>
    <r>
      <rPr>
        <sz val="9"/>
        <rFont val="Century Schoolbook"/>
        <family val="1"/>
      </rPr>
      <t>.-</t>
    </r>
    <r>
      <rPr>
        <sz val="10"/>
        <rFont val="Arial Narrow"/>
        <family val="2"/>
      </rPr>
      <t xml:space="preserve"> Registro de adquisición de materiales, reactivos y equipos.
</t>
    </r>
    <r>
      <rPr>
        <b/>
        <sz val="9"/>
        <rFont val="Century Schoolbook"/>
        <family val="1"/>
      </rPr>
      <t>6</t>
    </r>
    <r>
      <rPr>
        <sz val="9"/>
        <rFont val="Century Schoolbook"/>
        <family val="1"/>
      </rPr>
      <t>.-</t>
    </r>
    <r>
      <rPr>
        <sz val="10"/>
        <rFont val="Arial Narrow"/>
        <family val="2"/>
      </rPr>
      <t xml:space="preserve"> Registro de Usuarios Internos.
</t>
    </r>
    <r>
      <rPr>
        <b/>
        <sz val="9"/>
        <rFont val="Century Schoolbook"/>
        <family val="1"/>
      </rPr>
      <t>7</t>
    </r>
    <r>
      <rPr>
        <sz val="9"/>
        <rFont val="Century Schoolbook"/>
        <family val="1"/>
      </rPr>
      <t>.-</t>
    </r>
    <r>
      <rPr>
        <sz val="10"/>
        <rFont val="Arial Narrow"/>
        <family val="2"/>
      </rPr>
      <t xml:space="preserve"> Registro de Inducción.
</t>
    </r>
    <r>
      <rPr>
        <b/>
        <sz val="9"/>
        <rFont val="Century Schoolbook"/>
        <family val="1"/>
      </rPr>
      <t>8</t>
    </r>
    <r>
      <rPr>
        <sz val="9"/>
        <rFont val="Century Schoolbook"/>
        <family val="1"/>
      </rPr>
      <t>.-</t>
    </r>
    <r>
      <rPr>
        <sz val="10"/>
        <rFont val="Arial Narrow"/>
        <family val="2"/>
      </rPr>
      <t xml:space="preserve"> Registro de validación de Certificados de no Adeudar.
</t>
    </r>
    <r>
      <rPr>
        <b/>
        <sz val="9"/>
        <rFont val="Century Schoolbook"/>
        <family val="1"/>
      </rPr>
      <t>9</t>
    </r>
    <r>
      <rPr>
        <sz val="9"/>
        <rFont val="Century Schoolbook"/>
        <family val="1"/>
      </rPr>
      <t>.-</t>
    </r>
    <r>
      <rPr>
        <sz val="10"/>
        <rFont val="Arial Narrow"/>
        <family val="2"/>
      </rPr>
      <t xml:space="preserve"> Reporte de estado de cumplimiento en procesos académicos.</t>
    </r>
  </si>
  <si>
    <r>
      <rPr>
        <b/>
        <sz val="9"/>
        <rFont val="Century Schoolbook"/>
        <family val="1"/>
      </rPr>
      <t>1</t>
    </r>
    <r>
      <rPr>
        <sz val="9"/>
        <rFont val="Century Schoolbook"/>
        <family val="1"/>
      </rPr>
      <t>.-</t>
    </r>
    <r>
      <rPr>
        <sz val="10"/>
        <rFont val="Arial Narrow"/>
        <family val="2"/>
      </rPr>
      <t xml:space="preserve"> Supervisar y ejecutar y demás trabajos que se ejecuta en el laboratorio.
</t>
    </r>
    <r>
      <rPr>
        <b/>
        <sz val="9"/>
        <rFont val="Century Schoolbook"/>
        <family val="1"/>
      </rPr>
      <t>2</t>
    </r>
    <r>
      <rPr>
        <sz val="9"/>
        <rFont val="Century Schoolbook"/>
        <family val="1"/>
      </rPr>
      <t>.-</t>
    </r>
    <r>
      <rPr>
        <sz val="10"/>
        <rFont val="Arial Narrow"/>
        <family val="2"/>
      </rPr>
      <t xml:space="preserve"> Asesorar el uso del material didáctico, reactivos, medios de cultivo y equipos para prácticas afines al laboratorio.
</t>
    </r>
    <r>
      <rPr>
        <b/>
        <sz val="9"/>
        <rFont val="Century Schoolbook"/>
        <family val="1"/>
      </rPr>
      <t>3</t>
    </r>
    <r>
      <rPr>
        <sz val="9"/>
        <rFont val="Century Schoolbook"/>
        <family val="1"/>
      </rPr>
      <t>.-</t>
    </r>
    <r>
      <rPr>
        <sz val="10"/>
        <rFont val="Arial Narrow"/>
        <family val="2"/>
      </rPr>
      <t xml:space="preserve"> Asesorar a pasantes de diferentes instituciones.
</t>
    </r>
    <r>
      <rPr>
        <sz val="9"/>
        <rFont val="Century Schoolbook"/>
        <family val="1"/>
      </rPr>
      <t>4.-</t>
    </r>
    <r>
      <rPr>
        <sz val="10"/>
        <rFont val="Arial Narrow"/>
        <family val="2"/>
      </rPr>
      <t xml:space="preserve"> Supervisar y ejecutar los servicios que la UTMACH brinda a otras instituciones o personas naturales, respecto de la especialización del laboratorio.
</t>
    </r>
    <r>
      <rPr>
        <b/>
        <sz val="9"/>
        <rFont val="Century Schoolbook"/>
        <family val="1"/>
      </rPr>
      <t>5</t>
    </r>
    <r>
      <rPr>
        <sz val="9"/>
        <rFont val="Century Schoolbook"/>
        <family val="1"/>
      </rPr>
      <t>.-</t>
    </r>
    <r>
      <rPr>
        <sz val="10"/>
        <rFont val="Arial Narrow"/>
        <family val="2"/>
      </rPr>
      <t xml:space="preserve"> Controlar el buen funcionamiento del laboratorio y el cumplimiento de los reglamentos, normas y procedimientos correspondientes.
</t>
    </r>
    <r>
      <rPr>
        <b/>
        <sz val="9"/>
        <rFont val="Century Schoolbook"/>
        <family val="1"/>
      </rPr>
      <t>6</t>
    </r>
    <r>
      <rPr>
        <sz val="9"/>
        <rFont val="Century Schoolbook"/>
        <family val="1"/>
      </rPr>
      <t>.-</t>
    </r>
    <r>
      <rPr>
        <sz val="10"/>
        <rFont val="Arial Narrow"/>
        <family val="2"/>
      </rPr>
      <t xml:space="preserve"> Controlar el correcto uso por parte de usuarios y estudiantes y realizar el mantenimiento de laboratorio, equipos, materiales y reactivos a su cargo.
</t>
    </r>
    <r>
      <rPr>
        <b/>
        <sz val="9"/>
        <rFont val="Century Schoolbook"/>
        <family val="1"/>
      </rPr>
      <t>7.-</t>
    </r>
    <r>
      <rPr>
        <sz val="10"/>
        <rFont val="Arial Narrow"/>
        <family val="2"/>
      </rPr>
      <t xml:space="preserve"> Controlar y realizar los inventarios de equipos, material, reactivos, insumos y bienes del laboratorio.</t>
    </r>
  </si>
  <si>
    <r>
      <rPr>
        <b/>
        <sz val="9"/>
        <rFont val="Century Schoolbook"/>
        <family val="1"/>
      </rPr>
      <t>1.-</t>
    </r>
    <r>
      <rPr>
        <b/>
        <sz val="10"/>
        <rFont val="Arial Narrow"/>
        <family val="2"/>
      </rPr>
      <t xml:space="preserve"> </t>
    </r>
    <r>
      <rPr>
        <sz val="10"/>
        <rFont val="Arial Narrow"/>
        <family val="2"/>
      </rPr>
      <t xml:space="preserve">Registro de Inducción.
</t>
    </r>
    <r>
      <rPr>
        <b/>
        <sz val="9"/>
        <rFont val="Century Schoolbook"/>
        <family val="1"/>
      </rPr>
      <t>2.-</t>
    </r>
    <r>
      <rPr>
        <b/>
        <sz val="10"/>
        <rFont val="Arial Narrow"/>
        <family val="2"/>
      </rPr>
      <t xml:space="preserve"> </t>
    </r>
    <r>
      <rPr>
        <sz val="10"/>
        <rFont val="Arial Narrow"/>
        <family val="2"/>
      </rPr>
      <t xml:space="preserve">Registro de Actividades Experimentales del Trabajo de Titulación, físicos y digitales.
</t>
    </r>
    <r>
      <rPr>
        <b/>
        <sz val="9"/>
        <rFont val="Century Schoolbook"/>
        <family val="1"/>
      </rPr>
      <t>3.-</t>
    </r>
    <r>
      <rPr>
        <sz val="10"/>
        <rFont val="Arial Narrow"/>
        <family val="2"/>
      </rPr>
      <t xml:space="preserve"> Registro de Usuarios Externos.
</t>
    </r>
    <r>
      <rPr>
        <b/>
        <sz val="9"/>
        <rFont val="Century Schoolbook"/>
        <family val="1"/>
      </rPr>
      <t>4.-</t>
    </r>
    <r>
      <rPr>
        <sz val="10"/>
        <rFont val="Arial Narrow"/>
        <family val="2"/>
      </rPr>
      <t xml:space="preserve"> Registro de Validación de Certificados de No Adeudar Digital.
</t>
    </r>
    <r>
      <rPr>
        <b/>
        <sz val="9"/>
        <rFont val="Century Schoolbook"/>
        <family val="1"/>
      </rPr>
      <t>5.-</t>
    </r>
    <r>
      <rPr>
        <sz val="10"/>
        <rFont val="Arial Narrow"/>
        <family val="2"/>
      </rPr>
      <t xml:space="preserve"> Registro de adquisición de materiales, reactivos y equipos, físicos y digitales.
</t>
    </r>
    <r>
      <rPr>
        <b/>
        <sz val="9"/>
        <rFont val="Century Schoolbook"/>
        <family val="1"/>
      </rPr>
      <t>6.-</t>
    </r>
    <r>
      <rPr>
        <sz val="10"/>
        <rFont val="Arial Narrow"/>
        <family val="2"/>
      </rPr>
      <t xml:space="preserve"> Registro de Usuarios Internos.
</t>
    </r>
    <r>
      <rPr>
        <b/>
        <sz val="9"/>
        <rFont val="Century Schoolbook"/>
        <family val="1"/>
      </rPr>
      <t>7.-</t>
    </r>
    <r>
      <rPr>
        <b/>
        <sz val="10"/>
        <rFont val="Arial Narrow"/>
        <family val="2"/>
      </rPr>
      <t xml:space="preserve"> </t>
    </r>
    <r>
      <rPr>
        <sz val="10"/>
        <rFont val="Arial Narrow"/>
        <family val="2"/>
      </rPr>
      <t>Reporte de estado de cumplimiento en procesos académicos, mediante informes digitales y físicos.</t>
    </r>
  </si>
  <si>
    <r>
      <rPr>
        <b/>
        <sz val="9"/>
        <rFont val="Century Schoolbook"/>
        <family val="1"/>
      </rPr>
      <t xml:space="preserve">1.- </t>
    </r>
    <r>
      <rPr>
        <sz val="10"/>
        <rFont val="Arial Narrow"/>
        <family val="2"/>
      </rPr>
      <t xml:space="preserve">Guías de Práctica de laboratorio (digital y físico).
</t>
    </r>
    <r>
      <rPr>
        <b/>
        <sz val="9"/>
        <rFont val="Century Schoolbook"/>
        <family val="1"/>
      </rPr>
      <t>2.-</t>
    </r>
    <r>
      <rPr>
        <sz val="10"/>
        <rFont val="Arial Narrow"/>
        <family val="2"/>
      </rPr>
      <t xml:space="preserve"> Cronograma de Prácticas de laboratorio (digital y físico).
</t>
    </r>
    <r>
      <rPr>
        <b/>
        <sz val="9"/>
        <rFont val="Century Schoolbook"/>
        <family val="1"/>
      </rPr>
      <t>3.-</t>
    </r>
    <r>
      <rPr>
        <sz val="10"/>
        <rFont val="Arial Narrow"/>
        <family val="2"/>
      </rPr>
      <t xml:space="preserve"> Listado de prácticas de laboratorio (digital y físico).
</t>
    </r>
    <r>
      <rPr>
        <b/>
        <sz val="9"/>
        <rFont val="Century Schoolbook"/>
        <family val="1"/>
      </rPr>
      <t>4.-</t>
    </r>
    <r>
      <rPr>
        <sz val="10"/>
        <rFont val="Arial Narrow"/>
        <family val="2"/>
      </rPr>
      <t xml:space="preserve"> Registro de Práctica de laboratorio (digital y física).
</t>
    </r>
    <r>
      <rPr>
        <b/>
        <sz val="9"/>
        <rFont val="Century Schoolbook"/>
        <family val="1"/>
      </rPr>
      <t>5.-</t>
    </r>
    <r>
      <rPr>
        <sz val="10"/>
        <rFont val="Arial Narrow"/>
        <family val="2"/>
      </rPr>
      <t xml:space="preserve"> Registro de adquisición de materiales, reactivos y equipos (digital y física).
</t>
    </r>
    <r>
      <rPr>
        <b/>
        <sz val="9"/>
        <rFont val="Century Schoolbook"/>
        <family val="1"/>
      </rPr>
      <t>6.-</t>
    </r>
    <r>
      <rPr>
        <sz val="10"/>
        <rFont val="Arial Narrow"/>
        <family val="2"/>
      </rPr>
      <t xml:space="preserve"> Registro de Usuarios Internos (digital y físico).
</t>
    </r>
    <r>
      <rPr>
        <b/>
        <sz val="9"/>
        <rFont val="Century Schoolbook"/>
        <family val="1"/>
      </rPr>
      <t>7.-</t>
    </r>
    <r>
      <rPr>
        <sz val="10"/>
        <rFont val="Arial Narrow"/>
        <family val="2"/>
      </rPr>
      <t xml:space="preserve"> Registro de validación de Certificados de no Adeudar (digital y físico).
</t>
    </r>
    <r>
      <rPr>
        <b/>
        <sz val="9"/>
        <rFont val="Century Schoolbook"/>
        <family val="1"/>
      </rPr>
      <t>8.-</t>
    </r>
    <r>
      <rPr>
        <sz val="10"/>
        <rFont val="Arial Narrow"/>
        <family val="2"/>
      </rPr>
      <t xml:space="preserve"> Reporte de estado de cumplimiento en procesos académicos(digital y físico).</t>
    </r>
  </si>
  <si>
    <r>
      <rPr>
        <b/>
        <sz val="9"/>
        <rFont val="Century Schoolbook"/>
        <family val="1"/>
      </rPr>
      <t>1.-</t>
    </r>
    <r>
      <rPr>
        <sz val="10"/>
        <rFont val="Arial Narrow"/>
        <family val="2"/>
      </rPr>
      <t xml:space="preserve"> Guías de Práctica de laboratorio (digital y físico).
</t>
    </r>
    <r>
      <rPr>
        <b/>
        <sz val="9"/>
        <rFont val="Century Schoolbook"/>
        <family val="1"/>
      </rPr>
      <t>2.-</t>
    </r>
    <r>
      <rPr>
        <sz val="10"/>
        <rFont val="Arial Narrow"/>
        <family val="2"/>
      </rPr>
      <t xml:space="preserve"> Cronograma de Prácticas de laboratorio (digital y físico).
</t>
    </r>
    <r>
      <rPr>
        <b/>
        <sz val="9"/>
        <rFont val="Century Schoolbook"/>
        <family val="1"/>
      </rPr>
      <t>3.-</t>
    </r>
    <r>
      <rPr>
        <sz val="10"/>
        <rFont val="Arial Narrow"/>
        <family val="2"/>
      </rPr>
      <t xml:space="preserve"> Listado de prácticas de laboratorio (digital y físico).
</t>
    </r>
    <r>
      <rPr>
        <b/>
        <sz val="9"/>
        <rFont val="Century Schoolbook"/>
        <family val="1"/>
      </rPr>
      <t>4.-</t>
    </r>
    <r>
      <rPr>
        <sz val="10"/>
        <rFont val="Arial Narrow"/>
        <family val="2"/>
      </rPr>
      <t xml:space="preserve"> Registro de Práctica de laboratorio (digital y física).
</t>
    </r>
    <r>
      <rPr>
        <b/>
        <sz val="9"/>
        <rFont val="Century Schoolbook"/>
        <family val="1"/>
      </rPr>
      <t>5.-</t>
    </r>
    <r>
      <rPr>
        <sz val="10"/>
        <rFont val="Arial Narrow"/>
        <family val="2"/>
      </rPr>
      <t xml:space="preserve"> Registro de adquisición de materiales, reactivos y equipos (digital y física).
</t>
    </r>
    <r>
      <rPr>
        <b/>
        <sz val="9"/>
        <rFont val="Century Schoolbook"/>
        <family val="1"/>
      </rPr>
      <t>6.-</t>
    </r>
    <r>
      <rPr>
        <sz val="10"/>
        <rFont val="Arial Narrow"/>
        <family val="2"/>
      </rPr>
      <t xml:space="preserve"> Registro de Usuarios Internos (digital y físico).
</t>
    </r>
    <r>
      <rPr>
        <b/>
        <sz val="9"/>
        <rFont val="Century Schoolbook"/>
        <family val="1"/>
      </rPr>
      <t>7.-</t>
    </r>
    <r>
      <rPr>
        <sz val="10"/>
        <rFont val="Arial Narrow"/>
        <family val="2"/>
      </rPr>
      <t xml:space="preserve"> Registro de validación de Certificados de no Adeudar (digital y físico).
</t>
    </r>
    <r>
      <rPr>
        <b/>
        <sz val="9"/>
        <rFont val="Century Schoolbook"/>
        <family val="1"/>
      </rPr>
      <t>8.-</t>
    </r>
    <r>
      <rPr>
        <sz val="10"/>
        <rFont val="Arial Narrow"/>
        <family val="2"/>
      </rPr>
      <t xml:space="preserve"> Reporte de estado de cumplimiento en procesos académicos(digital y físico).</t>
    </r>
  </si>
  <si>
    <r>
      <rPr>
        <b/>
        <sz val="9"/>
        <rFont val="Century Schoolbook"/>
        <family val="1"/>
      </rPr>
      <t>1.-</t>
    </r>
    <r>
      <rPr>
        <sz val="10"/>
        <rFont val="Arial Narrow"/>
        <family val="2"/>
      </rPr>
      <t xml:space="preserve"> Guías de Práctica de laboratorio (digital y físico).
</t>
    </r>
    <r>
      <rPr>
        <b/>
        <sz val="9"/>
        <rFont val="Century Schoolbook"/>
        <family val="1"/>
      </rPr>
      <t>2.-</t>
    </r>
    <r>
      <rPr>
        <sz val="10"/>
        <rFont val="Arial Narrow"/>
        <family val="2"/>
      </rPr>
      <t xml:space="preserve"> Cronograma de Prácticas de laboratorio (digital y físico).
</t>
    </r>
    <r>
      <rPr>
        <b/>
        <sz val="9"/>
        <rFont val="Century Schoolbook"/>
        <family val="1"/>
      </rPr>
      <t xml:space="preserve">3.- </t>
    </r>
    <r>
      <rPr>
        <sz val="10"/>
        <rFont val="Arial Narrow"/>
        <family val="2"/>
      </rPr>
      <t xml:space="preserve">Listado de prácticas de laboratorio (digital y físico).
</t>
    </r>
    <r>
      <rPr>
        <b/>
        <sz val="9"/>
        <rFont val="Century Schoolbook"/>
        <family val="1"/>
      </rPr>
      <t>4.-</t>
    </r>
    <r>
      <rPr>
        <sz val="10"/>
        <rFont val="Arial Narrow"/>
        <family val="2"/>
      </rPr>
      <t xml:space="preserve"> Registro de Práctica de laboratorio (digital y física).
</t>
    </r>
    <r>
      <rPr>
        <b/>
        <sz val="9"/>
        <rFont val="Century Schoolbook"/>
        <family val="1"/>
      </rPr>
      <t>5.-</t>
    </r>
    <r>
      <rPr>
        <sz val="10"/>
        <rFont val="Arial Narrow"/>
        <family val="2"/>
      </rPr>
      <t xml:space="preserve"> Registro de adquisición de materiales, reactivos y equipos (digital y física).
</t>
    </r>
    <r>
      <rPr>
        <b/>
        <sz val="9"/>
        <rFont val="Century Schoolbook"/>
        <family val="1"/>
      </rPr>
      <t>6.-</t>
    </r>
    <r>
      <rPr>
        <sz val="10"/>
        <rFont val="Arial Narrow"/>
        <family val="2"/>
      </rPr>
      <t xml:space="preserve"> Registro de Usuarios Internos (digital y físico).
</t>
    </r>
    <r>
      <rPr>
        <b/>
        <sz val="9"/>
        <rFont val="Century Schoolbook"/>
        <family val="1"/>
      </rPr>
      <t>7.-</t>
    </r>
    <r>
      <rPr>
        <sz val="10"/>
        <rFont val="Arial Narrow"/>
        <family val="2"/>
      </rPr>
      <t xml:space="preserve"> Registro de validación de Certificados de no Adeudar (digital y físico).
</t>
    </r>
    <r>
      <rPr>
        <b/>
        <sz val="9"/>
        <rFont val="Century Schoolbook"/>
        <family val="1"/>
      </rPr>
      <t>8.-</t>
    </r>
    <r>
      <rPr>
        <sz val="10"/>
        <rFont val="Arial Narrow"/>
        <family val="2"/>
      </rPr>
      <t xml:space="preserve"> Reporte de estado de cumplimiento en procesos académicos(digital y físico).</t>
    </r>
  </si>
  <si>
    <r>
      <rPr>
        <b/>
        <sz val="9"/>
        <rFont val="Century Schoolbook"/>
        <family val="1"/>
      </rPr>
      <t>1.-</t>
    </r>
    <r>
      <rPr>
        <sz val="10"/>
        <rFont val="Arial Narrow"/>
        <family val="2"/>
      </rPr>
      <t xml:space="preserve"> Guías de Práctica de laboratorio (digital y físico).
</t>
    </r>
    <r>
      <rPr>
        <b/>
        <sz val="9"/>
        <rFont val="Century Schoolbook"/>
        <family val="1"/>
      </rPr>
      <t>2.-</t>
    </r>
    <r>
      <rPr>
        <b/>
        <sz val="10"/>
        <rFont val="Arial Narrow"/>
        <family val="2"/>
      </rPr>
      <t xml:space="preserve"> </t>
    </r>
    <r>
      <rPr>
        <sz val="10"/>
        <rFont val="Arial Narrow"/>
        <family val="2"/>
      </rPr>
      <t xml:space="preserve">Cronograma de Prácticas de laboratorio (digital y físico).
</t>
    </r>
    <r>
      <rPr>
        <b/>
        <sz val="9"/>
        <rFont val="Century Schoolbook"/>
        <family val="1"/>
      </rPr>
      <t>3.-</t>
    </r>
    <r>
      <rPr>
        <sz val="10"/>
        <rFont val="Arial Narrow"/>
        <family val="2"/>
      </rPr>
      <t xml:space="preserve"> Listado de prácticas de laboratorio (digital y físico).
</t>
    </r>
    <r>
      <rPr>
        <b/>
        <sz val="9"/>
        <rFont val="Century Schoolbook"/>
        <family val="1"/>
      </rPr>
      <t>4.-</t>
    </r>
    <r>
      <rPr>
        <sz val="10"/>
        <rFont val="Arial Narrow"/>
        <family val="2"/>
      </rPr>
      <t xml:space="preserve"> Registro de Práctica de laboratorio (digital y física).
</t>
    </r>
    <r>
      <rPr>
        <b/>
        <sz val="9"/>
        <rFont val="Century Schoolbook"/>
        <family val="1"/>
      </rPr>
      <t>5.-</t>
    </r>
    <r>
      <rPr>
        <sz val="10"/>
        <rFont val="Arial Narrow"/>
        <family val="2"/>
      </rPr>
      <t xml:space="preserve"> Registro de adquisición de materiales, reactivos y equipos (digital y física).
</t>
    </r>
    <r>
      <rPr>
        <b/>
        <sz val="9"/>
        <rFont val="Century Schoolbook"/>
        <family val="1"/>
      </rPr>
      <t>6.-</t>
    </r>
    <r>
      <rPr>
        <sz val="10"/>
        <rFont val="Arial Narrow"/>
        <family val="2"/>
      </rPr>
      <t xml:space="preserve"> Registro de Usuarios Internos (digital y físico).
</t>
    </r>
    <r>
      <rPr>
        <b/>
        <sz val="9"/>
        <rFont val="Century Schoolbook"/>
        <family val="1"/>
      </rPr>
      <t>7.-</t>
    </r>
    <r>
      <rPr>
        <sz val="10"/>
        <rFont val="Arial Narrow"/>
        <family val="2"/>
      </rPr>
      <t xml:space="preserve"> Registro de validación de Certificados de no Adeudar (digital y físico).
</t>
    </r>
    <r>
      <rPr>
        <b/>
        <sz val="9"/>
        <rFont val="Century Schoolbook"/>
        <family val="1"/>
      </rPr>
      <t>8.</t>
    </r>
    <r>
      <rPr>
        <sz val="9"/>
        <rFont val="Century Schoolbook"/>
        <family val="1"/>
      </rPr>
      <t>-</t>
    </r>
    <r>
      <rPr>
        <sz val="10"/>
        <rFont val="Arial Narrow"/>
        <family val="2"/>
      </rPr>
      <t xml:space="preserve"> Reporte de estado de cumplimiento en procesos académicos(digital y físico).</t>
    </r>
  </si>
  <si>
    <r>
      <rPr>
        <b/>
        <sz val="9"/>
        <rFont val="Century Schoolbook"/>
        <family val="1"/>
      </rPr>
      <t>1</t>
    </r>
    <r>
      <rPr>
        <sz val="9"/>
        <rFont val="Century Schoolbook"/>
        <family val="1"/>
      </rPr>
      <t>.-</t>
    </r>
    <r>
      <rPr>
        <sz val="10"/>
        <rFont val="Arial Narrow"/>
        <family val="2"/>
      </rPr>
      <t xml:space="preserve"> Guías de Práctica de laboratorio (digital y físico).
</t>
    </r>
    <r>
      <rPr>
        <b/>
        <sz val="9"/>
        <rFont val="Century Schoolbook"/>
        <family val="1"/>
      </rPr>
      <t>2.-</t>
    </r>
    <r>
      <rPr>
        <b/>
        <sz val="10"/>
        <rFont val="Arial Narrow"/>
        <family val="2"/>
      </rPr>
      <t xml:space="preserve"> </t>
    </r>
    <r>
      <rPr>
        <sz val="10"/>
        <rFont val="Arial Narrow"/>
        <family val="2"/>
      </rPr>
      <t xml:space="preserve">Cronograma de Prácticas de laboratorio (digital y físico).
</t>
    </r>
    <r>
      <rPr>
        <b/>
        <sz val="9"/>
        <rFont val="Century Schoolbook"/>
        <family val="1"/>
      </rPr>
      <t>3.-</t>
    </r>
    <r>
      <rPr>
        <sz val="9"/>
        <rFont val="Century Schoolbook"/>
        <family val="1"/>
      </rPr>
      <t xml:space="preserve"> </t>
    </r>
    <r>
      <rPr>
        <sz val="10"/>
        <rFont val="Arial Narrow"/>
        <family val="2"/>
      </rPr>
      <t xml:space="preserve">Listado de prácticas de laboratorio (digital y físico).
</t>
    </r>
    <r>
      <rPr>
        <b/>
        <sz val="9"/>
        <rFont val="Century Schoolbook"/>
        <family val="1"/>
      </rPr>
      <t>4.-</t>
    </r>
    <r>
      <rPr>
        <sz val="10"/>
        <rFont val="Arial Narrow"/>
        <family val="2"/>
      </rPr>
      <t xml:space="preserve"> Registro de Práctica de laboratorio (digital y física).
</t>
    </r>
    <r>
      <rPr>
        <b/>
        <sz val="9"/>
        <rFont val="Century Schoolbook"/>
        <family val="1"/>
      </rPr>
      <t>5.-</t>
    </r>
    <r>
      <rPr>
        <sz val="10"/>
        <rFont val="Arial Narrow"/>
        <family val="2"/>
      </rPr>
      <t xml:space="preserve"> Registro de adquisición de materiales, reactivos y equipos (digital y física).
</t>
    </r>
    <r>
      <rPr>
        <b/>
        <sz val="9"/>
        <rFont val="Century Schoolbook"/>
        <family val="1"/>
      </rPr>
      <t>6.-</t>
    </r>
    <r>
      <rPr>
        <b/>
        <sz val="10"/>
        <rFont val="Arial Narrow"/>
        <family val="2"/>
      </rPr>
      <t xml:space="preserve"> </t>
    </r>
    <r>
      <rPr>
        <sz val="10"/>
        <rFont val="Arial Narrow"/>
        <family val="2"/>
      </rPr>
      <t xml:space="preserve">Registro de Usuarios Internos (digital y físico).
</t>
    </r>
    <r>
      <rPr>
        <b/>
        <sz val="9"/>
        <rFont val="Century Schoolbook"/>
        <family val="1"/>
      </rPr>
      <t>7.</t>
    </r>
    <r>
      <rPr>
        <sz val="9"/>
        <rFont val="Century Schoolbook"/>
        <family val="1"/>
      </rPr>
      <t>-</t>
    </r>
    <r>
      <rPr>
        <sz val="10"/>
        <rFont val="Arial Narrow"/>
        <family val="2"/>
      </rPr>
      <t xml:space="preserve"> Registro de validación de Certificados de no Adeudar (digital y físico).
</t>
    </r>
    <r>
      <rPr>
        <b/>
        <sz val="9"/>
        <rFont val="Century Schoolbook"/>
        <family val="1"/>
      </rPr>
      <t>8.-</t>
    </r>
    <r>
      <rPr>
        <sz val="10"/>
        <rFont val="Arial Narrow"/>
        <family val="2"/>
      </rPr>
      <t xml:space="preserve"> Reporte de estado de cumplimiento en procesos académicos(digital y físico).</t>
    </r>
  </si>
  <si>
    <r>
      <rPr>
        <b/>
        <sz val="9"/>
        <rFont val="Century Schoolbook"/>
        <family val="1"/>
      </rPr>
      <t>1.-</t>
    </r>
    <r>
      <rPr>
        <sz val="10"/>
        <rFont val="Arial Narrow"/>
        <family val="2"/>
      </rPr>
      <t xml:space="preserve"> Guías de Práctica de laboratorio (digital y físico).
</t>
    </r>
    <r>
      <rPr>
        <b/>
        <sz val="9"/>
        <rFont val="Century Schoolbook"/>
        <family val="1"/>
      </rPr>
      <t>2.-</t>
    </r>
    <r>
      <rPr>
        <sz val="10"/>
        <rFont val="Arial Narrow"/>
        <family val="2"/>
      </rPr>
      <t xml:space="preserve"> Cronograma de Prácticas de laboratorio (digital y físico).
</t>
    </r>
    <r>
      <rPr>
        <b/>
        <sz val="9"/>
        <rFont val="Century Schoolbook"/>
        <family val="1"/>
      </rPr>
      <t>3.-</t>
    </r>
    <r>
      <rPr>
        <sz val="10"/>
        <rFont val="Arial Narrow"/>
        <family val="2"/>
      </rPr>
      <t xml:space="preserve"> Listado de prácticas de laboratorio (digital y físico).
</t>
    </r>
    <r>
      <rPr>
        <b/>
        <sz val="9"/>
        <rFont val="Century Schoolbook"/>
        <family val="1"/>
      </rPr>
      <t>4.-</t>
    </r>
    <r>
      <rPr>
        <sz val="10"/>
        <rFont val="Arial Narrow"/>
        <family val="2"/>
      </rPr>
      <t xml:space="preserve"> Registro de Práctica de laboratorio (digital y física).
</t>
    </r>
    <r>
      <rPr>
        <b/>
        <sz val="9"/>
        <rFont val="Century Schoolbook"/>
        <family val="1"/>
      </rPr>
      <t>5.-</t>
    </r>
    <r>
      <rPr>
        <sz val="10"/>
        <rFont val="Arial Narrow"/>
        <family val="2"/>
      </rPr>
      <t xml:space="preserve"> Registro de adquisición de materiales, reactivos y equipos (digital y física).
</t>
    </r>
    <r>
      <rPr>
        <b/>
        <sz val="9"/>
        <rFont val="Century Schoolbook"/>
        <family val="1"/>
      </rPr>
      <t xml:space="preserve">6.- </t>
    </r>
    <r>
      <rPr>
        <sz val="10"/>
        <rFont val="Arial Narrow"/>
        <family val="2"/>
      </rPr>
      <t xml:space="preserve">Registro de Usuarios Internos (digital y físico).
</t>
    </r>
    <r>
      <rPr>
        <b/>
        <sz val="10"/>
        <rFont val="Century Schoolbook"/>
        <family val="1"/>
      </rPr>
      <t>7</t>
    </r>
    <r>
      <rPr>
        <b/>
        <sz val="9"/>
        <rFont val="Century Schoolbook"/>
        <family val="1"/>
      </rPr>
      <t>.-</t>
    </r>
    <r>
      <rPr>
        <sz val="10"/>
        <rFont val="Arial Narrow"/>
        <family val="2"/>
      </rPr>
      <t xml:space="preserve"> Registro de validación de Certificados de no Adeudar (digital y físico).
</t>
    </r>
    <r>
      <rPr>
        <b/>
        <sz val="9"/>
        <rFont val="Century Schoolbook"/>
        <family val="1"/>
      </rPr>
      <t>8.-</t>
    </r>
    <r>
      <rPr>
        <sz val="10"/>
        <rFont val="Arial Narrow"/>
        <family val="2"/>
      </rPr>
      <t xml:space="preserve"> Reporte de estado de cumplimiento en procesos académicos(digital y físico).</t>
    </r>
  </si>
  <si>
    <r>
      <t xml:space="preserve">Debido a la emergencia sanitaria del país ante el COVID </t>
    </r>
    <r>
      <rPr>
        <sz val="10"/>
        <rFont val="Century Schoolbook"/>
        <family val="1"/>
      </rPr>
      <t>19</t>
    </r>
    <r>
      <rPr>
        <sz val="10"/>
        <rFont val="Arial Narrow"/>
        <family val="2"/>
      </rPr>
      <t>, no se ha podido desarrollar de manera normal el primer semestre del año.</t>
    </r>
  </si>
  <si>
    <r>
      <t xml:space="preserve">Se programa para el </t>
    </r>
    <r>
      <rPr>
        <sz val="10"/>
        <color rgb="FF000000"/>
        <rFont val="Century Schoolbook"/>
        <family val="1"/>
      </rPr>
      <t>2020</t>
    </r>
    <r>
      <rPr>
        <sz val="10"/>
        <color rgb="FF000000"/>
        <rFont val="Arial Narrow"/>
        <family val="2"/>
      </rPr>
      <t>:
Tener lista información de matrices con datos correctos que permitan cargar matrices con datos personales completos de estudiantes, como de su avance académico cursado, en la fecha requerida entre otros organismos por el SIIES, CACES, etc.</t>
    </r>
  </si>
  <si>
    <r>
      <t xml:space="preserve">Se programa para el </t>
    </r>
    <r>
      <rPr>
        <sz val="10"/>
        <color rgb="FF000000"/>
        <rFont val="Century Schoolbook"/>
        <family val="1"/>
      </rPr>
      <t>2020</t>
    </r>
    <r>
      <rPr>
        <sz val="10"/>
        <color rgb="FF000000"/>
        <rFont val="Arial Narrow"/>
        <family val="2"/>
      </rPr>
      <t xml:space="preserve">:
Mantener en un </t>
    </r>
    <r>
      <rPr>
        <sz val="10"/>
        <color rgb="FF000000"/>
        <rFont val="Century Schoolbook"/>
        <family val="1"/>
      </rPr>
      <t>20%</t>
    </r>
    <r>
      <rPr>
        <sz val="10"/>
        <color rgb="FF000000"/>
        <rFont val="Arial Narrow"/>
        <family val="2"/>
      </rPr>
      <t xml:space="preserve"> el archivo organizado en razón de no contar con espacio físico asignado tampoco archivadores, repisas que permitan cumplir con la correcta organización del archivo documental.</t>
    </r>
  </si>
  <si>
    <r>
      <t xml:space="preserve">Se programa para el </t>
    </r>
    <r>
      <rPr>
        <sz val="10"/>
        <color rgb="FF000000"/>
        <rFont val="Century Schoolbook"/>
        <family val="1"/>
      </rPr>
      <t>2020</t>
    </r>
    <r>
      <rPr>
        <sz val="10"/>
        <color rgb="FF000000"/>
        <rFont val="Arial Narrow"/>
        <family val="2"/>
      </rPr>
      <t xml:space="preserve"> IS:
* Validar </t>
    </r>
    <r>
      <rPr>
        <sz val="10"/>
        <color rgb="FF000000"/>
        <rFont val="Century Schoolbook"/>
        <family val="1"/>
      </rPr>
      <t>1200</t>
    </r>
    <r>
      <rPr>
        <sz val="10"/>
        <color rgb="FF000000"/>
        <rFont val="Arial Narrow"/>
        <family val="2"/>
      </rPr>
      <t xml:space="preserve"> Actas de Calificaciones.
* Entregar </t>
    </r>
    <r>
      <rPr>
        <sz val="10"/>
        <color rgb="FF000000"/>
        <rFont val="Century Schoolbook"/>
        <family val="1"/>
      </rPr>
      <t>5</t>
    </r>
    <r>
      <rPr>
        <sz val="10"/>
        <color rgb="FF000000"/>
        <rFont val="Arial Narrow"/>
        <family val="2"/>
      </rPr>
      <t xml:space="preserve"> Certificados de Promoción.
* Entregar </t>
    </r>
    <r>
      <rPr>
        <sz val="10"/>
        <color rgb="FF000000"/>
        <rFont val="Century Schoolbook"/>
        <family val="1"/>
      </rPr>
      <t>5</t>
    </r>
    <r>
      <rPr>
        <sz val="10"/>
        <color rgb="FF000000"/>
        <rFont val="Arial Narrow"/>
        <family val="2"/>
      </rPr>
      <t xml:space="preserve"> Certificados de Culminación de Malla.
* Entregar </t>
    </r>
    <r>
      <rPr>
        <sz val="10"/>
        <color rgb="FF000000"/>
        <rFont val="Century Schoolbook"/>
        <family val="1"/>
      </rPr>
      <t>5</t>
    </r>
    <r>
      <rPr>
        <sz val="10"/>
        <color rgb="FF000000"/>
        <rFont val="Arial Narrow"/>
        <family val="2"/>
      </rPr>
      <t xml:space="preserve"> Certificados de Promedio Global de Calificaciones.
* Emitir </t>
    </r>
    <r>
      <rPr>
        <sz val="10"/>
        <color rgb="FF000000"/>
        <rFont val="Century Schoolbook"/>
        <family val="1"/>
      </rPr>
      <t>2</t>
    </r>
    <r>
      <rPr>
        <sz val="10"/>
        <color rgb="FF000000"/>
        <rFont val="Arial Narrow"/>
        <family val="2"/>
      </rPr>
      <t xml:space="preserve"> Reportes de Mejores Estudiantes, Mejores Promedios por Carreras.
* Emitir </t>
    </r>
    <r>
      <rPr>
        <sz val="10"/>
        <color rgb="FF000000"/>
        <rFont val="Century Schoolbook"/>
        <family val="1"/>
      </rPr>
      <t>5</t>
    </r>
    <r>
      <rPr>
        <sz val="10"/>
        <color rgb="FF000000"/>
        <rFont val="Arial Narrow"/>
        <family val="2"/>
      </rPr>
      <t xml:space="preserve"> Certificados de Inicio y fin de Carrera.
* Emitir </t>
    </r>
    <r>
      <rPr>
        <sz val="10"/>
        <color rgb="FF000000"/>
        <rFont val="Century Schoolbook"/>
        <family val="1"/>
      </rPr>
      <t>2</t>
    </r>
    <r>
      <rPr>
        <sz val="10"/>
        <color rgb="FF000000"/>
        <rFont val="Arial Narrow"/>
        <family val="2"/>
      </rPr>
      <t xml:space="preserve"> Informes de Estudiantes que van al Internado Rotativo.
* Emitir </t>
    </r>
    <r>
      <rPr>
        <sz val="10"/>
        <color rgb="FF000000"/>
        <rFont val="Century Schoolbook"/>
        <family val="1"/>
      </rPr>
      <t>3</t>
    </r>
    <r>
      <rPr>
        <sz val="10"/>
        <color rgb="FF000000"/>
        <rFont val="Arial Narrow"/>
        <family val="2"/>
      </rPr>
      <t xml:space="preserve"> Certificados de Índice de Merito de Graduación.
* Emitir </t>
    </r>
    <r>
      <rPr>
        <sz val="10"/>
        <color rgb="FF000000"/>
        <rFont val="Century Schoolbook"/>
        <family val="1"/>
      </rPr>
      <t>3</t>
    </r>
    <r>
      <rPr>
        <sz val="10"/>
        <color rgb="FF000000"/>
        <rFont val="Arial Narrow"/>
        <family val="2"/>
      </rPr>
      <t xml:space="preserve"> Certificados de Quintil.
Se programa para el </t>
    </r>
    <r>
      <rPr>
        <sz val="10"/>
        <color rgb="FF000000"/>
        <rFont val="Century Schoolbook"/>
        <family val="1"/>
      </rPr>
      <t>2020 2</t>
    </r>
    <r>
      <rPr>
        <sz val="10"/>
        <color rgb="FF000000"/>
        <rFont val="Arial Narrow"/>
        <family val="2"/>
      </rPr>
      <t xml:space="preserve">S:
* Validar </t>
    </r>
    <r>
      <rPr>
        <sz val="10"/>
        <color rgb="FF000000"/>
        <rFont val="Century Schoolbook"/>
        <family val="1"/>
      </rPr>
      <t>1200</t>
    </r>
    <r>
      <rPr>
        <sz val="10"/>
        <color rgb="FF000000"/>
        <rFont val="Arial Narrow"/>
        <family val="2"/>
      </rPr>
      <t xml:space="preserve"> Actas de Calificaciones.
* Entregar </t>
    </r>
    <r>
      <rPr>
        <sz val="10"/>
        <color rgb="FF000000"/>
        <rFont val="Century Schoolbook"/>
        <family val="1"/>
      </rPr>
      <t>5</t>
    </r>
    <r>
      <rPr>
        <sz val="10"/>
        <color rgb="FF000000"/>
        <rFont val="Arial Narrow"/>
        <family val="2"/>
      </rPr>
      <t xml:space="preserve"> Certificados de Promoción.
* Entregar </t>
    </r>
    <r>
      <rPr>
        <sz val="10"/>
        <color rgb="FF000000"/>
        <rFont val="Century Schoolbook"/>
        <family val="1"/>
      </rPr>
      <t>5</t>
    </r>
    <r>
      <rPr>
        <sz val="10"/>
        <color rgb="FF000000"/>
        <rFont val="Arial Narrow"/>
        <family val="2"/>
      </rPr>
      <t xml:space="preserve"> Certificados de Culminación de Malla.
* Entregar </t>
    </r>
    <r>
      <rPr>
        <sz val="10"/>
        <color rgb="FF000000"/>
        <rFont val="Century Schoolbook"/>
        <family val="1"/>
      </rPr>
      <t>5</t>
    </r>
    <r>
      <rPr>
        <sz val="10"/>
        <color rgb="FF000000"/>
        <rFont val="Arial Narrow"/>
        <family val="2"/>
      </rPr>
      <t xml:space="preserve"> Certificados de Promedio Global de Calificaciones.
* Emitir </t>
    </r>
    <r>
      <rPr>
        <sz val="10"/>
        <color rgb="FF000000"/>
        <rFont val="Century Schoolbook"/>
        <family val="1"/>
      </rPr>
      <t>2</t>
    </r>
    <r>
      <rPr>
        <sz val="10"/>
        <color rgb="FF000000"/>
        <rFont val="Arial Narrow"/>
        <family val="2"/>
      </rPr>
      <t xml:space="preserve"> Reportes de Mejores Estudiantes, Mejores Promedios por Carreras.
* Emitir </t>
    </r>
    <r>
      <rPr>
        <sz val="10"/>
        <color rgb="FF000000"/>
        <rFont val="Century Schoolbook"/>
        <family val="1"/>
      </rPr>
      <t>5</t>
    </r>
    <r>
      <rPr>
        <sz val="10"/>
        <color rgb="FF000000"/>
        <rFont val="Arial Narrow"/>
        <family val="2"/>
      </rPr>
      <t xml:space="preserve"> Certificados de Inicio y fin de Carrera.
* Emitir </t>
    </r>
    <r>
      <rPr>
        <sz val="10"/>
        <color rgb="FF000000"/>
        <rFont val="Century Schoolbook"/>
        <family val="1"/>
      </rPr>
      <t>2</t>
    </r>
    <r>
      <rPr>
        <sz val="10"/>
        <color rgb="FF000000"/>
        <rFont val="Arial Narrow"/>
        <family val="2"/>
      </rPr>
      <t xml:space="preserve"> Informes de Estudiantes que van al
Internado Rotativo.
* Emitir </t>
    </r>
    <r>
      <rPr>
        <sz val="10"/>
        <color rgb="FF000000"/>
        <rFont val="Century Schoolbook"/>
        <family val="1"/>
      </rPr>
      <t>3</t>
    </r>
    <r>
      <rPr>
        <sz val="10"/>
        <color rgb="FF000000"/>
        <rFont val="Arial Narrow"/>
        <family val="2"/>
      </rPr>
      <t xml:space="preserve"> Certificados de Índice de Merito de Graduación.
* Emitir </t>
    </r>
    <r>
      <rPr>
        <sz val="10"/>
        <color rgb="FF000000"/>
        <rFont val="Century Schoolbook"/>
        <family val="1"/>
      </rPr>
      <t>3</t>
    </r>
    <r>
      <rPr>
        <sz val="10"/>
        <color rgb="FF000000"/>
        <rFont val="Arial Narrow"/>
        <family val="2"/>
      </rPr>
      <t xml:space="preserve"> Certificados de Quintil.</t>
    </r>
  </si>
  <si>
    <r>
      <t xml:space="preserve">Fecha de entrega:           </t>
    </r>
    <r>
      <rPr>
        <sz val="12"/>
        <color theme="1"/>
        <rFont val="Century Schoolbook"/>
        <family val="1"/>
      </rPr>
      <t>06/08/2020</t>
    </r>
  </si>
  <si>
    <r>
      <t xml:space="preserve">Fecha Corte: </t>
    </r>
    <r>
      <rPr>
        <sz val="12"/>
        <color theme="1"/>
        <rFont val="Century Schoolbook"/>
        <family val="1"/>
      </rPr>
      <t>07/08/2020</t>
    </r>
  </si>
  <si>
    <t>FACULTAD DE INGENIERÍA CIVIL</t>
  </si>
  <si>
    <t>Eficiencia en la organización y gestión institucional:
- Simplificar los trámites administrativos requeridos en la gestión universitaria.</t>
  </si>
  <si>
    <t>N° de directrices emitidas se garantiza la ejecución de los procesos administrativos</t>
  </si>
  <si>
    <r>
      <rPr>
        <b/>
        <sz val="9"/>
        <rFont val="Century Schoolbook"/>
        <family val="1"/>
      </rPr>
      <t>1.-</t>
    </r>
    <r>
      <rPr>
        <sz val="10"/>
        <rFont val="Arial Narrow"/>
        <family val="2"/>
      </rPr>
      <t xml:space="preserve"> Convocar a reuniones.
</t>
    </r>
    <r>
      <rPr>
        <b/>
        <sz val="9"/>
        <rFont val="Century Schoolbook"/>
        <family val="1"/>
      </rPr>
      <t>2.-</t>
    </r>
    <r>
      <rPr>
        <sz val="10"/>
        <rFont val="Arial Narrow"/>
        <family val="2"/>
      </rPr>
      <t xml:space="preserve"> Asignar de tareas o actividades (sumillas).</t>
    </r>
  </si>
  <si>
    <t>Ing. Juan Carlos Berru
DECANO</t>
  </si>
  <si>
    <t>Eficiencia en la organización y gestión institucional: 
- Simplificar los trámites administrativos requeridos en la gestión universitaria.</t>
  </si>
  <si>
    <t>N° de supervisiones ejecutadas de los procesos administrativos y académicos</t>
  </si>
  <si>
    <r>
      <rPr>
        <b/>
        <sz val="9"/>
        <rFont val="Century Schoolbook"/>
        <family val="1"/>
      </rPr>
      <t>1.-</t>
    </r>
    <r>
      <rPr>
        <sz val="10"/>
        <rFont val="Arial Narrow"/>
        <family val="2"/>
      </rPr>
      <t xml:space="preserve"> Solicitar la documentación a las coordinaciones de carreras.
</t>
    </r>
    <r>
      <rPr>
        <b/>
        <sz val="9"/>
        <rFont val="Century Schoolbook"/>
        <family val="1"/>
      </rPr>
      <t>2.-</t>
    </r>
    <r>
      <rPr>
        <sz val="10"/>
        <rFont val="Arial Narrow"/>
        <family val="2"/>
      </rPr>
      <t xml:space="preserve"> Revisión y validación de procesos ejecutados.</t>
    </r>
  </si>
  <si>
    <t>Posicionamiento del modelo educativo integrador y desarrollador:
- Fortalecer la interacción de la docencia, investigación y vinculación para el logro de los objetivos operativos del modelo educativo.</t>
  </si>
  <si>
    <t>N° de criterios técnicos emitidos sustentan las decisiones adoptadas a nivel de facultad</t>
  </si>
  <si>
    <r>
      <rPr>
        <b/>
        <sz val="9"/>
        <rFont val="Century Schoolbook"/>
        <family val="1"/>
      </rPr>
      <t>1.-</t>
    </r>
    <r>
      <rPr>
        <sz val="10"/>
        <rFont val="Arial Narrow"/>
        <family val="2"/>
      </rPr>
      <t xml:space="preserve"> Solicitar de documentos.
</t>
    </r>
    <r>
      <rPr>
        <b/>
        <sz val="9"/>
        <rFont val="Century Schoolbook"/>
        <family val="1"/>
      </rPr>
      <t>2.-</t>
    </r>
    <r>
      <rPr>
        <sz val="10"/>
        <rFont val="Arial Narrow"/>
        <family val="2"/>
      </rPr>
      <t xml:space="preserve"> Convocar a reuniones.
</t>
    </r>
    <r>
      <rPr>
        <b/>
        <sz val="9"/>
        <rFont val="Century Schoolbook"/>
        <family val="1"/>
      </rPr>
      <t>3.-</t>
    </r>
    <r>
      <rPr>
        <sz val="10"/>
        <rFont val="Arial Narrow"/>
        <family val="2"/>
      </rPr>
      <t xml:space="preserve"> Elaborar informe.</t>
    </r>
  </si>
  <si>
    <r>
      <rPr>
        <b/>
        <sz val="9"/>
        <rFont val="Century Schoolbook"/>
        <family val="1"/>
      </rPr>
      <t>1.-</t>
    </r>
    <r>
      <rPr>
        <sz val="10"/>
        <rFont val="Arial Narrow"/>
        <family val="2"/>
      </rPr>
      <t xml:space="preserve"> Criterios o resoluciones adoptadas por Comisión académica y/o Consejo Directivo.</t>
    </r>
  </si>
  <si>
    <t>N° de Supervisiones de asistencia y permanencia de los servidores</t>
  </si>
  <si>
    <r>
      <rPr>
        <b/>
        <sz val="9"/>
        <rFont val="Century Schoolbook"/>
        <family val="1"/>
      </rPr>
      <t>1.-</t>
    </r>
    <r>
      <rPr>
        <sz val="10"/>
        <rFont val="Arial Narrow"/>
        <family val="2"/>
      </rPr>
      <t xml:space="preserve"> Solicitar la documentación respectiva al Administrador de Bienes de la Facultad.
</t>
    </r>
    <r>
      <rPr>
        <b/>
        <sz val="9"/>
        <rFont val="Century Schoolbook"/>
        <family val="1"/>
      </rPr>
      <t>2.-</t>
    </r>
    <r>
      <rPr>
        <sz val="10"/>
        <rFont val="Arial Narrow"/>
        <family val="2"/>
      </rPr>
      <t xml:space="preserve"> Revisar y validar semestral del control a servidores.</t>
    </r>
  </si>
  <si>
    <r>
      <t>Tinta Epson T</t>
    </r>
    <r>
      <rPr>
        <sz val="10"/>
        <rFont val="Century Schoolbook"/>
        <family val="1"/>
      </rPr>
      <t>6641</t>
    </r>
    <r>
      <rPr>
        <sz val="10"/>
        <rFont val="Arial Narrow"/>
        <family val="2"/>
      </rPr>
      <t xml:space="preserve"> negra para impresora L</t>
    </r>
    <r>
      <rPr>
        <sz val="10"/>
        <rFont val="Century Schoolbook"/>
        <family val="1"/>
      </rPr>
      <t>395</t>
    </r>
  </si>
  <si>
    <r>
      <t>Tinta Epson T</t>
    </r>
    <r>
      <rPr>
        <sz val="10"/>
        <rFont val="Century Schoolbook"/>
        <family val="1"/>
      </rPr>
      <t>6642</t>
    </r>
    <r>
      <rPr>
        <sz val="10"/>
        <rFont val="Arial Narrow"/>
        <family val="2"/>
      </rPr>
      <t xml:space="preserve"> cian para impresora L</t>
    </r>
    <r>
      <rPr>
        <sz val="10"/>
        <rFont val="Century Schoolbook"/>
        <family val="1"/>
      </rPr>
      <t>395</t>
    </r>
  </si>
  <si>
    <r>
      <t>Tinta Epson T</t>
    </r>
    <r>
      <rPr>
        <sz val="10"/>
        <rFont val="Century Schoolbook"/>
        <family val="1"/>
      </rPr>
      <t>6643</t>
    </r>
    <r>
      <rPr>
        <sz val="10"/>
        <rFont val="Arial Narrow"/>
        <family val="2"/>
      </rPr>
      <t xml:space="preserve"> magenta para impresora L</t>
    </r>
    <r>
      <rPr>
        <sz val="10"/>
        <rFont val="Century Schoolbook"/>
        <family val="1"/>
      </rPr>
      <t>395</t>
    </r>
  </si>
  <si>
    <r>
      <t>Tinta Epson T</t>
    </r>
    <r>
      <rPr>
        <sz val="10"/>
        <rFont val="Century Schoolbook"/>
        <family val="1"/>
      </rPr>
      <t>6644</t>
    </r>
    <r>
      <rPr>
        <sz val="10"/>
        <rFont val="Arial Narrow"/>
        <family val="2"/>
      </rPr>
      <t xml:space="preserve"> amarillo para impresora L</t>
    </r>
    <r>
      <rPr>
        <sz val="10"/>
        <rFont val="Century Schoolbook"/>
        <family val="1"/>
      </rPr>
      <t>395</t>
    </r>
  </si>
  <si>
    <t>N° de Convocatorias ejecutadas y supervisadas de los consejos directivos</t>
  </si>
  <si>
    <r>
      <rPr>
        <b/>
        <sz val="9"/>
        <rFont val="Century Schoolbook"/>
        <family val="1"/>
      </rPr>
      <t>6.-</t>
    </r>
    <r>
      <rPr>
        <sz val="10"/>
        <rFont val="Arial Narrow"/>
        <family val="2"/>
      </rPr>
      <t xml:space="preserve"> Entregar la Planificación Operativa Anual y Evaluación de la Planificación Operativa Anual.</t>
    </r>
  </si>
  <si>
    <t>N° de planificación operativa anual y evaluaciones del POA semestrales entregadas</t>
  </si>
  <si>
    <r>
      <rPr>
        <b/>
        <sz val="9"/>
        <rFont val="Century Schoolbook"/>
        <family val="1"/>
      </rPr>
      <t>1.-</t>
    </r>
    <r>
      <rPr>
        <sz val="10"/>
        <rFont val="Arial Narrow"/>
        <family val="2"/>
      </rPr>
      <t xml:space="preserve"> Elaborar el POA y PAC.
</t>
    </r>
    <r>
      <rPr>
        <b/>
        <sz val="9"/>
        <rFont val="Century Schoolbook"/>
        <family val="1"/>
      </rPr>
      <t>2.-</t>
    </r>
    <r>
      <rPr>
        <sz val="10"/>
        <rFont val="Arial Narrow"/>
        <family val="2"/>
      </rPr>
      <t xml:space="preserve"> Elaborar la evaluación del POA.
</t>
    </r>
    <r>
      <rPr>
        <b/>
        <sz val="9"/>
        <rFont val="Century Schoolbook"/>
        <family val="1"/>
      </rPr>
      <t>3.-</t>
    </r>
    <r>
      <rPr>
        <sz val="10"/>
        <rFont val="Arial Narrow"/>
        <family val="2"/>
      </rPr>
      <t xml:space="preserve"> Entregar al dpto. de planificación.</t>
    </r>
  </si>
  <si>
    <t>Sillas ergonómicas</t>
  </si>
  <si>
    <r>
      <rPr>
        <b/>
        <sz val="9"/>
        <rFont val="Century Schoolbook"/>
        <family val="1"/>
      </rPr>
      <t>7.-</t>
    </r>
    <r>
      <rPr>
        <sz val="10"/>
        <rFont val="Arial Narrow"/>
        <family val="2"/>
      </rPr>
      <t xml:space="preserve"> Organizar el Archivo de Gestión.</t>
    </r>
  </si>
  <si>
    <t>N° de Cajas registrada en el inventario documental del decanato</t>
  </si>
  <si>
    <r>
      <rPr>
        <b/>
        <sz val="9"/>
        <rFont val="Century Schoolbook"/>
        <family val="1"/>
      </rPr>
      <t>1.-</t>
    </r>
    <r>
      <rPr>
        <sz val="10"/>
        <rFont val="Arial Narrow"/>
        <family val="2"/>
      </rPr>
      <t xml:space="preserve"> Sistematizar la documentación semestralmente.
</t>
    </r>
    <r>
      <rPr>
        <b/>
        <sz val="9"/>
        <rFont val="Century Schoolbook"/>
        <family val="1"/>
      </rPr>
      <t>2.-</t>
    </r>
    <r>
      <rPr>
        <sz val="10"/>
        <rFont val="Arial Narrow"/>
        <family val="2"/>
      </rPr>
      <t xml:space="preserve"> Organizar e inventariar la documentación.</t>
    </r>
  </si>
  <si>
    <t>Posicionamiento del modelo educativo integrador y desarrollador:
- Desarrollar un sistema de acompañamiento para la gestión eficaz del modelo educativo.</t>
  </si>
  <si>
    <r>
      <rPr>
        <b/>
        <sz val="9"/>
        <rFont val="Century Schoolbook"/>
        <family val="1"/>
      </rPr>
      <t>1.-</t>
    </r>
    <r>
      <rPr>
        <sz val="10"/>
        <rFont val="Arial Narrow"/>
        <family val="2"/>
      </rPr>
      <t xml:space="preserve"> Emitir y/o actualizar de los procesos académicos internos estandarizados.</t>
    </r>
  </si>
  <si>
    <t>Ejecución de los procesos académicos estandarizados.</t>
  </si>
  <si>
    <t>N° de informes emitidos de los procesos académicos internos estandarizados</t>
  </si>
  <si>
    <r>
      <rPr>
        <b/>
        <sz val="9"/>
        <rFont val="Century Schoolbook"/>
        <family val="1"/>
      </rPr>
      <t>1.-</t>
    </r>
    <r>
      <rPr>
        <sz val="10"/>
        <rFont val="Arial Narrow"/>
        <family val="2"/>
      </rPr>
      <t xml:space="preserve"> Convocar a reuniones</t>
    </r>
    <r>
      <rPr>
        <sz val="10"/>
        <color rgb="FFFF0000"/>
        <rFont val="Arial Narrow"/>
        <family val="2"/>
      </rPr>
      <t xml:space="preserve"> </t>
    </r>
    <r>
      <rPr>
        <sz val="10"/>
        <rFont val="Arial Narrow"/>
        <family val="2"/>
      </rPr>
      <t xml:space="preserve">de Comisión académica.
</t>
    </r>
    <r>
      <rPr>
        <b/>
        <sz val="9"/>
        <rFont val="Century Schoolbook"/>
        <family val="1"/>
      </rPr>
      <t>2.-</t>
    </r>
    <r>
      <rPr>
        <sz val="10"/>
        <rFont val="Arial Narrow"/>
        <family val="2"/>
      </rPr>
      <t xml:space="preserve"> Aprobar ante HCD del distributivo académico vigente y horario de clase.
</t>
    </r>
    <r>
      <rPr>
        <b/>
        <sz val="9"/>
        <rFont val="Century Schoolbook"/>
        <family val="1"/>
      </rPr>
      <t>3.-</t>
    </r>
    <r>
      <rPr>
        <sz val="10"/>
        <rFont val="Arial Narrow"/>
        <family val="2"/>
      </rPr>
      <t xml:space="preserve"> Elaborar informe.</t>
    </r>
  </si>
  <si>
    <r>
      <rPr>
        <b/>
        <sz val="9"/>
        <rFont val="Century Schoolbook"/>
        <family val="1"/>
      </rPr>
      <t>1.-</t>
    </r>
    <r>
      <rPr>
        <sz val="10"/>
        <rFont val="Arial Narrow"/>
        <family val="2"/>
      </rPr>
      <t xml:space="preserve"> Reporte del estado actual de la supervisión a la ejecución de los procesos académicos: reporte del cumplimento de entrega de silabus, planes de clase avance académico y reportes grupos de trabajo de carrera, de gestión de calidad, seguimiento a graduados y titulación por parte de coordinador carrera.</t>
    </r>
  </si>
  <si>
    <t>Ing. Mariuxi Zea
SUBDECANA</t>
  </si>
  <si>
    <r>
      <t>Tinta Epson T</t>
    </r>
    <r>
      <rPr>
        <sz val="10"/>
        <color theme="1"/>
        <rFont val="Century Schoolbook"/>
        <family val="1"/>
      </rPr>
      <t>6641</t>
    </r>
    <r>
      <rPr>
        <sz val="10"/>
        <color theme="1"/>
        <rFont val="Arial Narrow"/>
        <family val="2"/>
      </rPr>
      <t xml:space="preserve"> negra para impresora L</t>
    </r>
    <r>
      <rPr>
        <sz val="10"/>
        <color theme="1"/>
        <rFont val="Century Schoolbook"/>
        <family val="1"/>
      </rPr>
      <t>365</t>
    </r>
  </si>
  <si>
    <r>
      <t>Tinta Epson T</t>
    </r>
    <r>
      <rPr>
        <sz val="10"/>
        <color theme="1"/>
        <rFont val="Century Schoolbook"/>
        <family val="1"/>
      </rPr>
      <t>6642</t>
    </r>
    <r>
      <rPr>
        <sz val="10"/>
        <color theme="1"/>
        <rFont val="Arial Narrow"/>
        <family val="2"/>
      </rPr>
      <t xml:space="preserve"> cian para impresora L</t>
    </r>
    <r>
      <rPr>
        <sz val="10"/>
        <color theme="1"/>
        <rFont val="Century Schoolbook"/>
        <family val="1"/>
      </rPr>
      <t>365</t>
    </r>
  </si>
  <si>
    <r>
      <t>Tinta Epson T</t>
    </r>
    <r>
      <rPr>
        <sz val="10"/>
        <color theme="1"/>
        <rFont val="Century Schoolbook"/>
        <family val="1"/>
      </rPr>
      <t>6643</t>
    </r>
    <r>
      <rPr>
        <sz val="10"/>
        <color theme="1"/>
        <rFont val="Arial Narrow"/>
        <family val="2"/>
      </rPr>
      <t xml:space="preserve"> magenta para impresora L</t>
    </r>
    <r>
      <rPr>
        <sz val="10"/>
        <color theme="1"/>
        <rFont val="Century Schoolbook"/>
        <family val="1"/>
      </rPr>
      <t>365</t>
    </r>
  </si>
  <si>
    <r>
      <t>Tinta Epson T</t>
    </r>
    <r>
      <rPr>
        <sz val="10"/>
        <color theme="1"/>
        <rFont val="Century Schoolbook"/>
        <family val="1"/>
      </rPr>
      <t>6644</t>
    </r>
    <r>
      <rPr>
        <sz val="10"/>
        <color theme="1"/>
        <rFont val="Arial Narrow"/>
        <family val="2"/>
      </rPr>
      <t xml:space="preserve"> amarillo para impresora L</t>
    </r>
    <r>
      <rPr>
        <sz val="10"/>
        <color theme="1"/>
        <rFont val="Century Schoolbook"/>
        <family val="1"/>
      </rPr>
      <t>365</t>
    </r>
  </si>
  <si>
    <t>N° de informes de las actividades ejecutadas y supervisadas de los procesos académicos</t>
  </si>
  <si>
    <r>
      <rPr>
        <b/>
        <sz val="9"/>
        <rFont val="Century Schoolbook"/>
        <family val="1"/>
      </rPr>
      <t>1.-</t>
    </r>
    <r>
      <rPr>
        <sz val="10"/>
        <rFont val="Arial Narrow"/>
        <family val="2"/>
      </rPr>
      <t xml:space="preserve"> Convocar a reuniones de Comisión académica.
</t>
    </r>
    <r>
      <rPr>
        <b/>
        <sz val="9"/>
        <rFont val="Century Schoolbook"/>
        <family val="1"/>
      </rPr>
      <t>2.-</t>
    </r>
    <r>
      <rPr>
        <sz val="10"/>
        <rFont val="Arial Narrow"/>
        <family val="2"/>
      </rPr>
      <t xml:space="preserve"> Analizar, verificar y evaluar los procesos académicos.
</t>
    </r>
    <r>
      <rPr>
        <b/>
        <sz val="9"/>
        <rFont val="Century Schoolbook"/>
        <family val="1"/>
      </rPr>
      <t>3.-</t>
    </r>
    <r>
      <rPr>
        <sz val="10"/>
        <rFont val="Arial Narrow"/>
        <family val="2"/>
      </rPr>
      <t xml:space="preserve"> Elaborar informe.</t>
    </r>
  </si>
  <si>
    <t>Ing. Freddy Espinoza
COORDINADOR ACADEMICO DE LA FIC</t>
  </si>
  <si>
    <t>N° de informes de la supervisión semestral de los resultados o avances de los procesos de investigación y vinculación con la sociedad</t>
  </si>
  <si>
    <r>
      <rPr>
        <b/>
        <sz val="9"/>
        <rFont val="Century Schoolbook"/>
        <family val="1"/>
      </rPr>
      <t>1.-</t>
    </r>
    <r>
      <rPr>
        <sz val="10"/>
        <rFont val="Arial Narrow"/>
        <family val="2"/>
      </rPr>
      <t xml:space="preserve"> Convocar a reuniones con los colectivos de investigación y vinculación.
</t>
    </r>
    <r>
      <rPr>
        <b/>
        <sz val="9"/>
        <rFont val="Century Schoolbook"/>
        <family val="1"/>
      </rPr>
      <t>2.-</t>
    </r>
    <r>
      <rPr>
        <sz val="10"/>
        <rFont val="Arial Narrow"/>
        <family val="2"/>
      </rPr>
      <t xml:space="preserve"> Solicitar semestralmente el reporte de avance de los proyectos de investigación y vinculación de las carreras.
</t>
    </r>
    <r>
      <rPr>
        <b/>
        <sz val="9"/>
        <rFont val="Century Schoolbook"/>
        <family val="1"/>
      </rPr>
      <t>3.-</t>
    </r>
    <r>
      <rPr>
        <sz val="10"/>
        <rFont val="Arial Narrow"/>
        <family val="2"/>
      </rPr>
      <t xml:space="preserve"> Elaborar el reporte avances de los procesos de Investigación y de vinculación con la sociedad.</t>
    </r>
  </si>
  <si>
    <t xml:space="preserve"> Ejecución de los procesos académicos dispuestos por el Consejo Académico.</t>
  </si>
  <si>
    <t>N° de documentos emitidos de la planificación académica y curricular</t>
  </si>
  <si>
    <r>
      <rPr>
        <b/>
        <sz val="9"/>
        <rFont val="Century Schoolbook"/>
        <family val="1"/>
      </rPr>
      <t>1.-</t>
    </r>
    <r>
      <rPr>
        <sz val="10"/>
        <rFont val="Arial Narrow"/>
        <family val="2"/>
      </rPr>
      <t xml:space="preserve"> Asistir a reuniones de Consejo Académico.
</t>
    </r>
    <r>
      <rPr>
        <b/>
        <sz val="9"/>
        <rFont val="Century Schoolbook"/>
        <family val="1"/>
      </rPr>
      <t>2.-</t>
    </r>
    <r>
      <rPr>
        <sz val="10"/>
        <rFont val="Arial Narrow"/>
        <family val="2"/>
      </rPr>
      <t xml:space="preserve"> Analizar, verificar y evaluar los procesos académicos.
</t>
    </r>
    <r>
      <rPr>
        <b/>
        <sz val="9"/>
        <rFont val="Century Schoolbook"/>
        <family val="1"/>
      </rPr>
      <t>3.-</t>
    </r>
    <r>
      <rPr>
        <sz val="10"/>
        <rFont val="Arial Narrow"/>
        <family val="2"/>
      </rPr>
      <t xml:space="preserve"> Acatar las disposiciones de Consejo Académico.
</t>
    </r>
    <r>
      <rPr>
        <b/>
        <sz val="9"/>
        <rFont val="Century Schoolbook"/>
        <family val="1"/>
      </rPr>
      <t>4.-</t>
    </r>
    <r>
      <rPr>
        <sz val="10"/>
        <rFont val="Arial Narrow"/>
        <family val="2"/>
      </rPr>
      <t xml:space="preserve"> Elaborar informes.</t>
    </r>
  </si>
  <si>
    <r>
      <rPr>
        <b/>
        <sz val="9"/>
        <rFont val="Century Schoolbook"/>
        <family val="1"/>
      </rPr>
      <t>1.-</t>
    </r>
    <r>
      <rPr>
        <sz val="10"/>
        <rFont val="Arial Narrow"/>
        <family val="2"/>
      </rPr>
      <t xml:space="preserve"> Reporte de documentos de planificación académica y curricular emitidos.</t>
    </r>
  </si>
  <si>
    <t>N° de informes supervisados de las propuestas de procesos de investigación y vinculación con la sociedad ante las instancias encargadas de emitir las directrices a nivel institucional</t>
  </si>
  <si>
    <r>
      <rPr>
        <b/>
        <sz val="9"/>
        <rFont val="Century Schoolbook"/>
        <family val="1"/>
      </rPr>
      <t>1.-</t>
    </r>
    <r>
      <rPr>
        <sz val="10"/>
        <rFont val="Arial Narrow"/>
        <family val="2"/>
      </rPr>
      <t xml:space="preserve"> Convocar a reuniones con los colectivos de investigación y vinculación.
</t>
    </r>
    <r>
      <rPr>
        <b/>
        <sz val="9"/>
        <rFont val="Century Schoolbook"/>
        <family val="1"/>
      </rPr>
      <t>2.-</t>
    </r>
    <r>
      <rPr>
        <sz val="10"/>
        <rFont val="Arial Narrow"/>
        <family val="2"/>
      </rPr>
      <t xml:space="preserve"> Socializar las propuestas los proyectos de investigación y vinculación de las carreras.
</t>
    </r>
    <r>
      <rPr>
        <b/>
        <sz val="9"/>
        <rFont val="Century Schoolbook"/>
        <family val="1"/>
      </rPr>
      <t>3.-</t>
    </r>
    <r>
      <rPr>
        <sz val="10"/>
        <rFont val="Arial Narrow"/>
        <family val="2"/>
      </rPr>
      <t xml:space="preserve"> Participar ante las convocatorias de presentación de proyectos investigación y vinculación.
</t>
    </r>
    <r>
      <rPr>
        <b/>
        <sz val="9"/>
        <rFont val="Century Schoolbook"/>
        <family val="1"/>
      </rPr>
      <t>4.-</t>
    </r>
    <r>
      <rPr>
        <sz val="10"/>
        <rFont val="Arial Narrow"/>
        <family val="2"/>
      </rPr>
      <t xml:space="preserve"> Elaborar el reporte avances de los procesos de Investigación y de vinculación con la sociedad.</t>
    </r>
  </si>
  <si>
    <r>
      <t>Tinta Epson T</t>
    </r>
    <r>
      <rPr>
        <sz val="10"/>
        <rFont val="Century Schoolbook"/>
        <family val="1"/>
      </rPr>
      <t>6641</t>
    </r>
    <r>
      <rPr>
        <sz val="10"/>
        <rFont val="Arial Narrow"/>
        <family val="2"/>
      </rPr>
      <t xml:space="preserve"> negra para impresora L</t>
    </r>
    <r>
      <rPr>
        <sz val="10"/>
        <rFont val="Century Schoolbook"/>
        <family val="1"/>
      </rPr>
      <t>355</t>
    </r>
  </si>
  <si>
    <r>
      <t>Tinta Epson T</t>
    </r>
    <r>
      <rPr>
        <sz val="10"/>
        <rFont val="Century Schoolbook"/>
        <family val="1"/>
      </rPr>
      <t>6642</t>
    </r>
    <r>
      <rPr>
        <sz val="10"/>
        <rFont val="Arial Narrow"/>
        <family val="2"/>
      </rPr>
      <t xml:space="preserve"> cian para impresora L</t>
    </r>
    <r>
      <rPr>
        <sz val="10"/>
        <rFont val="Century Schoolbook"/>
        <family val="1"/>
      </rPr>
      <t>355</t>
    </r>
  </si>
  <si>
    <r>
      <t>Tinta Epson T</t>
    </r>
    <r>
      <rPr>
        <sz val="10"/>
        <rFont val="Century Schoolbook"/>
        <family val="1"/>
      </rPr>
      <t>6643</t>
    </r>
    <r>
      <rPr>
        <sz val="10"/>
        <rFont val="Arial Narrow"/>
        <family val="2"/>
      </rPr>
      <t xml:space="preserve"> magenta para impresora L</t>
    </r>
    <r>
      <rPr>
        <sz val="10"/>
        <rFont val="Century Schoolbook"/>
        <family val="1"/>
      </rPr>
      <t>355</t>
    </r>
  </si>
  <si>
    <r>
      <t>Tinta Epson T</t>
    </r>
    <r>
      <rPr>
        <sz val="10"/>
        <rFont val="Century Schoolbook"/>
        <family val="1"/>
      </rPr>
      <t>6644</t>
    </r>
    <r>
      <rPr>
        <sz val="10"/>
        <rFont val="Arial Narrow"/>
        <family val="2"/>
      </rPr>
      <t xml:space="preserve"> amarillo para impresora L</t>
    </r>
    <r>
      <rPr>
        <sz val="10"/>
        <rFont val="Century Schoolbook"/>
        <family val="1"/>
      </rPr>
      <t>355</t>
    </r>
  </si>
  <si>
    <t>Posicionamiento del modelo educativo integrador y desarrollador:
Desarrollar un sistema de acompañamiento para la gestión eficaz del modelo educativo.</t>
  </si>
  <si>
    <t>N° de informes semestral de la ejecución de la evaluación integral del desempeño docente</t>
  </si>
  <si>
    <r>
      <rPr>
        <b/>
        <sz val="9"/>
        <rFont val="Century Schoolbook"/>
        <family val="1"/>
      </rPr>
      <t>1.-</t>
    </r>
    <r>
      <rPr>
        <sz val="10"/>
        <rFont val="Arial Narrow"/>
        <family val="2"/>
      </rPr>
      <t xml:space="preserve"> Convocar a reuniones de Comisión académica.
</t>
    </r>
    <r>
      <rPr>
        <b/>
        <sz val="9"/>
        <rFont val="Century Schoolbook"/>
        <family val="1"/>
      </rPr>
      <t>2.-</t>
    </r>
    <r>
      <rPr>
        <sz val="10"/>
        <rFont val="Arial Narrow"/>
        <family val="2"/>
      </rPr>
      <t xml:space="preserve"> Aprobar ante HCD proceso de evaluación docente.
</t>
    </r>
    <r>
      <rPr>
        <b/>
        <sz val="9"/>
        <rFont val="Century Schoolbook"/>
        <family val="1"/>
      </rPr>
      <t>3.-</t>
    </r>
    <r>
      <rPr>
        <sz val="10"/>
        <rFont val="Arial Narrow"/>
        <family val="2"/>
      </rPr>
      <t xml:space="preserve"> Coordinar la ejecución de proceso de evaluación en las carreras.
</t>
    </r>
    <r>
      <rPr>
        <b/>
        <sz val="9"/>
        <rFont val="Century Schoolbook"/>
        <family val="1"/>
      </rPr>
      <t>4.-</t>
    </r>
    <r>
      <rPr>
        <sz val="10"/>
        <rFont val="Arial Narrow"/>
        <family val="2"/>
      </rPr>
      <t xml:space="preserve"> Elaborar el reporte de cumplimiento de proceso de evaluación integral del desempeño docente.</t>
    </r>
  </si>
  <si>
    <r>
      <rPr>
        <b/>
        <sz val="9"/>
        <rFont val="Century Schoolbook"/>
        <family val="1"/>
      </rPr>
      <t>7.-</t>
    </r>
    <r>
      <rPr>
        <sz val="10"/>
        <rFont val="Arial Narrow"/>
        <family val="2"/>
      </rPr>
      <t xml:space="preserve"> Supervisar las actividades académicas que se realizan en las diferentes aulas y laboratorios de las carreras de ingeniería civil, ingeniería en tecnología e ingeniería ambiental.</t>
    </r>
  </si>
  <si>
    <t>Actividades académicas que se realizan en los diferentes aulas y laboratorios de las carreras de ingeniería civil, ingeniería en tecnología e ingeniería ambiental.</t>
  </si>
  <si>
    <t>N° de informes por semestre de las actividades académicas de las jefaturas de laboratorios de facultad</t>
  </si>
  <si>
    <r>
      <rPr>
        <b/>
        <sz val="9"/>
        <rFont val="Century Schoolbook"/>
        <family val="1"/>
      </rPr>
      <t>1.-</t>
    </r>
    <r>
      <rPr>
        <sz val="10"/>
        <rFont val="Arial Narrow"/>
        <family val="2"/>
      </rPr>
      <t xml:space="preserve"> Solicitar las guías de practicas de los laboratorios al inicio de cada periodo académico.
</t>
    </r>
    <r>
      <rPr>
        <b/>
        <sz val="9"/>
        <rFont val="Century Schoolbook"/>
        <family val="1"/>
      </rPr>
      <t>2.-</t>
    </r>
    <r>
      <rPr>
        <sz val="10"/>
        <rFont val="Arial Narrow"/>
        <family val="2"/>
      </rPr>
      <t xml:space="preserve"> Solicitar la documentación técnica para el funcionamiento del laboratorio.
</t>
    </r>
    <r>
      <rPr>
        <b/>
        <sz val="9"/>
        <rFont val="Century Schoolbook"/>
        <family val="1"/>
      </rPr>
      <t>3.-</t>
    </r>
    <r>
      <rPr>
        <sz val="10"/>
        <rFont val="Arial Narrow"/>
        <family val="2"/>
      </rPr>
      <t xml:space="preserve"> Solicitar a los responsables de laboratorios el informe al finalizar el periodo académico.
</t>
    </r>
    <r>
      <rPr>
        <b/>
        <sz val="9"/>
        <rFont val="Century Schoolbook"/>
        <family val="1"/>
      </rPr>
      <t>4.-</t>
    </r>
    <r>
      <rPr>
        <sz val="10"/>
        <rFont val="Arial Narrow"/>
        <family val="2"/>
      </rPr>
      <t xml:space="preserve"> Elaborar el reporte de cumplimiento en procesos académicos por periodo académico.</t>
    </r>
  </si>
  <si>
    <r>
      <rPr>
        <b/>
        <sz val="9"/>
        <rFont val="Century Schoolbook"/>
        <family val="1"/>
      </rPr>
      <t>1.-</t>
    </r>
    <r>
      <rPr>
        <sz val="10"/>
        <rFont val="Arial Narrow"/>
        <family val="2"/>
      </rPr>
      <t xml:space="preserve"> Reporte de estado de cumplimiento en procesos académicos.
- Portafolio de guías de practicas de laboratorio de las carreras.
- Portafolio de inventario de laboratorios actualizada.
- Documentación técnica del funcionamiento de laboratorios.
(Anexo N° </t>
    </r>
    <r>
      <rPr>
        <sz val="10"/>
        <rFont val="Century Schoolbook"/>
        <family val="1"/>
      </rPr>
      <t>1</t>
    </r>
    <r>
      <rPr>
        <sz val="10"/>
        <rFont val="Arial Narrow"/>
        <family val="2"/>
      </rPr>
      <t>)
(</t>
    </r>
    <r>
      <rPr>
        <sz val="10"/>
        <rFont val="Century Schoolbook"/>
        <family val="1"/>
      </rPr>
      <t>198</t>
    </r>
    <r>
      <rPr>
        <sz val="10"/>
        <rFont val="Arial Narrow"/>
        <family val="2"/>
      </rPr>
      <t xml:space="preserve"> prácticas en el </t>
    </r>
    <r>
      <rPr>
        <sz val="10"/>
        <rFont val="Century Schoolbook"/>
        <family val="1"/>
      </rPr>
      <t>1</t>
    </r>
    <r>
      <rPr>
        <sz val="10"/>
        <rFont val="Arial Narrow"/>
        <family val="2"/>
      </rPr>
      <t xml:space="preserve">er Semestre y </t>
    </r>
    <r>
      <rPr>
        <sz val="10"/>
        <rFont val="Century Schoolbook"/>
        <family val="1"/>
      </rPr>
      <t>190</t>
    </r>
    <r>
      <rPr>
        <sz val="10"/>
        <rFont val="Arial Narrow"/>
        <family val="2"/>
      </rPr>
      <t xml:space="preserve"> prácticas en el </t>
    </r>
    <r>
      <rPr>
        <sz val="10"/>
        <rFont val="Century Schoolbook"/>
        <family val="1"/>
      </rPr>
      <t>2</t>
    </r>
    <r>
      <rPr>
        <sz val="10"/>
        <rFont val="Arial Narrow"/>
        <family val="2"/>
      </rPr>
      <t>do semestre)</t>
    </r>
  </si>
  <si>
    <t>Ing. Elvis Sánchez
Ing. Ronald Elizalde
JEFE DE LABORATORIOS</t>
  </si>
  <si>
    <t>N° de guías supervisadas en el laboratorio telecomunicaciones</t>
  </si>
  <si>
    <r>
      <t xml:space="preserve">N° de guías supervisadas en el laboratorio tecnología N° </t>
    </r>
    <r>
      <rPr>
        <sz val="10"/>
        <rFont val="Century Schoolbook"/>
        <family val="1"/>
      </rPr>
      <t>1</t>
    </r>
  </si>
  <si>
    <r>
      <t xml:space="preserve">N° de guías supervisadas en el laboratorio tecnología N° </t>
    </r>
    <r>
      <rPr>
        <sz val="10"/>
        <rFont val="Century Schoolbook"/>
        <family val="1"/>
      </rPr>
      <t>2</t>
    </r>
  </si>
  <si>
    <r>
      <t xml:space="preserve">N° de guías supervisadas en el laboratorio tecnología N° </t>
    </r>
    <r>
      <rPr>
        <sz val="10"/>
        <rFont val="Century Schoolbook"/>
        <family val="1"/>
      </rPr>
      <t>3</t>
    </r>
  </si>
  <si>
    <t>N° de guías supervisadas en el laboratorio Robótica</t>
  </si>
  <si>
    <t>N° de guías supervisadas en el laboratorio Mac, Diseño Multimedia</t>
  </si>
  <si>
    <r>
      <t xml:space="preserve">N° de guías supervisadas en el laboratorio Hardware Software </t>
    </r>
    <r>
      <rPr>
        <sz val="10"/>
        <rFont val="Century Schoolbook"/>
        <family val="1"/>
      </rPr>
      <t>1</t>
    </r>
  </si>
  <si>
    <r>
      <t xml:space="preserve">N° de guías supervisadas en el laboratorio Hardware Software </t>
    </r>
    <r>
      <rPr>
        <sz val="10"/>
        <rFont val="Century Schoolbook"/>
        <family val="1"/>
      </rPr>
      <t>2</t>
    </r>
  </si>
  <si>
    <r>
      <t xml:space="preserve">N° de guías supervisadas en el laboratorio Hardware Software </t>
    </r>
    <r>
      <rPr>
        <sz val="10"/>
        <rFont val="Century Schoolbook"/>
        <family val="1"/>
      </rPr>
      <t>3</t>
    </r>
  </si>
  <si>
    <t>N° de guías supervisadas en el laboratorio Electrónica</t>
  </si>
  <si>
    <t>N° de guías supervisadas en el laboratorio comportamiento de materiales</t>
  </si>
  <si>
    <r>
      <t xml:space="preserve">Disco Duro Interno Western Digital Wd </t>
    </r>
    <r>
      <rPr>
        <sz val="10"/>
        <rFont val="Century Schoolbook"/>
        <family val="1"/>
      </rPr>
      <t>1</t>
    </r>
    <r>
      <rPr>
        <sz val="10"/>
        <rFont val="Arial Narrow"/>
        <family val="2"/>
      </rPr>
      <t>tb Pc Sata/</t>
    </r>
    <r>
      <rPr>
        <sz val="10"/>
        <rFont val="Century Schoolbook"/>
        <family val="1"/>
      </rPr>
      <t>64</t>
    </r>
    <r>
      <rPr>
        <sz val="10"/>
        <rFont val="Arial Narrow"/>
        <family val="2"/>
      </rPr>
      <t>mb</t>
    </r>
  </si>
  <si>
    <r>
      <t>Memoria Ram Ddr</t>
    </r>
    <r>
      <rPr>
        <sz val="10"/>
        <rFont val="Century Schoolbook"/>
        <family val="1"/>
      </rPr>
      <t>3 4</t>
    </r>
    <r>
      <rPr>
        <sz val="10"/>
        <rFont val="Arial Narrow"/>
        <family val="2"/>
      </rPr>
      <t xml:space="preserve">gb Pc </t>
    </r>
    <r>
      <rPr>
        <sz val="10"/>
        <rFont val="Century Schoolbook"/>
        <family val="1"/>
      </rPr>
      <t>1600</t>
    </r>
    <r>
      <rPr>
        <sz val="10"/>
        <rFont val="Arial Narrow"/>
        <family val="2"/>
      </rPr>
      <t>mhz</t>
    </r>
  </si>
  <si>
    <r>
      <t>Memoria Kingston Hyperx Fury Ddr</t>
    </r>
    <r>
      <rPr>
        <sz val="10"/>
        <rFont val="Century Schoolbook"/>
        <family val="1"/>
      </rPr>
      <t>4 8</t>
    </r>
    <r>
      <rPr>
        <sz val="10"/>
        <rFont val="Arial Narrow"/>
        <family val="2"/>
      </rPr>
      <t xml:space="preserve">gb </t>
    </r>
    <r>
      <rPr>
        <sz val="10"/>
        <rFont val="Century Schoolbook"/>
        <family val="1"/>
      </rPr>
      <t>2400</t>
    </r>
    <r>
      <rPr>
        <sz val="10"/>
        <rFont val="Arial Narrow"/>
        <family val="2"/>
      </rPr>
      <t xml:space="preserve">mhz Y </t>
    </r>
    <r>
      <rPr>
        <sz val="10"/>
        <rFont val="Century Schoolbook"/>
        <family val="1"/>
      </rPr>
      <t>2666</t>
    </r>
    <r>
      <rPr>
        <sz val="10"/>
        <rFont val="Arial Narrow"/>
        <family val="2"/>
      </rPr>
      <t>mhz</t>
    </r>
  </si>
  <si>
    <r>
      <t>Bc.ec Fuente de Poder Corsair Vs</t>
    </r>
    <r>
      <rPr>
        <sz val="10"/>
        <rFont val="Century Schoolbook"/>
        <family val="1"/>
      </rPr>
      <t>550 80</t>
    </r>
    <r>
      <rPr>
        <sz val="10"/>
        <rFont val="Arial Narrow"/>
        <family val="2"/>
      </rPr>
      <t xml:space="preserve"> Plus</t>
    </r>
  </si>
  <si>
    <r>
      <t>Teclado Genius Smart Kb</t>
    </r>
    <r>
      <rPr>
        <sz val="10"/>
        <rFont val="Century Schoolbook"/>
        <family val="1"/>
      </rPr>
      <t>101</t>
    </r>
    <r>
      <rPr>
        <sz val="10"/>
        <rFont val="Arial Narrow"/>
        <family val="2"/>
      </rPr>
      <t xml:space="preserve"> Black Usb</t>
    </r>
  </si>
  <si>
    <r>
      <t>Conectores Rj</t>
    </r>
    <r>
      <rPr>
        <sz val="10"/>
        <rFont val="Century Schoolbook"/>
        <family val="1"/>
      </rPr>
      <t>45</t>
    </r>
    <r>
      <rPr>
        <sz val="10"/>
        <rFont val="Arial Narrow"/>
        <family val="2"/>
      </rPr>
      <t xml:space="preserve"> Cat</t>
    </r>
    <r>
      <rPr>
        <sz val="10"/>
        <rFont val="Century Schoolbook"/>
        <family val="1"/>
      </rPr>
      <t>5</t>
    </r>
    <r>
      <rPr>
        <sz val="10"/>
        <rFont val="Arial Narrow"/>
        <family val="2"/>
      </rPr>
      <t xml:space="preserve"> Nexxt Funda de </t>
    </r>
    <r>
      <rPr>
        <sz val="10"/>
        <rFont val="Century Schoolbook"/>
        <family val="1"/>
      </rPr>
      <t>100</t>
    </r>
    <r>
      <rPr>
        <sz val="10"/>
        <rFont val="Arial Narrow"/>
        <family val="2"/>
      </rPr>
      <t xml:space="preserve"> Unidades Datos</t>
    </r>
  </si>
  <si>
    <r>
      <t xml:space="preserve">Cable Red Utp Nexxt Cat </t>
    </r>
    <r>
      <rPr>
        <sz val="10"/>
        <rFont val="Century Schoolbook"/>
        <family val="1"/>
      </rPr>
      <t>6</t>
    </r>
    <r>
      <rPr>
        <sz val="10"/>
        <rFont val="Arial Narrow"/>
        <family val="2"/>
      </rPr>
      <t xml:space="preserve">e </t>
    </r>
    <r>
      <rPr>
        <sz val="10"/>
        <rFont val="Century Schoolbook"/>
        <family val="1"/>
      </rPr>
      <t>305</t>
    </r>
    <r>
      <rPr>
        <sz val="10"/>
        <rFont val="Arial Narrow"/>
        <family val="2"/>
      </rPr>
      <t>m Interior Certificado Gigabit</t>
    </r>
  </si>
  <si>
    <r>
      <t xml:space="preserve">Flash Memory </t>
    </r>
    <r>
      <rPr>
        <sz val="10"/>
        <rFont val="Century Schoolbook"/>
        <family val="1"/>
      </rPr>
      <t>64</t>
    </r>
    <r>
      <rPr>
        <sz val="10"/>
        <rFont val="Arial Narrow"/>
        <family val="2"/>
      </rPr>
      <t xml:space="preserve">gb, </t>
    </r>
    <r>
      <rPr>
        <sz val="10"/>
        <rFont val="Century Schoolbook"/>
        <family val="1"/>
      </rPr>
      <t>128</t>
    </r>
    <r>
      <rPr>
        <sz val="10"/>
        <rFont val="Arial Narrow"/>
        <family val="2"/>
      </rPr>
      <t>gb Kingston Dtse</t>
    </r>
    <r>
      <rPr>
        <sz val="10"/>
        <rFont val="Century Schoolbook"/>
        <family val="1"/>
      </rPr>
      <t>9</t>
    </r>
    <r>
      <rPr>
        <sz val="10"/>
        <rFont val="Arial Narrow"/>
        <family val="2"/>
      </rPr>
      <t xml:space="preserve"> G</t>
    </r>
    <r>
      <rPr>
        <sz val="10"/>
        <rFont val="Century Schoolbook"/>
        <family val="1"/>
      </rPr>
      <t>2</t>
    </r>
    <r>
      <rPr>
        <sz val="10"/>
        <rFont val="Arial Narrow"/>
        <family val="2"/>
      </rPr>
      <t xml:space="preserve"> Usb </t>
    </r>
    <r>
      <rPr>
        <sz val="10"/>
        <rFont val="Century Schoolbook"/>
        <family val="1"/>
      </rPr>
      <t xml:space="preserve">3.0 </t>
    </r>
    <r>
      <rPr>
        <sz val="10"/>
        <rFont val="Arial Narrow"/>
        <family val="2"/>
      </rPr>
      <t>Pendrive</t>
    </r>
  </si>
  <si>
    <r>
      <t>Disco Duro Externo 2tb Adata Hd</t>
    </r>
    <r>
      <rPr>
        <sz val="10"/>
        <rFont val="Century Schoolbook"/>
        <family val="1"/>
      </rPr>
      <t>710</t>
    </r>
    <r>
      <rPr>
        <sz val="10"/>
        <rFont val="Arial Narrow"/>
        <family val="2"/>
      </rPr>
      <t xml:space="preserve"> Pro Antigolpes Usb </t>
    </r>
    <r>
      <rPr>
        <sz val="10"/>
        <rFont val="Century Schoolbook"/>
        <family val="1"/>
      </rPr>
      <t>3.2</t>
    </r>
  </si>
  <si>
    <r>
      <t xml:space="preserve">Cable Gemelo </t>
    </r>
    <r>
      <rPr>
        <sz val="10"/>
        <rFont val="Century Schoolbook"/>
        <family val="1"/>
      </rPr>
      <t>12</t>
    </r>
    <r>
      <rPr>
        <sz val="10"/>
        <rFont val="Arial Narrow"/>
        <family val="2"/>
      </rPr>
      <t xml:space="preserve"> Cable Gemelo </t>
    </r>
    <r>
      <rPr>
        <sz val="10"/>
        <rFont val="Century Schoolbook"/>
        <family val="1"/>
      </rPr>
      <t>2*16</t>
    </r>
    <r>
      <rPr>
        <sz val="10"/>
        <rFont val="Arial Narrow"/>
        <family val="2"/>
      </rPr>
      <t xml:space="preserve"> Rollos de Cable Gemelo</t>
    </r>
  </si>
  <si>
    <r>
      <t xml:space="preserve">Cable Hdmi </t>
    </r>
    <r>
      <rPr>
        <sz val="10"/>
        <rFont val="Century Schoolbook"/>
        <family val="1"/>
      </rPr>
      <t>10</t>
    </r>
    <r>
      <rPr>
        <sz val="10"/>
        <rFont val="Arial Narrow"/>
        <family val="2"/>
      </rPr>
      <t xml:space="preserve"> Metros /</t>
    </r>
    <r>
      <rPr>
        <sz val="10"/>
        <rFont val="Century Schoolbook"/>
        <family val="1"/>
      </rPr>
      <t>3</t>
    </r>
    <r>
      <rPr>
        <sz val="10"/>
        <rFont val="Arial Narrow"/>
        <family val="2"/>
      </rPr>
      <t>d / V</t>
    </r>
    <r>
      <rPr>
        <sz val="10"/>
        <rFont val="Century Schoolbook"/>
        <family val="1"/>
      </rPr>
      <t>1.4 /4096</t>
    </r>
    <r>
      <rPr>
        <sz val="10"/>
        <rFont val="Arial Narrow"/>
        <family val="2"/>
      </rPr>
      <t>x</t>
    </r>
    <r>
      <rPr>
        <sz val="10"/>
        <rFont val="Century Schoolbook"/>
        <family val="1"/>
      </rPr>
      <t>2160</t>
    </r>
    <r>
      <rPr>
        <sz val="10"/>
        <rFont val="Arial Narrow"/>
        <family val="2"/>
      </rPr>
      <t xml:space="preserve"> Hd /iso </t>
    </r>
    <r>
      <rPr>
        <sz val="10"/>
        <rFont val="Century Schoolbook"/>
        <family val="1"/>
      </rPr>
      <t>9001</t>
    </r>
    <r>
      <rPr>
        <sz val="10"/>
        <rFont val="Arial Narrow"/>
        <family val="2"/>
      </rPr>
      <t>/gold</t>
    </r>
  </si>
  <si>
    <r>
      <t xml:space="preserve">Cable Vga Macho A Macho </t>
    </r>
    <r>
      <rPr>
        <sz val="10"/>
        <rFont val="Century Schoolbook"/>
        <family val="1"/>
      </rPr>
      <t>10</t>
    </r>
    <r>
      <rPr>
        <sz val="10"/>
        <rFont val="Arial Narrow"/>
        <family val="2"/>
      </rPr>
      <t xml:space="preserve"> Metros de Largo</t>
    </r>
  </si>
  <si>
    <t>Mantenimiento preventivo de  la máquina de tracción de aceros</t>
  </si>
  <si>
    <t>Global</t>
  </si>
  <si>
    <t>Mantenimiento correctivo de esclerómetros</t>
  </si>
  <si>
    <t>Mantenimiento correctivo de acondicionadores de aire</t>
  </si>
  <si>
    <t>Mantenimiento correctivo de Mordaza de banco</t>
  </si>
  <si>
    <t>Mantenimiento preventivo del densímetro eléctrico</t>
  </si>
  <si>
    <t>Mantenimiento  correctivo de los martillos de compactación de suelos</t>
  </si>
  <si>
    <t>Mantenimiento correctivo de carretillas de transporte</t>
  </si>
  <si>
    <t>Mantenimiento preventivo de extractora de núcleos</t>
  </si>
  <si>
    <t>Mantenimiento preventivo de marco de carga (Marshall)</t>
  </si>
  <si>
    <r>
      <t xml:space="preserve">Juego de tamices de </t>
    </r>
    <r>
      <rPr>
        <sz val="10"/>
        <rFont val="Century Schoolbook"/>
        <family val="1"/>
      </rPr>
      <t>8</t>
    </r>
    <r>
      <rPr>
        <sz val="10"/>
        <rFont val="Arial Narrow"/>
        <family val="2"/>
      </rPr>
      <t>" de diámetro:#</t>
    </r>
    <r>
      <rPr>
        <sz val="10"/>
        <rFont val="Century Schoolbook"/>
        <family val="1"/>
      </rPr>
      <t xml:space="preserve">4,10,12,18,20,30,40,50,100,200; </t>
    </r>
    <r>
      <rPr>
        <sz val="10"/>
        <rFont val="Arial Narrow"/>
        <family val="2"/>
      </rPr>
      <t>fondo y tapa</t>
    </r>
  </si>
  <si>
    <r>
      <t xml:space="preserve">Juego de molde de </t>
    </r>
    <r>
      <rPr>
        <sz val="10"/>
        <rFont val="Century Schoolbook"/>
        <family val="1"/>
      </rPr>
      <t>4"</t>
    </r>
    <r>
      <rPr>
        <sz val="10"/>
        <rFont val="Arial Narrow"/>
        <family val="2"/>
      </rPr>
      <t xml:space="preserve"> para briquetas de asfalto</t>
    </r>
  </si>
  <si>
    <t>Amoladora de suelos</t>
  </si>
  <si>
    <t>N° de Cajas registrada en el inventario documental del subdecanato</t>
  </si>
  <si>
    <r>
      <rPr>
        <b/>
        <sz val="9"/>
        <rFont val="Century Schoolbook"/>
        <family val="1"/>
      </rPr>
      <t>1.-</t>
    </r>
    <r>
      <rPr>
        <sz val="10"/>
        <rFont val="Arial Narrow"/>
        <family val="2"/>
      </rPr>
      <t xml:space="preserve"> Declarar la emisión y notificación de convocatorias y actas de Consejo Directivo.</t>
    </r>
  </si>
  <si>
    <t>N° de convocatorias emitidas y notificadas de Consejo Directivo</t>
  </si>
  <si>
    <r>
      <rPr>
        <b/>
        <sz val="9"/>
        <rFont val="Century Schoolbook"/>
        <family val="1"/>
      </rPr>
      <t>1.-</t>
    </r>
    <r>
      <rPr>
        <sz val="10"/>
        <rFont val="Arial Narrow"/>
        <family val="2"/>
      </rPr>
      <t xml:space="preserve"> Revisar la documentación para CD.
</t>
    </r>
    <r>
      <rPr>
        <b/>
        <sz val="9"/>
        <rFont val="Century Schoolbook"/>
        <family val="1"/>
      </rPr>
      <t>2.-</t>
    </r>
    <r>
      <rPr>
        <sz val="10"/>
        <rFont val="Arial Narrow"/>
        <family val="2"/>
      </rPr>
      <t xml:space="preserve"> Elaborar el orden del día de CD.
</t>
    </r>
    <r>
      <rPr>
        <b/>
        <sz val="9"/>
        <rFont val="Century Schoolbook"/>
        <family val="1"/>
      </rPr>
      <t>3.-</t>
    </r>
    <r>
      <rPr>
        <sz val="10"/>
        <rFont val="Arial Narrow"/>
        <family val="2"/>
      </rPr>
      <t xml:space="preserve"> Notificar la convocatoria a los miembros de CD.</t>
    </r>
  </si>
  <si>
    <t>Abg. Lenin Erazo Bermeo
SECRETARIO - ABOGADO</t>
  </si>
  <si>
    <t>N° de Resoluciones de Consejo Directivo elaboradas y notificadas</t>
  </si>
  <si>
    <r>
      <rPr>
        <b/>
        <sz val="9"/>
        <rFont val="Century Schoolbook"/>
        <family val="1"/>
      </rPr>
      <t>1.-</t>
    </r>
    <r>
      <rPr>
        <sz val="10"/>
        <rFont val="Arial Narrow"/>
        <family val="2"/>
      </rPr>
      <t xml:space="preserve"> Sistematizar la información obtenida en las sesión de CD.
</t>
    </r>
    <r>
      <rPr>
        <b/>
        <sz val="9"/>
        <rFont val="Century Schoolbook"/>
        <family val="1"/>
      </rPr>
      <t>2.-</t>
    </r>
    <r>
      <rPr>
        <sz val="10"/>
        <rFont val="Arial Narrow"/>
        <family val="2"/>
      </rPr>
      <t xml:space="preserve"> Elaborar el actas de resoluciones de CD.
</t>
    </r>
    <r>
      <rPr>
        <b/>
        <sz val="9"/>
        <rFont val="Century Schoolbook"/>
        <family val="1"/>
      </rPr>
      <t>3.-</t>
    </r>
    <r>
      <rPr>
        <sz val="10"/>
        <rFont val="Arial Narrow"/>
        <family val="2"/>
      </rPr>
      <t xml:space="preserve"> Notificar las resoluciones de CD.</t>
    </r>
  </si>
  <si>
    <r>
      <rPr>
        <b/>
        <sz val="9"/>
        <rFont val="Century Schoolbook"/>
        <family val="1"/>
      </rPr>
      <t>3.-</t>
    </r>
    <r>
      <rPr>
        <sz val="10"/>
        <rFont val="Arial Narrow"/>
        <family val="2"/>
      </rPr>
      <t xml:space="preserve"> Emitir los informes jurídicos de los procesos disciplinarios, académicos y/o administrativos de la Facultad.</t>
    </r>
  </si>
  <si>
    <t>N° de informes jurídicos de los procesos disciplinarios, académicos y/o administrativos emitidos</t>
  </si>
  <si>
    <r>
      <rPr>
        <b/>
        <sz val="9"/>
        <rFont val="Century Schoolbook"/>
        <family val="1"/>
      </rPr>
      <t>1.-</t>
    </r>
    <r>
      <rPr>
        <sz val="10"/>
        <rFont val="Arial Narrow"/>
        <family val="2"/>
      </rPr>
      <t xml:space="preserve"> Receptar de la documentación.
</t>
    </r>
    <r>
      <rPr>
        <b/>
        <sz val="9"/>
        <rFont val="Century Schoolbook"/>
        <family val="1"/>
      </rPr>
      <t>2.-</t>
    </r>
    <r>
      <rPr>
        <sz val="10"/>
        <rFont val="Arial Narrow"/>
        <family val="2"/>
      </rPr>
      <t xml:space="preserve"> Elaborar informe jurídico.
</t>
    </r>
    <r>
      <rPr>
        <b/>
        <sz val="9"/>
        <rFont val="Century Schoolbook"/>
        <family val="1"/>
      </rPr>
      <t>3.-</t>
    </r>
    <r>
      <rPr>
        <sz val="10"/>
        <rFont val="Arial Narrow"/>
        <family val="2"/>
      </rPr>
      <t xml:space="preserve"> Notificar el informe a los involucrados en el proceso.</t>
    </r>
  </si>
  <si>
    <r>
      <rPr>
        <b/>
        <sz val="9"/>
        <rFont val="Century Schoolbook"/>
        <family val="1"/>
      </rPr>
      <t>4.-</t>
    </r>
    <r>
      <rPr>
        <sz val="10"/>
        <rFont val="Arial Narrow"/>
        <family val="2"/>
      </rPr>
      <t xml:space="preserve"> Emitir y/o legalizar de Certificaciones de la Facultad.</t>
    </r>
  </si>
  <si>
    <t>N° de certificaciones emitidas</t>
  </si>
  <si>
    <r>
      <rPr>
        <b/>
        <sz val="9"/>
        <rFont val="Century Schoolbook"/>
        <family val="1"/>
      </rPr>
      <t>1.-</t>
    </r>
    <r>
      <rPr>
        <sz val="10"/>
        <rFont val="Arial Narrow"/>
        <family val="2"/>
      </rPr>
      <t xml:space="preserve"> Receptar la documentación.
</t>
    </r>
    <r>
      <rPr>
        <b/>
        <sz val="9"/>
        <rFont val="Century Schoolbook"/>
        <family val="1"/>
      </rPr>
      <t>2.-</t>
    </r>
    <r>
      <rPr>
        <sz val="10"/>
        <rFont val="Arial Narrow"/>
        <family val="2"/>
      </rPr>
      <t xml:space="preserve"> Analizar la petición de certificación.
</t>
    </r>
    <r>
      <rPr>
        <b/>
        <sz val="9"/>
        <rFont val="Century Schoolbook"/>
        <family val="1"/>
      </rPr>
      <t>3.-</t>
    </r>
    <r>
      <rPr>
        <sz val="10"/>
        <rFont val="Arial Narrow"/>
        <family val="2"/>
      </rPr>
      <t xml:space="preserve"> Emitir la certificación respectiva.</t>
    </r>
  </si>
  <si>
    <r>
      <rPr>
        <b/>
        <sz val="9"/>
        <rFont val="Century Schoolbook"/>
        <family val="1"/>
      </rPr>
      <t>5.-</t>
    </r>
    <r>
      <rPr>
        <sz val="10"/>
        <rFont val="Arial Narrow"/>
        <family val="2"/>
      </rPr>
      <t xml:space="preserve"> Registrar y distribuir la correspondencia interna y externa de la facultad.</t>
    </r>
  </si>
  <si>
    <t>N° de registro y distribución de la correspondencia interna y externa de la facultad registrados</t>
  </si>
  <si>
    <r>
      <rPr>
        <b/>
        <sz val="9"/>
        <rFont val="Century Schoolbook"/>
        <family val="1"/>
      </rPr>
      <t>1.-</t>
    </r>
    <r>
      <rPr>
        <sz val="10"/>
        <rFont val="Arial Narrow"/>
        <family val="2"/>
      </rPr>
      <t xml:space="preserve"> Receptar de la documentación.
</t>
    </r>
    <r>
      <rPr>
        <b/>
        <sz val="9"/>
        <rFont val="Century Schoolbook"/>
        <family val="1"/>
      </rPr>
      <t>2.-</t>
    </r>
    <r>
      <rPr>
        <sz val="10"/>
        <rFont val="Arial Narrow"/>
        <family val="2"/>
      </rPr>
      <t xml:space="preserve"> Distribuir la correspondencia a las dependencias del facultad.
</t>
    </r>
    <r>
      <rPr>
        <b/>
        <sz val="9"/>
        <rFont val="Century Schoolbook"/>
        <family val="1"/>
      </rPr>
      <t>3.-</t>
    </r>
    <r>
      <rPr>
        <sz val="10"/>
        <rFont val="Arial Narrow"/>
        <family val="2"/>
      </rPr>
      <t xml:space="preserve"> Registrar la correspondencia entregada.</t>
    </r>
  </si>
  <si>
    <r>
      <rPr>
        <b/>
        <sz val="9"/>
        <rFont val="Century Schoolbook"/>
        <family val="1"/>
      </rPr>
      <t>7.-</t>
    </r>
    <r>
      <rPr>
        <sz val="10"/>
        <rFont val="Arial Narrow"/>
        <family val="2"/>
      </rPr>
      <t xml:space="preserve"> Organizar del Archivo intermedio.</t>
    </r>
  </si>
  <si>
    <t>N° de Cajas registrada en el inventario documental de secretario y archivo</t>
  </si>
  <si>
    <t>INGENIERÍA AMBIENTAL</t>
  </si>
  <si>
    <t xml:space="preserve">Posicionamiento del modelo educativo integrador y desarrollador:
- Desarrollar un sistema de acompañamiento para la gestión eficaz del modelo educativo. </t>
  </si>
  <si>
    <r>
      <rPr>
        <b/>
        <sz val="9"/>
        <rFont val="Century Schoolbook"/>
        <family val="1"/>
      </rPr>
      <t>1.-</t>
    </r>
    <r>
      <rPr>
        <sz val="10"/>
        <rFont val="Arial Narrow"/>
        <family val="2"/>
      </rPr>
      <t xml:space="preserve"> Ejecutar los procesos académicos de la carrera.</t>
    </r>
  </si>
  <si>
    <t>Cumplimiento de los procesos académicos de la carrera.</t>
  </si>
  <si>
    <t>N° de procesos académicos de la carrera ejecutados</t>
  </si>
  <si>
    <r>
      <rPr>
        <b/>
        <sz val="9"/>
        <rFont val="Century Schoolbook"/>
        <family val="1"/>
      </rPr>
      <t>1.-</t>
    </r>
    <r>
      <rPr>
        <sz val="10"/>
        <rFont val="Arial Narrow"/>
        <family val="2"/>
      </rPr>
      <t xml:space="preserve"> Asistir a reuniones de Comisión académica.
</t>
    </r>
    <r>
      <rPr>
        <b/>
        <sz val="9"/>
        <rFont val="Century Schoolbook"/>
        <family val="1"/>
      </rPr>
      <t>2.-</t>
    </r>
    <r>
      <rPr>
        <sz val="10"/>
        <rFont val="Arial Narrow"/>
        <family val="2"/>
      </rPr>
      <t xml:space="preserve"> Coordinar la elaboración del distributivo académico vigente y horario de clase.
</t>
    </r>
    <r>
      <rPr>
        <b/>
        <sz val="9"/>
        <rFont val="Century Schoolbook"/>
        <family val="1"/>
      </rPr>
      <t>3.-</t>
    </r>
    <r>
      <rPr>
        <sz val="10"/>
        <color rgb="FFFF0000"/>
        <rFont val="Arial Narrow"/>
        <family val="2"/>
      </rPr>
      <t xml:space="preserve"> </t>
    </r>
    <r>
      <rPr>
        <sz val="10"/>
        <rFont val="Arial Narrow"/>
        <family val="2"/>
      </rPr>
      <t xml:space="preserve">Emitir un informe de Entrega de silabus, planes de clase avance académico y reportes grupos de trabajo de carrera, de gestión de calidad, seguimiento a graduados y titulación por parte de coordinador carrera.
</t>
    </r>
    <r>
      <rPr>
        <b/>
        <sz val="9"/>
        <rFont val="Century Schoolbook"/>
        <family val="1"/>
      </rPr>
      <t>4.-</t>
    </r>
    <r>
      <rPr>
        <sz val="10"/>
        <rFont val="Arial Narrow"/>
        <family val="2"/>
      </rPr>
      <t xml:space="preserve"> Elaborar el reporte por cada semestre a la ejecución de los procesos académicos.</t>
    </r>
  </si>
  <si>
    <r>
      <rPr>
        <b/>
        <sz val="9"/>
        <rFont val="Century Schoolbook"/>
        <family val="1"/>
      </rPr>
      <t>1.-</t>
    </r>
    <r>
      <rPr>
        <sz val="10"/>
        <rFont val="Arial Narrow"/>
        <family val="2"/>
      </rPr>
      <t xml:space="preserve"> Distributivo académico.
</t>
    </r>
    <r>
      <rPr>
        <b/>
        <sz val="9"/>
        <rFont val="Century Schoolbook"/>
        <family val="1"/>
      </rPr>
      <t>2.-</t>
    </r>
    <r>
      <rPr>
        <sz val="10"/>
        <rFont val="Arial Narrow"/>
        <family val="2"/>
      </rPr>
      <t xml:space="preserve"> Horarios de clase aprobados.
</t>
    </r>
    <r>
      <rPr>
        <b/>
        <sz val="9"/>
        <rFont val="Century Schoolbook"/>
        <family val="1"/>
      </rPr>
      <t>3.-</t>
    </r>
    <r>
      <rPr>
        <sz val="10"/>
        <rFont val="Arial Narrow"/>
        <family val="2"/>
      </rPr>
      <t xml:space="preserve"> Portafolio de syllabus de la carrera.
</t>
    </r>
    <r>
      <rPr>
        <b/>
        <sz val="9"/>
        <rFont val="Century Schoolbook"/>
        <family val="1"/>
      </rPr>
      <t>4.-</t>
    </r>
    <r>
      <rPr>
        <sz val="10"/>
        <rFont val="Arial Narrow"/>
        <family val="2"/>
      </rPr>
      <t xml:space="preserve"> Portafolio de actividades de colectivos de trabajo.
</t>
    </r>
    <r>
      <rPr>
        <b/>
        <sz val="9"/>
        <rFont val="Century Schoolbook"/>
        <family val="1"/>
      </rPr>
      <t>5.-</t>
    </r>
    <r>
      <rPr>
        <sz val="10"/>
        <rFont val="Arial Narrow"/>
        <family val="2"/>
      </rPr>
      <t xml:space="preserve"> Informe por periodo académico de la carrera.</t>
    </r>
  </si>
  <si>
    <t>Ing. Jesús Espinoza Correa
COORDINADOR DE CARRERA</t>
  </si>
  <si>
    <r>
      <rPr>
        <b/>
        <sz val="9"/>
        <rFont val="Century Schoolbook"/>
        <family val="1"/>
      </rPr>
      <t>2.-</t>
    </r>
    <r>
      <rPr>
        <sz val="10"/>
        <rFont val="Arial Narrow"/>
        <family val="2"/>
      </rPr>
      <t xml:space="preserve"> Informar el logro de resultados o avances de procesos de Investigación, vinculación con la sociedad y práctica preprofesional.</t>
    </r>
  </si>
  <si>
    <t>Logro de resultados o avances de procesos de Investigación, vinculación con la sociedad y práctica preprofesional ejecutados.</t>
  </si>
  <si>
    <t>N° de resultados o avances semestrales de los procesos de investigación, vinculación con la sociedad y prácticas preprofesional informados</t>
  </si>
  <si>
    <r>
      <rPr>
        <b/>
        <sz val="9"/>
        <rFont val="Century Schoolbook"/>
        <family val="1"/>
      </rPr>
      <t>1.-</t>
    </r>
    <r>
      <rPr>
        <sz val="10"/>
        <rFont val="Arial Narrow"/>
        <family val="2"/>
      </rPr>
      <t xml:space="preserve"> Solicitar semestralmente el reporte de avance de los grupos de investigación y vinculación de las carreras y práctica preprofesional.</t>
    </r>
  </si>
  <si>
    <r>
      <rPr>
        <b/>
        <sz val="9"/>
        <rFont val="Century Schoolbook"/>
        <family val="1"/>
      </rPr>
      <t>1.-</t>
    </r>
    <r>
      <rPr>
        <sz val="10"/>
        <rFont val="Arial Narrow"/>
        <family val="2"/>
      </rPr>
      <t xml:space="preserve"> Informe semestral de grupos de Investigación.
</t>
    </r>
    <r>
      <rPr>
        <b/>
        <sz val="9"/>
        <rFont val="Century Schoolbook"/>
        <family val="1"/>
      </rPr>
      <t>2.-</t>
    </r>
    <r>
      <rPr>
        <sz val="10"/>
        <rFont val="Arial Narrow"/>
        <family val="2"/>
      </rPr>
      <t xml:space="preserve"> Informe semestral de colectivo de Vinculación.
</t>
    </r>
    <r>
      <rPr>
        <b/>
        <sz val="9"/>
        <rFont val="Century Schoolbook"/>
        <family val="1"/>
      </rPr>
      <t>3.-</t>
    </r>
    <r>
      <rPr>
        <sz val="10"/>
        <rFont val="Arial Narrow"/>
        <family val="2"/>
      </rPr>
      <t xml:space="preserve"> Informe semestral de colectivo de Prácticas.</t>
    </r>
  </si>
  <si>
    <r>
      <rPr>
        <b/>
        <sz val="9"/>
        <rFont val="Century Schoolbook"/>
        <family val="1"/>
      </rPr>
      <t>3.-</t>
    </r>
    <r>
      <rPr>
        <sz val="10"/>
        <rFont val="Arial Narrow"/>
        <family val="2"/>
      </rPr>
      <t xml:space="preserve"> Coordinar con el colectivo de trabajo las propuestas de procesos de Investigación y Vinculación con la sociedad ante las instancias encargadas de emitir las directrices a nivel institucional.</t>
    </r>
  </si>
  <si>
    <t>Propuestas de procesos de Investigación y Vinculación con la sociedad ante las instancias encargadas de emitir las directrices a nivel institucional ejecutadas.</t>
  </si>
  <si>
    <t>N° de propuestas de procesos de investigación y vinculación con la sociedad semestrales coordinados</t>
  </si>
  <si>
    <r>
      <rPr>
        <b/>
        <sz val="9"/>
        <rFont val="Century Schoolbook"/>
        <family val="1"/>
      </rPr>
      <t>1.-</t>
    </r>
    <r>
      <rPr>
        <sz val="10"/>
        <rFont val="Arial Narrow"/>
        <family val="2"/>
      </rPr>
      <t xml:space="preserve"> Convocar a reuniones con los colectivos de investigación y vinculación.
</t>
    </r>
    <r>
      <rPr>
        <b/>
        <sz val="9"/>
        <rFont val="Century Schoolbook"/>
        <family val="1"/>
      </rPr>
      <t>2.-</t>
    </r>
    <r>
      <rPr>
        <sz val="10"/>
        <rFont val="Arial Narrow"/>
        <family val="2"/>
      </rPr>
      <t xml:space="preserve"> Elaborar las propuestas los proyectos de investigación y vinculación de las carreras.
</t>
    </r>
    <r>
      <rPr>
        <b/>
        <sz val="9"/>
        <rFont val="Century Schoolbook"/>
        <family val="1"/>
      </rPr>
      <t>3.-</t>
    </r>
    <r>
      <rPr>
        <sz val="10"/>
        <rFont val="Arial Narrow"/>
        <family val="2"/>
      </rPr>
      <t xml:space="preserve"> Participar ante las convocatorias de presentación de proyectos investigación y vinculación.</t>
    </r>
  </si>
  <si>
    <r>
      <rPr>
        <b/>
        <sz val="9"/>
        <rFont val="Century Schoolbook"/>
        <family val="1"/>
      </rPr>
      <t>1.-</t>
    </r>
    <r>
      <rPr>
        <sz val="10"/>
        <rFont val="Arial Narrow"/>
        <family val="2"/>
      </rPr>
      <t xml:space="preserve"> Propuestas de proyectos de investigación y vinculación presentadas.</t>
    </r>
  </si>
  <si>
    <r>
      <rPr>
        <b/>
        <sz val="9"/>
        <rFont val="Century Schoolbook"/>
        <family val="1"/>
      </rPr>
      <t>4.-</t>
    </r>
    <r>
      <rPr>
        <sz val="10"/>
        <rFont val="Arial Narrow"/>
        <family val="2"/>
      </rPr>
      <t xml:space="preserve"> Coordinar las actividades académicas que se realizan en los diferentes aulas y laboratorios de la carrera.</t>
    </r>
  </si>
  <si>
    <t>N° de actividades académicas que se realizan en los laboratorios de la carrera de ingeniería civil, coordinados</t>
  </si>
  <si>
    <r>
      <rPr>
        <b/>
        <sz val="9"/>
        <rFont val="Century Schoolbook"/>
        <family val="1"/>
      </rPr>
      <t>1.-</t>
    </r>
    <r>
      <rPr>
        <sz val="10"/>
        <rFont val="Arial Narrow"/>
        <family val="2"/>
      </rPr>
      <t xml:space="preserve"> Solicitar las guías de practicas de los laboratorios docentes.
</t>
    </r>
    <r>
      <rPr>
        <b/>
        <sz val="9"/>
        <rFont val="Century Schoolbook"/>
        <family val="1"/>
      </rPr>
      <t>2.-</t>
    </r>
    <r>
      <rPr>
        <sz val="10"/>
        <rFont val="Arial Narrow"/>
        <family val="2"/>
      </rPr>
      <t xml:space="preserve"> Reportar las necesidades para el funcionamiento del laboratorio.
</t>
    </r>
    <r>
      <rPr>
        <b/>
        <sz val="9"/>
        <rFont val="Century Schoolbook"/>
        <family val="1"/>
      </rPr>
      <t>3.-</t>
    </r>
    <r>
      <rPr>
        <sz val="10"/>
        <rFont val="Arial Narrow"/>
        <family val="2"/>
      </rPr>
      <t xml:space="preserve"> Elaborar el reporte por cada periodo académico del cumplimiento de las practicas de laboratorio.</t>
    </r>
  </si>
  <si>
    <r>
      <rPr>
        <b/>
        <sz val="9"/>
        <rFont val="Century Schoolbook"/>
        <family val="1"/>
      </rPr>
      <t>1.-</t>
    </r>
    <r>
      <rPr>
        <sz val="10"/>
        <rFont val="Arial Narrow"/>
        <family val="2"/>
      </rPr>
      <t xml:space="preserve"> Guías de practicas de laboratorio.</t>
    </r>
  </si>
  <si>
    <r>
      <t>Tinta Epson T</t>
    </r>
    <r>
      <rPr>
        <sz val="10"/>
        <color theme="1"/>
        <rFont val="Century Schoolbook"/>
        <family val="1"/>
      </rPr>
      <t>6641</t>
    </r>
    <r>
      <rPr>
        <sz val="10"/>
        <color theme="1"/>
        <rFont val="Arial Narrow"/>
        <family val="2"/>
      </rPr>
      <t xml:space="preserve"> negra para impresora L</t>
    </r>
    <r>
      <rPr>
        <sz val="10"/>
        <color theme="1"/>
        <rFont val="Century Schoolbook"/>
        <family val="1"/>
      </rPr>
      <t>395</t>
    </r>
  </si>
  <si>
    <r>
      <t>Tinta Epson T</t>
    </r>
    <r>
      <rPr>
        <sz val="10"/>
        <color theme="1"/>
        <rFont val="Century Schoolbook"/>
        <family val="1"/>
      </rPr>
      <t>6642</t>
    </r>
    <r>
      <rPr>
        <sz val="10"/>
        <color theme="1"/>
        <rFont val="Arial Narrow"/>
        <family val="2"/>
      </rPr>
      <t xml:space="preserve"> cian para impresora L</t>
    </r>
    <r>
      <rPr>
        <sz val="10"/>
        <color theme="1"/>
        <rFont val="Century Schoolbook"/>
        <family val="1"/>
      </rPr>
      <t>395</t>
    </r>
  </si>
  <si>
    <r>
      <t>Tinta Epson T</t>
    </r>
    <r>
      <rPr>
        <sz val="10"/>
        <color theme="1"/>
        <rFont val="Century Schoolbook"/>
        <family val="1"/>
      </rPr>
      <t>6643</t>
    </r>
    <r>
      <rPr>
        <sz val="10"/>
        <color theme="1"/>
        <rFont val="Arial Narrow"/>
        <family val="2"/>
      </rPr>
      <t xml:space="preserve"> magenta para impresora L</t>
    </r>
    <r>
      <rPr>
        <sz val="10"/>
        <color theme="1"/>
        <rFont val="Century Schoolbook"/>
        <family val="1"/>
      </rPr>
      <t>395</t>
    </r>
  </si>
  <si>
    <r>
      <t>Tinta Epson T</t>
    </r>
    <r>
      <rPr>
        <sz val="10"/>
        <color theme="1"/>
        <rFont val="Century Schoolbook"/>
        <family val="1"/>
      </rPr>
      <t>6644</t>
    </r>
    <r>
      <rPr>
        <sz val="10"/>
        <color theme="1"/>
        <rFont val="Arial Narrow"/>
        <family val="2"/>
      </rPr>
      <t xml:space="preserve"> amarillo para impresora L</t>
    </r>
    <r>
      <rPr>
        <sz val="10"/>
        <color theme="1"/>
        <rFont val="Century Schoolbook"/>
        <family val="1"/>
      </rPr>
      <t>395</t>
    </r>
  </si>
  <si>
    <t>INGENIERÍA CIVIL</t>
  </si>
  <si>
    <r>
      <rPr>
        <b/>
        <sz val="9"/>
        <rFont val="Century Schoolbook"/>
        <family val="1"/>
      </rPr>
      <t>1.-</t>
    </r>
    <r>
      <rPr>
        <sz val="10"/>
        <rFont val="Arial Narrow"/>
        <family val="2"/>
      </rPr>
      <t xml:space="preserve"> Asistir a reuniones de Comisión académica.
</t>
    </r>
    <r>
      <rPr>
        <b/>
        <sz val="9"/>
        <rFont val="Century Schoolbook"/>
        <family val="1"/>
      </rPr>
      <t>2.-</t>
    </r>
    <r>
      <rPr>
        <sz val="10"/>
        <rFont val="Arial Narrow"/>
        <family val="2"/>
      </rPr>
      <t xml:space="preserve"> Coordinar la elaboración del distributivo académico vigente y horario de clase.
</t>
    </r>
    <r>
      <rPr>
        <b/>
        <sz val="9"/>
        <rFont val="Century Schoolbook"/>
        <family val="1"/>
      </rPr>
      <t>3.-</t>
    </r>
    <r>
      <rPr>
        <sz val="10"/>
        <rFont val="Arial Narrow"/>
        <family val="2"/>
      </rPr>
      <t xml:space="preserve"> Emitir un informe de Entrega de silabus, planes de clase avance académico y reportes grupos de trabajo de carrera, de gestión de calidad , seguimiento a graduados y titulación por parte de coordinador carrera.
</t>
    </r>
    <r>
      <rPr>
        <b/>
        <sz val="9"/>
        <rFont val="Century Schoolbook"/>
        <family val="1"/>
      </rPr>
      <t>4.-</t>
    </r>
    <r>
      <rPr>
        <sz val="10"/>
        <rFont val="Arial Narrow"/>
        <family val="2"/>
      </rPr>
      <t xml:space="preserve"> Elaborar el reporte por cada semestre a la ejecución de los procesos académicos.</t>
    </r>
  </si>
  <si>
    <t>Ing. Cesar Solano de la Sala
COORDINADOR DE CARRERA</t>
  </si>
  <si>
    <r>
      <rPr>
        <b/>
        <sz val="9"/>
        <rFont val="Century Schoolbook"/>
        <family val="1"/>
      </rPr>
      <t>1.-</t>
    </r>
    <r>
      <rPr>
        <sz val="10"/>
        <rFont val="Arial Narrow"/>
        <family val="2"/>
      </rPr>
      <t xml:space="preserve"> Informe semestral de grupos de Investigación. 
</t>
    </r>
    <r>
      <rPr>
        <b/>
        <sz val="9"/>
        <rFont val="Century Schoolbook"/>
        <family val="1"/>
      </rPr>
      <t>2.-</t>
    </r>
    <r>
      <rPr>
        <sz val="10"/>
        <rFont val="Arial Narrow"/>
        <family val="2"/>
      </rPr>
      <t xml:space="preserve"> Informe semestral de colectivo de Vinculación.
</t>
    </r>
    <r>
      <rPr>
        <b/>
        <sz val="9"/>
        <rFont val="Century Schoolbook"/>
        <family val="1"/>
      </rPr>
      <t>3.-</t>
    </r>
    <r>
      <rPr>
        <sz val="10"/>
        <rFont val="Arial Narrow"/>
        <family val="2"/>
      </rPr>
      <t xml:space="preserve"> Informe semestral de colectivo de Prácticas.</t>
    </r>
  </si>
  <si>
    <t>N° de propuestas de procesos de investigación y vinculación con la sociedad coordinadas</t>
  </si>
  <si>
    <t>Actividades académicas que se realizan en los diferentes aulas y laboratorios de la carrera de ingeniería civil.</t>
  </si>
  <si>
    <t>N° de actividades que se realizan en los laboratorios de la carrera de ingeniería civil coordinadas</t>
  </si>
  <si>
    <r>
      <t>Tinta Epson T</t>
    </r>
    <r>
      <rPr>
        <sz val="10"/>
        <color theme="1"/>
        <rFont val="Century Schoolbook"/>
        <family val="1"/>
      </rPr>
      <t>6641</t>
    </r>
    <r>
      <rPr>
        <sz val="10"/>
        <color theme="1"/>
        <rFont val="Arial Narrow"/>
        <family val="2"/>
      </rPr>
      <t xml:space="preserve"> negra para impresora L</t>
    </r>
    <r>
      <rPr>
        <sz val="10"/>
        <color theme="1"/>
        <rFont val="Century Schoolbook"/>
        <family val="1"/>
      </rPr>
      <t>355</t>
    </r>
  </si>
  <si>
    <r>
      <t>Tinta Epson T</t>
    </r>
    <r>
      <rPr>
        <sz val="10"/>
        <color theme="1"/>
        <rFont val="Century Schoolbook"/>
        <family val="1"/>
      </rPr>
      <t>6642</t>
    </r>
    <r>
      <rPr>
        <sz val="10"/>
        <color theme="1"/>
        <rFont val="Arial Narrow"/>
        <family val="2"/>
      </rPr>
      <t xml:space="preserve"> cian para impresora L</t>
    </r>
    <r>
      <rPr>
        <sz val="10"/>
        <color theme="1"/>
        <rFont val="Century Schoolbook"/>
        <family val="1"/>
      </rPr>
      <t>355</t>
    </r>
  </si>
  <si>
    <r>
      <t>Tinta Epson T</t>
    </r>
    <r>
      <rPr>
        <sz val="10"/>
        <color theme="1"/>
        <rFont val="Century Schoolbook"/>
        <family val="1"/>
      </rPr>
      <t>6643</t>
    </r>
    <r>
      <rPr>
        <sz val="10"/>
        <color theme="1"/>
        <rFont val="Arial Narrow"/>
        <family val="2"/>
      </rPr>
      <t xml:space="preserve"> magenta para impresora L</t>
    </r>
    <r>
      <rPr>
        <sz val="10"/>
        <color theme="1"/>
        <rFont val="Century Schoolbook"/>
        <family val="1"/>
      </rPr>
      <t>355</t>
    </r>
  </si>
  <si>
    <r>
      <t>Tinta Epson T</t>
    </r>
    <r>
      <rPr>
        <sz val="10"/>
        <color theme="1"/>
        <rFont val="Century Schoolbook"/>
        <family val="1"/>
      </rPr>
      <t>6644</t>
    </r>
    <r>
      <rPr>
        <sz val="10"/>
        <color theme="1"/>
        <rFont val="Arial Narrow"/>
        <family val="2"/>
      </rPr>
      <t xml:space="preserve"> amarillo para impresora L</t>
    </r>
    <r>
      <rPr>
        <sz val="10"/>
        <color theme="1"/>
        <rFont val="Century Schoolbook"/>
        <family val="1"/>
      </rPr>
      <t>355</t>
    </r>
  </si>
  <si>
    <t>TECNOLOGÍAS DE LA INFORMACIÓN Y COMUNICACIÓN</t>
  </si>
  <si>
    <r>
      <rPr>
        <b/>
        <sz val="9"/>
        <rFont val="Century Schoolbook"/>
        <family val="1"/>
      </rPr>
      <t>1.-</t>
    </r>
    <r>
      <rPr>
        <sz val="10"/>
        <rFont val="Arial Narrow"/>
        <family val="2"/>
      </rPr>
      <t xml:space="preserve"> Distributivo académico.
</t>
    </r>
    <r>
      <rPr>
        <b/>
        <sz val="9"/>
        <rFont val="Century Schoolbook"/>
        <family val="1"/>
      </rPr>
      <t>2.-</t>
    </r>
    <r>
      <rPr>
        <sz val="10"/>
        <rFont val="Arial Narrow"/>
        <family val="2"/>
      </rPr>
      <t xml:space="preserve"> Horarios de clase aprobados.
</t>
    </r>
    <r>
      <rPr>
        <b/>
        <sz val="9"/>
        <rFont val="Century Schoolbook"/>
        <family val="1"/>
      </rPr>
      <t>3.-</t>
    </r>
    <r>
      <rPr>
        <sz val="10"/>
        <rFont val="Arial Narrow"/>
        <family val="2"/>
      </rPr>
      <t xml:space="preserve"> Portafolio de syllabus de la carrera:
- Reporte de Entrega de Syllabus. (Descargado de SIUTMACH).
- Informe de evaluación del Syllabus y planes de clase.
- Informe semestral que contenga Avance académico (descargado de SIUTMACH).
- Informe de acciones correctivas de los resultados del seguimiento a Syllabus.
- Informe académico de fin de semestre por asignatura.
</t>
    </r>
    <r>
      <rPr>
        <b/>
        <sz val="9"/>
        <rFont val="Century Schoolbook"/>
        <family val="1"/>
      </rPr>
      <t>4.-</t>
    </r>
    <r>
      <rPr>
        <sz val="10"/>
        <rFont val="Arial Narrow"/>
        <family val="2"/>
      </rPr>
      <t xml:space="preserve"> Portafolio de actividades de colectivos de trabajo.
- Informe semestral de grupos de Investigación.
- Informe semestral de colectivo de Vinculación.
- Informe semestral de colectivo de Prácticas.
- Informe semestral de colectivo de evaluación y gestión de la calidad.
- Informe semestral de colectivo de carrera.
- Informe semestral del proceso de titulación.
</t>
    </r>
    <r>
      <rPr>
        <b/>
        <sz val="9"/>
        <rFont val="Century Schoolbook"/>
        <family val="1"/>
      </rPr>
      <t>5.-</t>
    </r>
    <r>
      <rPr>
        <sz val="10"/>
        <rFont val="Arial Narrow"/>
        <family val="2"/>
      </rPr>
      <t xml:space="preserve"> Informe mensual de las actividades realizadas por la Coordinación de Carrera.</t>
    </r>
  </si>
  <si>
    <t>Ing. Jimmy Molina Ríos
COORDINADOR DE CARRERA</t>
  </si>
  <si>
    <t>Actividades académicas que se realizan en los diferentes aulas y laboratorios de la carrera de ingeniería en tecnología de la información y comunicación.</t>
  </si>
  <si>
    <t>N°. de actividades que se realizan en los laboratorios de la carrera de ingeniería civil coordinadas</t>
  </si>
  <si>
    <r>
      <rPr>
        <b/>
        <sz val="9"/>
        <rFont val="Century Schoolbook"/>
        <family val="1"/>
      </rPr>
      <t>1.-</t>
    </r>
    <r>
      <rPr>
        <sz val="10"/>
        <rFont val="Arial Narrow"/>
        <family val="2"/>
      </rPr>
      <t xml:space="preserve"> Coordinar y Ejecutar Procesos de Matriculación.</t>
    </r>
  </si>
  <si>
    <t>N° de procesos de matriculación coordinados y ejecutados</t>
  </si>
  <si>
    <r>
      <rPr>
        <b/>
        <sz val="9"/>
        <rFont val="Century Schoolbook"/>
        <family val="1"/>
      </rPr>
      <t>1.-</t>
    </r>
    <r>
      <rPr>
        <sz val="10"/>
        <color rgb="FFFF0000"/>
        <rFont val="Arial Narrow"/>
        <family val="2"/>
      </rPr>
      <t xml:space="preserve"> </t>
    </r>
    <r>
      <rPr>
        <sz val="10"/>
        <rFont val="Arial Narrow"/>
        <family val="2"/>
      </rPr>
      <t>Receptar</t>
    </r>
    <r>
      <rPr>
        <sz val="10"/>
        <color rgb="FFFF0000"/>
        <rFont val="Arial Narrow"/>
        <family val="2"/>
      </rPr>
      <t xml:space="preserve"> </t>
    </r>
    <r>
      <rPr>
        <sz val="10"/>
        <rFont val="Arial Narrow"/>
        <family val="2"/>
      </rPr>
      <t xml:space="preserve">las disposiciones de Dirección académica.
</t>
    </r>
    <r>
      <rPr>
        <b/>
        <sz val="9"/>
        <rFont val="Century Schoolbook"/>
        <family val="1"/>
      </rPr>
      <t>2.-</t>
    </r>
    <r>
      <rPr>
        <sz val="10"/>
        <rFont val="Arial Narrow"/>
        <family val="2"/>
      </rPr>
      <t xml:space="preserve"> Elaborar</t>
    </r>
    <r>
      <rPr>
        <sz val="10"/>
        <color rgb="FFFF0000"/>
        <rFont val="Arial Narrow"/>
        <family val="2"/>
      </rPr>
      <t xml:space="preserve"> </t>
    </r>
    <r>
      <rPr>
        <sz val="10"/>
        <rFont val="Arial Narrow"/>
        <family val="2"/>
      </rPr>
      <t xml:space="preserve">el calendario del proceso.
</t>
    </r>
    <r>
      <rPr>
        <b/>
        <sz val="9"/>
        <rFont val="Century Schoolbook"/>
        <family val="1"/>
      </rPr>
      <t>3.-</t>
    </r>
    <r>
      <rPr>
        <sz val="10"/>
        <rFont val="Arial Narrow"/>
        <family val="2"/>
      </rPr>
      <t xml:space="preserve"> Coordinar la ejecución de proceso con coordinadores de carrera.
</t>
    </r>
    <r>
      <rPr>
        <b/>
        <sz val="9"/>
        <rFont val="Century Schoolbook"/>
        <family val="1"/>
      </rPr>
      <t>4.-</t>
    </r>
    <r>
      <rPr>
        <sz val="10"/>
        <rFont val="Arial Narrow"/>
        <family val="2"/>
      </rPr>
      <t xml:space="preserve"> Validar la matricula de estudiantes.</t>
    </r>
  </si>
  <si>
    <r>
      <rPr>
        <b/>
        <sz val="9"/>
        <rFont val="Century Schoolbook"/>
        <family val="1"/>
      </rPr>
      <t>1.-</t>
    </r>
    <r>
      <rPr>
        <sz val="10"/>
        <rFont val="Arial Narrow"/>
        <family val="2"/>
      </rPr>
      <t xml:space="preserve"> Reporte de estudiantes matriculados.</t>
    </r>
  </si>
  <si>
    <t>Lcdo. Cesar Peñaherrera
Jefe de UMMOG</t>
  </si>
  <si>
    <t>N° de procesos de movilidad coordinados y ejecutados</t>
  </si>
  <si>
    <r>
      <rPr>
        <b/>
        <sz val="9"/>
        <rFont val="Century Schoolbook"/>
        <family val="1"/>
      </rPr>
      <t>1.-</t>
    </r>
    <r>
      <rPr>
        <sz val="10"/>
        <rFont val="Arial Narrow"/>
        <family val="2"/>
      </rPr>
      <t xml:space="preserve"> Receptar la documentación.
</t>
    </r>
    <r>
      <rPr>
        <b/>
        <sz val="9"/>
        <rFont val="Century Schoolbook"/>
        <family val="1"/>
      </rPr>
      <t>2.-</t>
    </r>
    <r>
      <rPr>
        <sz val="10"/>
        <rFont val="Arial Narrow"/>
        <family val="2"/>
      </rPr>
      <t xml:space="preserve"> Validar la información con el informe de coordinación de carrera.
</t>
    </r>
    <r>
      <rPr>
        <b/>
        <sz val="9"/>
        <rFont val="Century Schoolbook"/>
        <family val="1"/>
      </rPr>
      <t>3.-</t>
    </r>
    <r>
      <rPr>
        <sz val="10"/>
        <rFont val="Arial Narrow"/>
        <family val="2"/>
      </rPr>
      <t xml:space="preserve"> Validar el proceso de movilidad.
</t>
    </r>
    <r>
      <rPr>
        <b/>
        <sz val="9"/>
        <rFont val="Century Schoolbook"/>
        <family val="1"/>
      </rPr>
      <t>4.-</t>
    </r>
    <r>
      <rPr>
        <sz val="10"/>
        <rFont val="Arial Narrow"/>
        <family val="2"/>
      </rPr>
      <t xml:space="preserve"> Gestiona la aprobación ante CD.</t>
    </r>
  </si>
  <si>
    <r>
      <rPr>
        <b/>
        <sz val="9"/>
        <rFont val="Century Schoolbook"/>
        <family val="1"/>
      </rPr>
      <t>1.-</t>
    </r>
    <r>
      <rPr>
        <sz val="10"/>
        <rFont val="Arial Narrow"/>
        <family val="2"/>
      </rPr>
      <t xml:space="preserve"> Reporte de estudiantes matriculados por homologación.</t>
    </r>
  </si>
  <si>
    <t>N° de estudiantes graduados de la facultad</t>
  </si>
  <si>
    <r>
      <rPr>
        <b/>
        <sz val="9"/>
        <rFont val="Century Schoolbook"/>
        <family val="1"/>
      </rPr>
      <t>1.-</t>
    </r>
    <r>
      <rPr>
        <sz val="10"/>
        <color rgb="FFFF0000"/>
        <rFont val="Arial Narrow"/>
        <family val="2"/>
      </rPr>
      <t xml:space="preserve"> </t>
    </r>
    <r>
      <rPr>
        <sz val="10"/>
        <rFont val="Arial Narrow"/>
        <family val="2"/>
      </rPr>
      <t xml:space="preserve">Receptar las disposiciones de Dirección académica.
</t>
    </r>
    <r>
      <rPr>
        <b/>
        <sz val="9"/>
        <rFont val="Century Schoolbook"/>
        <family val="1"/>
      </rPr>
      <t>2.-</t>
    </r>
    <r>
      <rPr>
        <sz val="10"/>
        <rFont val="Arial Narrow"/>
        <family val="2"/>
      </rPr>
      <t xml:space="preserve"> Elaborar el calendario del proceso.
</t>
    </r>
    <r>
      <rPr>
        <b/>
        <sz val="9"/>
        <rFont val="Century Schoolbook"/>
        <family val="1"/>
      </rPr>
      <t>3.-</t>
    </r>
    <r>
      <rPr>
        <sz val="10"/>
        <rFont val="Arial Narrow"/>
        <family val="2"/>
      </rPr>
      <t xml:space="preserve"> Coordinar la ejecución de proceso con coordinadores de carrera.
</t>
    </r>
    <r>
      <rPr>
        <b/>
        <sz val="9"/>
        <rFont val="Century Schoolbook"/>
        <family val="1"/>
      </rPr>
      <t>4.-</t>
    </r>
    <r>
      <rPr>
        <sz val="10"/>
        <rFont val="Arial Narrow"/>
        <family val="2"/>
      </rPr>
      <t xml:space="preserve"> Validar la aprobación de la titulación de estudiantes.</t>
    </r>
  </si>
  <si>
    <r>
      <rPr>
        <b/>
        <sz val="9"/>
        <rFont val="Century Schoolbook"/>
        <family val="1"/>
      </rPr>
      <t>1.-</t>
    </r>
    <r>
      <rPr>
        <sz val="10"/>
        <rFont val="Arial Narrow"/>
        <family val="2"/>
      </rPr>
      <t xml:space="preserve"> Reporte de estudiantes graduados.</t>
    </r>
  </si>
  <si>
    <r>
      <rPr>
        <b/>
        <sz val="9"/>
        <rFont val="Century Schoolbook"/>
        <family val="1"/>
      </rPr>
      <t>4.-</t>
    </r>
    <r>
      <rPr>
        <sz val="10"/>
        <rFont val="Arial Narrow"/>
        <family val="2"/>
      </rPr>
      <t xml:space="preserve"> Coordinar los procesos de registro y/o validación de calificaciones.</t>
    </r>
  </si>
  <si>
    <t>N° de procesos de registro y/o validación de calificaciones coordinadas</t>
  </si>
  <si>
    <r>
      <rPr>
        <b/>
        <sz val="9"/>
        <rFont val="Century Schoolbook"/>
        <family val="1"/>
      </rPr>
      <t>1.-</t>
    </r>
    <r>
      <rPr>
        <sz val="10"/>
        <rFont val="Arial Narrow"/>
        <family val="2"/>
      </rPr>
      <t xml:space="preserve"> Receptar las disposiciones de Dirección académica.
</t>
    </r>
    <r>
      <rPr>
        <b/>
        <sz val="9"/>
        <rFont val="Century Schoolbook"/>
        <family val="1"/>
      </rPr>
      <t>2.-</t>
    </r>
    <r>
      <rPr>
        <sz val="10"/>
        <rFont val="Arial Narrow"/>
        <family val="2"/>
      </rPr>
      <t xml:space="preserve"> Coordinar la ejecución de proceso con coordinadores de carrera.
</t>
    </r>
    <r>
      <rPr>
        <b/>
        <sz val="9"/>
        <rFont val="Century Schoolbook"/>
        <family val="1"/>
      </rPr>
      <t>3.-</t>
    </r>
    <r>
      <rPr>
        <sz val="10"/>
        <rFont val="Arial Narrow"/>
        <family val="2"/>
      </rPr>
      <t xml:space="preserve"> Validar las actas de calificación de estudiantes.</t>
    </r>
  </si>
  <si>
    <r>
      <rPr>
        <b/>
        <sz val="9"/>
        <rFont val="Century Schoolbook"/>
        <family val="1"/>
      </rPr>
      <t>1.-</t>
    </r>
    <r>
      <rPr>
        <sz val="10"/>
        <rFont val="Arial Narrow"/>
        <family val="2"/>
      </rPr>
      <t xml:space="preserve"> Reporte de actas validadas.</t>
    </r>
  </si>
  <si>
    <r>
      <rPr>
        <b/>
        <sz val="9"/>
        <rFont val="Century Schoolbook"/>
        <family val="1"/>
      </rPr>
      <t>5.-</t>
    </r>
    <r>
      <rPr>
        <sz val="10"/>
        <rFont val="Arial Narrow"/>
        <family val="2"/>
      </rPr>
      <t xml:space="preserve"> Emitir los informes técnicos para procesos internos y externos.</t>
    </r>
  </si>
  <si>
    <t>Informes técnicos para procesos internos y externos emitidas..</t>
  </si>
  <si>
    <t>N° de informes técnicos para procesos internos y externos emitidos</t>
  </si>
  <si>
    <r>
      <rPr>
        <b/>
        <sz val="9"/>
        <rFont val="Century Schoolbook"/>
        <family val="1"/>
      </rPr>
      <t>1.-</t>
    </r>
    <r>
      <rPr>
        <sz val="10"/>
        <rFont val="Arial Narrow"/>
        <family val="2"/>
      </rPr>
      <t xml:space="preserve"> Receptar de la documentación.
</t>
    </r>
    <r>
      <rPr>
        <b/>
        <sz val="9"/>
        <rFont val="Century Schoolbook"/>
        <family val="1"/>
      </rPr>
      <t>2.-</t>
    </r>
    <r>
      <rPr>
        <sz val="10"/>
        <rFont val="Arial Narrow"/>
        <family val="2"/>
      </rPr>
      <t xml:space="preserve"> Elaborar informe técnico.
</t>
    </r>
    <r>
      <rPr>
        <b/>
        <sz val="9"/>
        <rFont val="Century Schoolbook"/>
        <family val="1"/>
      </rPr>
      <t>3.-</t>
    </r>
    <r>
      <rPr>
        <sz val="10"/>
        <rFont val="Arial Narrow"/>
        <family val="2"/>
      </rPr>
      <t xml:space="preserve"> Notificar el informe a los involucrados en el proceso.</t>
    </r>
  </si>
  <si>
    <r>
      <t xml:space="preserve">Tinta para impresora L </t>
    </r>
    <r>
      <rPr>
        <sz val="10"/>
        <rFont val="Century Schoolbook"/>
        <family val="1"/>
      </rPr>
      <t>555</t>
    </r>
    <r>
      <rPr>
        <sz val="10"/>
        <rFont val="Arial Narrow"/>
        <family val="2"/>
      </rPr>
      <t xml:space="preserve"> y L</t>
    </r>
    <r>
      <rPr>
        <sz val="10"/>
        <rFont val="Century Schoolbook"/>
        <family val="1"/>
      </rPr>
      <t>575</t>
    </r>
    <r>
      <rPr>
        <sz val="10"/>
        <rFont val="Arial Narrow"/>
        <family val="2"/>
      </rPr>
      <t xml:space="preserve"> negra </t>
    </r>
    <r>
      <rPr>
        <sz val="10"/>
        <rFont val="Century Schoolbook"/>
        <family val="1"/>
      </rPr>
      <t>664</t>
    </r>
    <r>
      <rPr>
        <sz val="10"/>
        <rFont val="Arial Narrow"/>
        <family val="2"/>
      </rPr>
      <t xml:space="preserve"> Bk</t>
    </r>
  </si>
  <si>
    <r>
      <t xml:space="preserve">Tinta para impresora L </t>
    </r>
    <r>
      <rPr>
        <sz val="10"/>
        <rFont val="Century Schoolbook"/>
        <family val="1"/>
      </rPr>
      <t>555</t>
    </r>
    <r>
      <rPr>
        <sz val="10"/>
        <rFont val="Arial Narrow"/>
        <family val="2"/>
      </rPr>
      <t xml:space="preserve"> y L</t>
    </r>
    <r>
      <rPr>
        <sz val="10"/>
        <rFont val="Century Schoolbook"/>
        <family val="1"/>
      </rPr>
      <t>575 664</t>
    </r>
    <r>
      <rPr>
        <sz val="10"/>
        <rFont val="Arial Narrow"/>
        <family val="2"/>
      </rPr>
      <t xml:space="preserve"> M</t>
    </r>
  </si>
  <si>
    <r>
      <t xml:space="preserve">Tinta para impresora L </t>
    </r>
    <r>
      <rPr>
        <sz val="10"/>
        <rFont val="Century Schoolbook"/>
        <family val="1"/>
      </rPr>
      <t>555</t>
    </r>
    <r>
      <rPr>
        <sz val="10"/>
        <rFont val="Arial Narrow"/>
        <family val="2"/>
      </rPr>
      <t xml:space="preserve"> y L</t>
    </r>
    <r>
      <rPr>
        <sz val="10"/>
        <rFont val="Century Schoolbook"/>
        <family val="1"/>
      </rPr>
      <t>575 664</t>
    </r>
    <r>
      <rPr>
        <sz val="10"/>
        <rFont val="Arial Narrow"/>
        <family val="2"/>
      </rPr>
      <t xml:space="preserve"> C</t>
    </r>
  </si>
  <si>
    <r>
      <t xml:space="preserve">Tinta para impresora L </t>
    </r>
    <r>
      <rPr>
        <sz val="10"/>
        <rFont val="Century Schoolbook"/>
        <family val="1"/>
      </rPr>
      <t>555</t>
    </r>
    <r>
      <rPr>
        <sz val="10"/>
        <rFont val="Arial Narrow"/>
        <family val="2"/>
      </rPr>
      <t xml:space="preserve"> y L</t>
    </r>
    <r>
      <rPr>
        <sz val="10"/>
        <rFont val="Century Schoolbook"/>
        <family val="1"/>
      </rPr>
      <t>575 664</t>
    </r>
    <r>
      <rPr>
        <sz val="10"/>
        <rFont val="Arial Narrow"/>
        <family val="2"/>
      </rPr>
      <t xml:space="preserve"> Y</t>
    </r>
  </si>
  <si>
    <r>
      <rPr>
        <b/>
        <sz val="9"/>
        <rFont val="Century Schoolbook"/>
        <family val="1"/>
      </rPr>
      <t>7.-</t>
    </r>
    <r>
      <rPr>
        <sz val="10"/>
        <rFont val="Arial Narrow"/>
        <family val="2"/>
      </rPr>
      <t xml:space="preserve"> Organizar el Archivo intermedio.</t>
    </r>
  </si>
  <si>
    <t>N° de Cajas registrada en el inventario documental de la UMMOG</t>
  </si>
  <si>
    <t>TOTAL POA FIC 2020:</t>
  </si>
  <si>
    <t>TOTAL PRESUPUESTO ESTIMATIVO FIC 2020:</t>
  </si>
  <si>
    <r>
      <t xml:space="preserve">Condensado por:             </t>
    </r>
    <r>
      <rPr>
        <sz val="12"/>
        <color theme="1"/>
        <rFont val="Arial Narrow"/>
        <family val="2"/>
      </rPr>
      <t>Ing. Carlos E. Sánchez-Mendieta, M.Sc.</t>
    </r>
  </si>
  <si>
    <t xml:space="preserve"> </t>
  </si>
  <si>
    <t>RESUMEN PRESUPUESTO ESTIMADO DE LA FIC 2020</t>
  </si>
  <si>
    <r>
      <rPr>
        <b/>
        <sz val="9"/>
        <rFont val="Century Schoolbook"/>
        <family val="1"/>
      </rPr>
      <t>1.-</t>
    </r>
    <r>
      <rPr>
        <sz val="10"/>
        <rFont val="Arial Narrow"/>
        <family val="2"/>
      </rPr>
      <t xml:space="preserve"> Distributivo académico.
</t>
    </r>
    <r>
      <rPr>
        <b/>
        <sz val="9"/>
        <rFont val="Century Schoolbook"/>
        <family val="1"/>
      </rPr>
      <t>2.-</t>
    </r>
    <r>
      <rPr>
        <sz val="10"/>
        <rFont val="Arial Narrow"/>
        <family val="2"/>
      </rPr>
      <t xml:space="preserve"> Horarios de clase aprobados.
</t>
    </r>
    <r>
      <rPr>
        <b/>
        <sz val="9"/>
        <rFont val="Century Schoolbook"/>
        <family val="1"/>
      </rPr>
      <t>3.-</t>
    </r>
    <r>
      <rPr>
        <sz val="10"/>
        <rFont val="Arial Narrow"/>
        <family val="2"/>
      </rPr>
      <t xml:space="preserve"> Portafolio de syllabus de la carrera:
- Reporte de Entrega de Syllabus. (Descargado de SIUTMACH).
- Informe de evaluación del Syllabus y planes de clase.
- Informe semestral que contenga Avance académico (descargado de SIUTMACH).
- Informe de acciones correctivas de los resultados del seguimiento a Syllabus.
- Informe académico de fin de semestre por asignatura.
</t>
    </r>
    <r>
      <rPr>
        <b/>
        <sz val="9"/>
        <rFont val="Century Schoolbook"/>
        <family val="1"/>
      </rPr>
      <t>4.-</t>
    </r>
    <r>
      <rPr>
        <sz val="10"/>
        <rFont val="Arial Narrow"/>
        <family val="2"/>
      </rPr>
      <t xml:space="preserve"> Portafolio de actividades de colectivos de trabajo.
- Informe semestral de grupos de Investigación. 
- Informe semestral de colectivo de Vinculación.
- Informe semestral de colectivo de Prácticas.
- Informe semestral de colectivo de evaluación y gestión de la calidad.
- Informe semestral de colectivo de carrera.
- Informe semestral del proceso de titulación.
</t>
    </r>
    <r>
      <rPr>
        <b/>
        <sz val="9"/>
        <rFont val="Century Schoolbook"/>
        <family val="1"/>
      </rPr>
      <t>5.-</t>
    </r>
    <r>
      <rPr>
        <sz val="10"/>
        <rFont val="Arial Narrow"/>
        <family val="2"/>
      </rPr>
      <t xml:space="preserve"> Informe mensual de las actividades realizadas por la Coordinación de Carrera.</t>
    </r>
  </si>
  <si>
    <t>Actividades académicas que se realizan en los diferentes aulas y laboratorios de las carreras de ingeniería ambiental.</t>
  </si>
  <si>
    <r>
      <t xml:space="preserve">Fecha de entrega:            </t>
    </r>
    <r>
      <rPr>
        <sz val="12"/>
        <color theme="1"/>
        <rFont val="Century Schoolbook"/>
        <family val="1"/>
      </rPr>
      <t>07/08/2020</t>
    </r>
  </si>
  <si>
    <r>
      <rPr>
        <b/>
        <sz val="9"/>
        <rFont val="Century Schoolbook"/>
        <family val="1"/>
      </rPr>
      <t>1.-</t>
    </r>
    <r>
      <rPr>
        <sz val="10"/>
        <rFont val="Arial Narrow"/>
        <family val="2"/>
      </rPr>
      <t xml:space="preserve"> Sesiones de Consejo Directivo, convocadas y presididas.</t>
    </r>
  </si>
  <si>
    <t>No se cumple la meta debido al COE Nacional por estado de emergencia.</t>
  </si>
  <si>
    <r>
      <rPr>
        <b/>
        <sz val="9"/>
        <rFont val="Century Schoolbook"/>
        <family val="1"/>
      </rPr>
      <t>1.-</t>
    </r>
    <r>
      <rPr>
        <sz val="9"/>
        <rFont val="Century Schoolbook"/>
        <family val="1"/>
      </rPr>
      <t xml:space="preserve"> </t>
    </r>
    <r>
      <rPr>
        <sz val="10"/>
        <rFont val="Arial Narrow"/>
        <family val="2"/>
      </rPr>
      <t>Propuesta del distributivo académico en conjunto con los Subdecanatos, gestionada.</t>
    </r>
    <r>
      <rPr>
        <b/>
        <sz val="9"/>
        <rFont val="Century Schoolbook"/>
        <family val="1"/>
      </rPr>
      <t xml:space="preserve">
2.- </t>
    </r>
    <r>
      <rPr>
        <sz val="10"/>
        <rFont val="Arial Narrow"/>
        <family val="2"/>
      </rPr>
      <t>Informe aproados por Consejo Directivo de los procesos administrativos y académicos.</t>
    </r>
    <r>
      <rPr>
        <sz val="10"/>
        <rFont val="Arial Narrow"/>
        <family val="1"/>
      </rPr>
      <t xml:space="preserve">
</t>
    </r>
    <r>
      <rPr>
        <b/>
        <sz val="9"/>
        <rFont val="Century Schoolbook"/>
        <family val="1"/>
      </rPr>
      <t>3.-</t>
    </r>
    <r>
      <rPr>
        <sz val="10"/>
        <rFont val="Arial Narrow"/>
        <family val="1"/>
      </rPr>
      <t xml:space="preserve"> Rendición de Cuentas.
</t>
    </r>
    <r>
      <rPr>
        <b/>
        <sz val="9"/>
        <rFont val="Century Schoolbook"/>
        <family val="1"/>
      </rPr>
      <t xml:space="preserve">4.- </t>
    </r>
    <r>
      <rPr>
        <sz val="10"/>
        <rFont val="Arial Narrow"/>
        <family val="1"/>
      </rPr>
      <t xml:space="preserve">Trámite de  licencias solicitadas por el personal docente y administrativo, gestionadas.
</t>
    </r>
    <r>
      <rPr>
        <b/>
        <sz val="9"/>
        <rFont val="Century Schoolbook"/>
        <family val="1"/>
      </rPr>
      <t>5.-</t>
    </r>
    <r>
      <rPr>
        <sz val="10"/>
        <rFont val="Arial Narrow"/>
        <family val="1"/>
      </rPr>
      <t xml:space="preserve"> Proceso de contratación de personal docente para las carreras o programas vigentes en la Facultad, coordinado y gestionado.
</t>
    </r>
    <r>
      <rPr>
        <b/>
        <sz val="9"/>
        <rFont val="Century Schoolbook"/>
        <family val="1"/>
      </rPr>
      <t>6.-</t>
    </r>
    <r>
      <rPr>
        <sz val="10"/>
        <rFont val="Arial Narrow"/>
        <family val="1"/>
      </rPr>
      <t xml:space="preserve"> Informe semestral de la  ejecución de proceso Administrativo y académico por parte del administrador de bienes.</t>
    </r>
  </si>
  <si>
    <t>Ing. Juan Carlos Berru
DECANO
Soc. Ángel Cárdenas
Administrador de Bienes</t>
  </si>
  <si>
    <r>
      <rPr>
        <b/>
        <sz val="9"/>
        <rFont val="Century Schoolbook"/>
        <family val="1"/>
      </rPr>
      <t>1.-</t>
    </r>
    <r>
      <rPr>
        <sz val="10"/>
        <rFont val="Arial Narrow"/>
        <family val="2"/>
      </rPr>
      <t xml:space="preserve"> Gestión de la documentación para reuniones de Consejo Directivo.</t>
    </r>
  </si>
  <si>
    <r>
      <t>Mouse Óptico Usb Genius Negro Dx-</t>
    </r>
    <r>
      <rPr>
        <sz val="10"/>
        <rFont val="Century Schoolbook"/>
        <family val="1"/>
      </rPr>
      <t>110</t>
    </r>
    <r>
      <rPr>
        <sz val="10"/>
        <rFont val="Arial Narrow"/>
        <family val="2"/>
      </rPr>
      <t xml:space="preserve"> Usb G</t>
    </r>
    <r>
      <rPr>
        <sz val="10"/>
        <rFont val="Century Schoolbook"/>
        <family val="1"/>
      </rPr>
      <t>5</t>
    </r>
  </si>
  <si>
    <r>
      <t xml:space="preserve">Alambre Eléctrico Cableado/flexible N° </t>
    </r>
    <r>
      <rPr>
        <sz val="10"/>
        <rFont val="Century Schoolbook"/>
        <family val="1"/>
      </rPr>
      <t xml:space="preserve">10 </t>
    </r>
    <r>
      <rPr>
        <sz val="10"/>
        <rFont val="Arial Narrow"/>
        <family val="2"/>
      </rPr>
      <t>Promoción</t>
    </r>
  </si>
  <si>
    <t>Mantenimiento correctivo de bomba hidroneumática</t>
  </si>
  <si>
    <r>
      <t xml:space="preserve">Martillo de compactación </t>
    </r>
    <r>
      <rPr>
        <sz val="10"/>
        <rFont val="Century Schoolbook"/>
        <family val="1"/>
      </rPr>
      <t>4.5</t>
    </r>
    <r>
      <rPr>
        <sz val="10"/>
        <rFont val="Arial Narrow"/>
        <family val="2"/>
      </rPr>
      <t xml:space="preserve"> kg</t>
    </r>
  </si>
  <si>
    <r>
      <t xml:space="preserve">Laboratorio Enfermería Materno Infantil.
Debido a la emergencia sanitaria del país ante el COVID </t>
    </r>
    <r>
      <rPr>
        <sz val="10"/>
        <rFont val="Century Schoolbook"/>
        <family val="1"/>
      </rPr>
      <t>19</t>
    </r>
    <r>
      <rPr>
        <sz val="10"/>
        <rFont val="Arial Narrow"/>
        <family val="2"/>
      </rPr>
      <t>, no se ha podido desarrollar de manera normal el primer semestre del año.</t>
    </r>
  </si>
  <si>
    <r>
      <rPr>
        <b/>
        <sz val="9"/>
        <rFont val="Century Schoolbook"/>
        <family val="1"/>
      </rPr>
      <t>1.-</t>
    </r>
    <r>
      <rPr>
        <sz val="10"/>
        <rFont val="Arial Narrow"/>
        <family val="2"/>
      </rPr>
      <t xml:space="preserve"> Guías de Práctica de laboratorio digitales.
</t>
    </r>
    <r>
      <rPr>
        <b/>
        <sz val="9"/>
        <rFont val="Century Schoolbook"/>
        <family val="1"/>
      </rPr>
      <t>2.-</t>
    </r>
    <r>
      <rPr>
        <sz val="10"/>
        <rFont val="Arial Narrow"/>
        <family val="2"/>
      </rPr>
      <t xml:space="preserve"> Cronograma de Prácticas de laboratorio digitales.
</t>
    </r>
    <r>
      <rPr>
        <b/>
        <sz val="9"/>
        <rFont val="Century Schoolbook"/>
        <family val="1"/>
      </rPr>
      <t>3.-</t>
    </r>
    <r>
      <rPr>
        <sz val="10"/>
        <rFont val="Arial Narrow"/>
        <family val="2"/>
      </rPr>
      <t xml:space="preserve"> Listado de prácticas de laboratorio digitales.
</t>
    </r>
    <r>
      <rPr>
        <b/>
        <sz val="9"/>
        <rFont val="Century Schoolbook"/>
        <family val="1"/>
      </rPr>
      <t>4.-</t>
    </r>
    <r>
      <rPr>
        <sz val="10"/>
        <rFont val="Arial Narrow"/>
        <family val="2"/>
      </rPr>
      <t xml:space="preserve"> Registro de Práctica de laboratorio físico y digital.
</t>
    </r>
    <r>
      <rPr>
        <b/>
        <sz val="9"/>
        <rFont val="Century Schoolbook"/>
        <family val="1"/>
      </rPr>
      <t>5.-</t>
    </r>
    <r>
      <rPr>
        <sz val="10"/>
        <rFont val="Arial Narrow"/>
        <family val="2"/>
      </rPr>
      <t xml:space="preserve"> Registro de adquisición de materiales, reactivos y equipos, físicos y digitales. 
</t>
    </r>
    <r>
      <rPr>
        <b/>
        <sz val="9"/>
        <rFont val="Century Schoolbook"/>
        <family val="1"/>
      </rPr>
      <t>6.-</t>
    </r>
    <r>
      <rPr>
        <sz val="10"/>
        <rFont val="Arial Narrow"/>
        <family val="2"/>
      </rPr>
      <t xml:space="preserve"> Registro de Usuarios Internos.
</t>
    </r>
    <r>
      <rPr>
        <b/>
        <sz val="9"/>
        <rFont val="Century Schoolbook"/>
        <family val="1"/>
      </rPr>
      <t>7.-</t>
    </r>
    <r>
      <rPr>
        <sz val="10"/>
        <rFont val="Arial Narrow"/>
        <family val="2"/>
      </rPr>
      <t xml:space="preserve"> Registro de Inducción.
</t>
    </r>
    <r>
      <rPr>
        <b/>
        <sz val="9"/>
        <rFont val="Century Schoolbook"/>
        <family val="1"/>
      </rPr>
      <t>8.-</t>
    </r>
    <r>
      <rPr>
        <sz val="10"/>
        <rFont val="Arial Narrow"/>
        <family val="2"/>
      </rPr>
      <t xml:space="preserve"> Registro de validación de Certificados de no Adeudar digital. 
</t>
    </r>
    <r>
      <rPr>
        <b/>
        <sz val="9"/>
        <rFont val="Century Schoolbook"/>
        <family val="1"/>
      </rPr>
      <t>9.-</t>
    </r>
    <r>
      <rPr>
        <sz val="10"/>
        <rFont val="Arial Narrow"/>
        <family val="2"/>
      </rPr>
      <t xml:space="preserve"> Reporte de estado de cumplimiento en procesos académicos, mediante informes físicos y digitales.</t>
    </r>
  </si>
  <si>
    <t xml:space="preserve">Aceite de inmersión </t>
  </si>
  <si>
    <t>* Lcda. Jovanny Santos Luna,
  Subdecano
* Dr. Omar Martínez, Profesional que se encuentra con año sabático
  Responsable de Laboratorio</t>
  </si>
  <si>
    <r>
      <rPr>
        <b/>
        <sz val="9"/>
        <rFont val="Century Schoolbook"/>
        <family val="1"/>
      </rPr>
      <t>1.-</t>
    </r>
    <r>
      <rPr>
        <b/>
        <sz val="10"/>
        <rFont val="Arial Narrow"/>
        <family val="2"/>
      </rPr>
      <t xml:space="preserve"> </t>
    </r>
    <r>
      <rPr>
        <sz val="10"/>
        <rFont val="Arial Narrow"/>
        <family val="2"/>
      </rPr>
      <t xml:space="preserve">Guías de Prácticas digitales o físicos.
</t>
    </r>
    <r>
      <rPr>
        <b/>
        <sz val="9"/>
        <rFont val="Century Schoolbook"/>
        <family val="1"/>
      </rPr>
      <t>2.-</t>
    </r>
    <r>
      <rPr>
        <b/>
        <sz val="10"/>
        <rFont val="Arial Narrow"/>
        <family val="2"/>
      </rPr>
      <t xml:space="preserve"> </t>
    </r>
    <r>
      <rPr>
        <sz val="10"/>
        <rFont val="Arial Narrow"/>
        <family val="2"/>
      </rPr>
      <t xml:space="preserve">Cronograma de Prácticas digitales o físicos.
</t>
    </r>
    <r>
      <rPr>
        <b/>
        <sz val="9"/>
        <rFont val="Century Schoolbook"/>
        <family val="1"/>
      </rPr>
      <t>3.-</t>
    </r>
    <r>
      <rPr>
        <b/>
        <sz val="10"/>
        <rFont val="Arial Narrow"/>
        <family val="2"/>
      </rPr>
      <t xml:space="preserve"> </t>
    </r>
    <r>
      <rPr>
        <sz val="10"/>
        <rFont val="Arial Narrow"/>
        <family val="2"/>
      </rPr>
      <t xml:space="preserve">Listado de prácticas digitales o físicos.
</t>
    </r>
    <r>
      <rPr>
        <b/>
        <sz val="9"/>
        <rFont val="Century Schoolbook"/>
        <family val="1"/>
      </rPr>
      <t>4.-</t>
    </r>
    <r>
      <rPr>
        <b/>
        <sz val="10"/>
        <rFont val="Arial Narrow"/>
        <family val="2"/>
      </rPr>
      <t xml:space="preserve"> </t>
    </r>
    <r>
      <rPr>
        <sz val="10"/>
        <rFont val="Arial Narrow"/>
        <family val="2"/>
      </rPr>
      <t xml:space="preserve">Registro de Práctica digitales o físicos.
</t>
    </r>
    <r>
      <rPr>
        <b/>
        <sz val="9"/>
        <rFont val="Century Schoolbook"/>
        <family val="1"/>
      </rPr>
      <t>5.-</t>
    </r>
    <r>
      <rPr>
        <b/>
        <sz val="10"/>
        <rFont val="Arial Narrow"/>
        <family val="2"/>
      </rPr>
      <t xml:space="preserve"> </t>
    </r>
    <r>
      <rPr>
        <sz val="10"/>
        <rFont val="Arial Narrow"/>
        <family val="2"/>
      </rPr>
      <t xml:space="preserve">Registro de adquisición de materiales reactivos y equipos  digitales o físicos.
</t>
    </r>
    <r>
      <rPr>
        <b/>
        <sz val="9"/>
        <rFont val="Century Schoolbook"/>
        <family val="1"/>
      </rPr>
      <t>6.-</t>
    </r>
    <r>
      <rPr>
        <b/>
        <sz val="10"/>
        <rFont val="Arial Narrow"/>
        <family val="2"/>
      </rPr>
      <t xml:space="preserve"> </t>
    </r>
    <r>
      <rPr>
        <sz val="10"/>
        <rFont val="Arial Narrow"/>
        <family val="2"/>
      </rPr>
      <t xml:space="preserve">Registro de Usuarios Internos digitales o físicos.
</t>
    </r>
    <r>
      <rPr>
        <b/>
        <sz val="9"/>
        <rFont val="Century Schoolbook"/>
        <family val="1"/>
      </rPr>
      <t>7.-</t>
    </r>
    <r>
      <rPr>
        <b/>
        <sz val="10"/>
        <rFont val="Arial Narrow"/>
        <family val="2"/>
      </rPr>
      <t xml:space="preserve"> </t>
    </r>
    <r>
      <rPr>
        <sz val="10"/>
        <rFont val="Arial Narrow"/>
        <family val="2"/>
      </rPr>
      <t xml:space="preserve">Registro de Inducción digitales o físicos.
</t>
    </r>
    <r>
      <rPr>
        <b/>
        <sz val="9"/>
        <rFont val="Century Schoolbook"/>
        <family val="1"/>
      </rPr>
      <t>8.-</t>
    </r>
    <r>
      <rPr>
        <b/>
        <sz val="10"/>
        <rFont val="Arial Narrow"/>
        <family val="2"/>
      </rPr>
      <t xml:space="preserve"> </t>
    </r>
    <r>
      <rPr>
        <sz val="10"/>
        <rFont val="Arial Narrow"/>
        <family val="2"/>
      </rPr>
      <t>Validación de Certificados de no Adeudar digitales o físicos.</t>
    </r>
  </si>
  <si>
    <r>
      <t xml:space="preserve">* Jefe de la UMMOG
  Alicia Riera Flores
* Analistas Estadística:
  Ing. Kléber Cedillo Montes,
  Lic. Maritza Ojeda Cueva,
* Analistas de la UMMOG
  Lic. Jessenia Aguayo Mora
* Técnico docente para la Educación Superior </t>
    </r>
    <r>
      <rPr>
        <sz val="10"/>
        <color theme="1"/>
        <rFont val="Century Schoolbook"/>
        <family val="1"/>
      </rPr>
      <t>1</t>
    </r>
    <r>
      <rPr>
        <sz val="10"/>
        <color theme="1"/>
        <rFont val="Arial Narrow"/>
        <family val="2"/>
      </rPr>
      <t xml:space="preserve">
  Ing. Maribel Pineda de la Torre</t>
    </r>
  </si>
  <si>
    <r>
      <t xml:space="preserve">* Jefe de la UMMOG
  Alicia Riera Flores
* Analistas Estadística:
  Ing. Kléber Cedillo Montes,
  Lic. Maritza Ojeda Cueva,
* Analistas de la UMMOG
  Lic. Jessenia Aguayo Mora
* Técnico docente para la Educación Superior </t>
    </r>
    <r>
      <rPr>
        <sz val="10"/>
        <color theme="1"/>
        <rFont val="Century Schoolbook"/>
        <family val="1"/>
      </rPr>
      <t>1</t>
    </r>
    <r>
      <rPr>
        <sz val="10"/>
        <color theme="1"/>
        <rFont val="Arial Narrow"/>
        <family val="2"/>
      </rPr>
      <t xml:space="preserve">
* Ing. Maribel Pineda de la Torre</t>
    </r>
  </si>
  <si>
    <t>* Jefe de la UMMOG
  Alicia Riera Flores
* Analistas Estadística:
  Ing. Kléber Cedillo Montes,
  Lic. Maritza Ojeda Cueva</t>
  </si>
  <si>
    <r>
      <t xml:space="preserve">* Jefe de la UMMOG
   Alicia Riera Flores
* Analistas Estadística:
  Ing. Kléber Cedillo Montes,
  Lic. Maritza Ojeda Cueva,
* Analistas de la UMMOG 
  Lic. Jessenia Aguayo Mora
* Técnico docente para la Educación Superior </t>
    </r>
    <r>
      <rPr>
        <sz val="10"/>
        <color theme="1"/>
        <rFont val="Century Schoolbook"/>
        <family val="1"/>
      </rPr>
      <t>1</t>
    </r>
    <r>
      <rPr>
        <sz val="10"/>
        <color theme="1"/>
        <rFont val="Arial Narrow"/>
        <family val="2"/>
      </rPr>
      <t xml:space="preserve">
  Ing. Maribel Pineda de la Torre</t>
    </r>
  </si>
  <si>
    <t>* Jefe de la UMMOG
  Alicia Riera Flores
* Analistas Estadística:
  Ing. Kléber Cedillo Montes,
Lic. Maritza Ojeda Cueva,
* Analistas de la UMMOG
  Lic. Jessenia Aguayo Mora</t>
  </si>
  <si>
    <r>
      <t xml:space="preserve">FUENTE </t>
    </r>
    <r>
      <rPr>
        <sz val="11"/>
        <rFont val="Century Schoolbook"/>
        <family val="1"/>
      </rPr>
      <t>202</t>
    </r>
  </si>
  <si>
    <t>Computador marca NOT LENOVO THINK PAD L480 14P INTEL CORE I5 8GB-1TB HDD W10</t>
  </si>
  <si>
    <t>PLAN OPERATIVO ANUAL 2020 AJUSTADO A LA REFORMA PRESUPUESTARIA N° 008/2020</t>
  </si>
  <si>
    <t>Elaboración de mamparas de aluminio y vidrio para cubículos docentes de la Facultad de Ingeniería Civil.</t>
  </si>
  <si>
    <t>Mantenimiento preventivo de la máquina de los ángeles</t>
  </si>
  <si>
    <t>Mantenimiento preventivo de balanzas electrónicas</t>
  </si>
  <si>
    <t>Mantenimiento preventivo de balanza mecánica</t>
  </si>
  <si>
    <t>Mantenimiento correctivo de los Ordenadores de Mecánica de Suelos</t>
  </si>
  <si>
    <r>
      <t>Mantenimiento preventivo del Ordenador mac</t>
    </r>
    <r>
      <rPr>
        <sz val="10"/>
        <rFont val="Century Schoolbook"/>
        <family val="1"/>
      </rPr>
      <t>2</t>
    </r>
  </si>
  <si>
    <r>
      <t xml:space="preserve">Mantenimiento preventivo de transformador Eléctrico </t>
    </r>
    <r>
      <rPr>
        <sz val="10"/>
        <rFont val="Century Schoolbook"/>
        <family val="1"/>
      </rPr>
      <t>200</t>
    </r>
    <r>
      <rPr>
        <sz val="10"/>
        <rFont val="Arial Narrow"/>
        <family val="2"/>
      </rPr>
      <t>Kva</t>
    </r>
  </si>
  <si>
    <t>Mantenimiento preventivo de equipos de impresión</t>
  </si>
  <si>
    <t>Mantenimiento preventivo de máquina CBR</t>
  </si>
  <si>
    <r>
      <t xml:space="preserve">Mantenimiento preventivo de BLACK-UPS de </t>
    </r>
    <r>
      <rPr>
        <sz val="10"/>
        <rFont val="Century Schoolbook"/>
        <family val="1"/>
      </rPr>
      <t>555</t>
    </r>
  </si>
  <si>
    <t>Mantenimiento correctivo del bastón y prisma de equipo de topografía</t>
  </si>
  <si>
    <r>
      <t xml:space="preserve">Mantenimiento correctivo de juegos moldes CBR </t>
    </r>
    <r>
      <rPr>
        <sz val="10"/>
        <rFont val="Century Schoolbook"/>
        <family val="1"/>
      </rPr>
      <t>6</t>
    </r>
    <r>
      <rPr>
        <sz val="10"/>
        <rFont val="Arial Narrow"/>
        <family val="2"/>
      </rPr>
      <t>*</t>
    </r>
  </si>
  <si>
    <r>
      <t xml:space="preserve">Mantenimiento correctivo de juegos moldes proctor </t>
    </r>
    <r>
      <rPr>
        <sz val="10"/>
        <rFont val="Century Schoolbook"/>
        <family val="1"/>
      </rPr>
      <t>6</t>
    </r>
    <r>
      <rPr>
        <sz val="10"/>
        <rFont val="Arial Narrow"/>
        <family val="2"/>
      </rPr>
      <t>*</t>
    </r>
  </si>
  <si>
    <t xml:space="preserve">Mantenimiento correctivo del equipo de flujo para el cemento </t>
  </si>
  <si>
    <t>Mantenimiento correctivo del martillo de compactación (Marshall)</t>
  </si>
  <si>
    <t>Mantenimiento correctivo de equipo para mezclas de asfalto y áridos</t>
  </si>
  <si>
    <r>
      <t xml:space="preserve">Proyector </t>
    </r>
    <r>
      <rPr>
        <sz val="10"/>
        <rFont val="Century Schoolbook"/>
        <family val="1"/>
      </rPr>
      <t>3300</t>
    </r>
    <r>
      <rPr>
        <sz val="10"/>
        <rFont val="Arial Narrow"/>
        <family val="2"/>
      </rPr>
      <t xml:space="preserve"> Lumens Hdmi Epson S</t>
    </r>
    <r>
      <rPr>
        <sz val="10"/>
        <rFont val="Century Schoolbook"/>
        <family val="1"/>
      </rPr>
      <t xml:space="preserve">39 </t>
    </r>
    <r>
      <rPr>
        <sz val="10"/>
        <rFont val="Arial Narrow"/>
        <family val="2"/>
      </rPr>
      <t>Svga Infocus Benq S</t>
    </r>
    <r>
      <rPr>
        <sz val="10"/>
        <rFont val="Century Schoolbook"/>
        <family val="1"/>
      </rPr>
      <t>41</t>
    </r>
  </si>
  <si>
    <r>
      <t xml:space="preserve">Cable de Extensión Usb </t>
    </r>
    <r>
      <rPr>
        <sz val="10"/>
        <rFont val="Century Schoolbook"/>
        <family val="1"/>
      </rPr>
      <t>10</t>
    </r>
    <r>
      <rPr>
        <sz val="10"/>
        <rFont val="Arial Narrow"/>
        <family val="2"/>
      </rPr>
      <t xml:space="preserve"> Metros / Negro / Nuevos /</t>
    </r>
  </si>
  <si>
    <r>
      <t xml:space="preserve">Fecha de actualización:   </t>
    </r>
    <r>
      <rPr>
        <sz val="12"/>
        <color theme="1"/>
        <rFont val="Century Schoolbook"/>
        <family val="1"/>
      </rPr>
      <t>21/08/2020</t>
    </r>
  </si>
  <si>
    <t>PLAN OPERATIVO ANUAL 2020 AJUSTADO A LA REFORMA PRESUPUESTARIA N° 009/2020</t>
  </si>
  <si>
    <r>
      <t xml:space="preserve">Reforma Presupuestaria N° </t>
    </r>
    <r>
      <rPr>
        <sz val="10"/>
        <rFont val="Century Schoolbook"/>
        <family val="1"/>
      </rPr>
      <t>009/2020</t>
    </r>
  </si>
  <si>
    <r>
      <t>Switch L</t>
    </r>
    <r>
      <rPr>
        <sz val="10"/>
        <color theme="1"/>
        <rFont val="Century Schoolbook"/>
        <family val="1"/>
      </rPr>
      <t>2</t>
    </r>
    <r>
      <rPr>
        <sz val="10"/>
        <color theme="1"/>
        <rFont val="Arial Narrow"/>
        <family val="2"/>
      </rPr>
      <t xml:space="preserve"> administrable de </t>
    </r>
    <r>
      <rPr>
        <sz val="10"/>
        <color theme="1"/>
        <rFont val="Century Schoolbook"/>
        <family val="1"/>
      </rPr>
      <t>24</t>
    </r>
    <r>
      <rPr>
        <sz val="10"/>
        <color theme="1"/>
        <rFont val="Arial Narrow"/>
        <family val="2"/>
      </rPr>
      <t xml:space="preserve"> puertos Giga, </t>
    </r>
    <r>
      <rPr>
        <sz val="10"/>
        <color theme="1"/>
        <rFont val="Century Schoolbook"/>
        <family val="1"/>
      </rPr>
      <t>2</t>
    </r>
    <r>
      <rPr>
        <sz val="10"/>
        <color theme="1"/>
        <rFont val="Arial Narrow"/>
        <family val="2"/>
      </rPr>
      <t>puertos SFP, rackeable.</t>
    </r>
  </si>
  <si>
    <r>
      <t xml:space="preserve">Acondicionadores de aire de </t>
    </r>
    <r>
      <rPr>
        <sz val="10"/>
        <color theme="1"/>
        <rFont val="Century Schoolbook"/>
        <family val="1"/>
      </rPr>
      <t>60.000</t>
    </r>
    <r>
      <rPr>
        <sz val="10"/>
        <color theme="1"/>
        <rFont val="Arial Narrow"/>
        <family val="2"/>
      </rPr>
      <t xml:space="preserve"> VTU</t>
    </r>
  </si>
  <si>
    <t>530204 0701 001</t>
  </si>
  <si>
    <t>Edición, Impresión, Reproducción y Publicación</t>
  </si>
  <si>
    <t>Reforma N° 9</t>
  </si>
  <si>
    <t>Cámaras, micrófonos</t>
  </si>
  <si>
    <r>
      <t xml:space="preserve">Fecha de actualización a la Reforma N° </t>
    </r>
    <r>
      <rPr>
        <b/>
        <sz val="12"/>
        <color theme="1"/>
        <rFont val="Century Schoolbook"/>
        <family val="1"/>
      </rPr>
      <t>009:</t>
    </r>
    <r>
      <rPr>
        <b/>
        <sz val="12"/>
        <color theme="1"/>
        <rFont val="Arial Narrow"/>
        <family val="2"/>
      </rPr>
      <t xml:space="preserve">     </t>
    </r>
    <r>
      <rPr>
        <sz val="12"/>
        <color theme="1"/>
        <rFont val="Century Schoolbook"/>
        <family val="1"/>
      </rPr>
      <t>02/10/2020</t>
    </r>
  </si>
  <si>
    <r>
      <t xml:space="preserve">Fecha Actualización: </t>
    </r>
    <r>
      <rPr>
        <sz val="12"/>
        <color theme="1"/>
        <rFont val="Century Schoolbook"/>
        <family val="1"/>
      </rPr>
      <t>02/10/2020</t>
    </r>
  </si>
  <si>
    <t>Escobas plásticas fibra suave</t>
  </si>
  <si>
    <t>Recogedor de basura plástico</t>
  </si>
  <si>
    <t>Rollo de papel higiénico 250 mts. Familia</t>
  </si>
  <si>
    <t>Aceite limpia muebles de 250cc</t>
  </si>
  <si>
    <t>Cepillo sanitario con base</t>
  </si>
  <si>
    <r>
      <t xml:space="preserve">Franela roja cortada </t>
    </r>
    <r>
      <rPr>
        <sz val="10"/>
        <rFont val="Century Schoolbook"/>
        <family val="1"/>
      </rPr>
      <t>1</t>
    </r>
    <r>
      <rPr>
        <sz val="10"/>
        <rFont val="Arial Narrow"/>
        <family val="2"/>
      </rPr>
      <t xml:space="preserve"> metro</t>
    </r>
  </si>
  <si>
    <r>
      <t>Fundas negras para basurax</t>
    </r>
    <r>
      <rPr>
        <sz val="10"/>
        <rFont val="Century Schoolbook"/>
        <family val="1"/>
      </rPr>
      <t>10</t>
    </r>
    <r>
      <rPr>
        <sz val="10"/>
        <rFont val="Arial Narrow"/>
        <family val="2"/>
      </rPr>
      <t xml:space="preserve"> de </t>
    </r>
    <r>
      <rPr>
        <sz val="10"/>
        <rFont val="Century Schoolbook"/>
        <family val="1"/>
      </rPr>
      <t>23*28</t>
    </r>
    <r>
      <rPr>
        <sz val="10"/>
        <rFont val="Arial Narrow"/>
        <family val="2"/>
      </rPr>
      <t xml:space="preserve"> pulgadas</t>
    </r>
  </si>
  <si>
    <r>
      <t>Fundas negras para basurax</t>
    </r>
    <r>
      <rPr>
        <sz val="10"/>
        <rFont val="Century Schoolbook"/>
        <family val="1"/>
      </rPr>
      <t>10</t>
    </r>
    <r>
      <rPr>
        <sz val="10"/>
        <rFont val="Arial Narrow"/>
        <family val="2"/>
      </rPr>
      <t xml:space="preserve"> de </t>
    </r>
    <r>
      <rPr>
        <sz val="10"/>
        <rFont val="Century Schoolbook"/>
        <family val="1"/>
      </rPr>
      <t>30*36</t>
    </r>
    <r>
      <rPr>
        <sz val="10"/>
        <rFont val="Arial Narrow"/>
        <family val="2"/>
      </rPr>
      <t xml:space="preserve"> pulgadas</t>
    </r>
  </si>
  <si>
    <r>
      <t xml:space="preserve">Trapeador de </t>
    </r>
    <r>
      <rPr>
        <sz val="10"/>
        <rFont val="Century Schoolbook"/>
        <family val="1"/>
      </rPr>
      <t>40</t>
    </r>
    <r>
      <rPr>
        <sz val="10"/>
        <rFont val="Arial Narrow"/>
        <family val="2"/>
      </rPr>
      <t xml:space="preserve"> cm</t>
    </r>
  </si>
  <si>
    <r>
      <t xml:space="preserve">Mopas barredoras de polvo de color azul de </t>
    </r>
    <r>
      <rPr>
        <sz val="10"/>
        <rFont val="Century Schoolbook"/>
        <family val="1"/>
      </rPr>
      <t>90</t>
    </r>
    <r>
      <rPr>
        <sz val="10"/>
        <rFont val="Arial Narrow"/>
        <family val="2"/>
      </rPr>
      <t xml:space="preserve"> cm</t>
    </r>
  </si>
  <si>
    <r>
      <t xml:space="preserve">Guantes de caucho # </t>
    </r>
    <r>
      <rPr>
        <sz val="10"/>
        <rFont val="Century Schoolbook"/>
        <family val="1"/>
      </rPr>
      <t>9</t>
    </r>
  </si>
  <si>
    <t>PLAN OPERATIVO ANUAL 2020 AJUSTADO A LA REFORMA PRESUPUESTARIA N° 010/2020</t>
  </si>
  <si>
    <r>
      <t xml:space="preserve">Fecha de actualización a la Reforma N° </t>
    </r>
    <r>
      <rPr>
        <b/>
        <sz val="12"/>
        <color theme="1"/>
        <rFont val="Century Schoolbook"/>
        <family val="1"/>
      </rPr>
      <t>010</t>
    </r>
    <r>
      <rPr>
        <b/>
        <sz val="12"/>
        <color theme="1"/>
        <rFont val="Arial Narrow"/>
        <family val="2"/>
      </rPr>
      <t xml:space="preserve">:     </t>
    </r>
    <r>
      <rPr>
        <sz val="12"/>
        <color theme="1"/>
        <rFont val="Century Schoolbook"/>
        <family val="1"/>
      </rPr>
      <t>19/10/2020</t>
    </r>
  </si>
  <si>
    <t>Impermeabilización de losa de cubierta y juntas de dilatación
de UMMOG de la FCQS.</t>
  </si>
  <si>
    <t>PLAN ANUAL DE COMPRAS 2020 AJUSTADO A LA REFORMA PRESUPUESTARIA N° 010/2020</t>
  </si>
  <si>
    <r>
      <t xml:space="preserve">Fecha de actualización a la Reforma N° </t>
    </r>
    <r>
      <rPr>
        <b/>
        <sz val="12"/>
        <color theme="1"/>
        <rFont val="Century Schoolbook"/>
        <family val="1"/>
      </rPr>
      <t>010:</t>
    </r>
    <r>
      <rPr>
        <b/>
        <sz val="12"/>
        <color theme="1"/>
        <rFont val="Arial Narrow"/>
        <family val="2"/>
      </rPr>
      <t xml:space="preserve">     </t>
    </r>
    <r>
      <rPr>
        <sz val="12"/>
        <color theme="1"/>
        <rFont val="Century Schoolbook"/>
        <family val="1"/>
      </rPr>
      <t>19/10/2020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</si>
</sst>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quot;$&quot;* #,##0.00_ ;_ &quot;$&quot;* \-#,##0.00_ ;_ &quot;$&quot;* &quot;-&quot;??_ ;_ @_ "/>
    <numFmt numFmtId="43" formatCode="_ * #,##0.00_ ;_ * \-#,##0.00_ ;_ * &quot;-&quot;??_ ;_ @_ "/>
    <numFmt numFmtId="164" formatCode="&quot;$&quot;\ #,##0.00_);\(&quot;$&quot;\ #,##0.00\)"/>
    <numFmt numFmtId="165" formatCode="_(&quot;$&quot;\ * #,##0.00_);_(&quot;$&quot;\ * \(#,##0.00\);_(&quot;$&quot;\ * &quot;-&quot;??_);_(@_)"/>
    <numFmt numFmtId="166" formatCode="_(* #,##0.00_);_(* \(#,##0.00\);_(* &quot;-&quot;??_);_(@_)"/>
    <numFmt numFmtId="167" formatCode="#,##0.00_ ;\-#,##0.00\ "/>
    <numFmt numFmtId="168" formatCode="&quot;$&quot;#,##0.00"/>
    <numFmt numFmtId="169" formatCode="#,##0.00&quot; &quot;;\(#,##0.00\)"/>
    <numFmt numFmtId="170" formatCode="#,##0.000_ ;\-#,##0.000\ "/>
    <numFmt numFmtId="171" formatCode="#,##0.00;[Red]#,##0.00"/>
    <numFmt numFmtId="172" formatCode="&quot;$&quot;\ #,##0.00;[Red]&quot;$&quot;\ #,##0.00"/>
  </numFmts>
  <fonts count="138"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b/>
      <sz val="36"/>
      <color rgb="FF002060"/>
      <name val="Book Antiqua"/>
      <family val="1"/>
    </font>
    <font>
      <sz val="11"/>
      <color rgb="FF002060"/>
      <name val="Calibri"/>
      <family val="2"/>
      <scheme val="minor"/>
    </font>
    <font>
      <b/>
      <sz val="22"/>
      <color rgb="FF002060"/>
      <name val="Brush Script MT Cursiva"/>
    </font>
    <font>
      <b/>
      <sz val="24"/>
      <color rgb="FF0070C0"/>
      <name val="Book Antiqua"/>
      <family val="1"/>
    </font>
    <font>
      <b/>
      <sz val="20"/>
      <name val="Book Antiqua"/>
      <family val="1"/>
    </font>
    <font>
      <sz val="12"/>
      <color theme="1"/>
      <name val="Calibri"/>
      <family val="2"/>
      <scheme val="minor"/>
    </font>
    <font>
      <b/>
      <sz val="20"/>
      <color theme="0"/>
      <name val="Cambria"/>
      <family val="1"/>
    </font>
    <font>
      <b/>
      <sz val="20"/>
      <name val="Cambria"/>
      <family val="1"/>
    </font>
    <font>
      <b/>
      <sz val="14"/>
      <color theme="1"/>
      <name val="Cambria"/>
      <family val="1"/>
    </font>
    <font>
      <sz val="10"/>
      <name val="Arial"/>
      <family val="2"/>
    </font>
    <font>
      <b/>
      <sz val="12"/>
      <color theme="1"/>
      <name val="Cambria"/>
      <family val="1"/>
    </font>
    <font>
      <b/>
      <sz val="11"/>
      <color theme="1"/>
      <name val="Cambria"/>
      <family val="1"/>
    </font>
    <font>
      <b/>
      <sz val="10"/>
      <color indexed="8"/>
      <name val="Cambria"/>
      <family val="1"/>
    </font>
    <font>
      <b/>
      <sz val="11"/>
      <color indexed="8"/>
      <name val="Cambria"/>
      <family val="1"/>
    </font>
    <font>
      <b/>
      <sz val="14"/>
      <color rgb="FF002060"/>
      <name val="Bodoni MT"/>
      <family val="1"/>
    </font>
    <font>
      <b/>
      <sz val="10"/>
      <name val="Century Schoolbook"/>
      <family val="1"/>
    </font>
    <font>
      <i/>
      <sz val="10"/>
      <name val="Cambria"/>
      <family val="1"/>
    </font>
    <font>
      <sz val="10"/>
      <name val="Arial Narrow"/>
      <family val="2"/>
    </font>
    <font>
      <b/>
      <sz val="9"/>
      <name val="Century Schoolbook"/>
      <family val="1"/>
    </font>
    <font>
      <b/>
      <sz val="10"/>
      <name val="Arial Narrow"/>
      <family val="2"/>
    </font>
    <font>
      <sz val="12"/>
      <color theme="1"/>
      <name val="Century Schoolbook"/>
      <family val="1"/>
    </font>
    <font>
      <b/>
      <sz val="12"/>
      <color theme="1"/>
      <name val="Century Schoolbook"/>
      <family val="1"/>
    </font>
    <font>
      <sz val="10"/>
      <color theme="1"/>
      <name val="Century Schoolbook"/>
      <family val="1"/>
    </font>
    <font>
      <b/>
      <sz val="10"/>
      <color theme="1"/>
      <name val="Arial Narrow"/>
      <family val="2"/>
    </font>
    <font>
      <sz val="10"/>
      <color theme="1"/>
      <name val="Arial Narrow"/>
      <family val="2"/>
    </font>
    <font>
      <sz val="12"/>
      <name val="Century Schoolbook"/>
      <family val="1"/>
    </font>
    <font>
      <sz val="10"/>
      <color indexed="8"/>
      <name val="Arial Narrow"/>
      <family val="2"/>
    </font>
    <font>
      <sz val="10"/>
      <name val="Century Schoolbook"/>
      <family val="1"/>
    </font>
    <font>
      <b/>
      <sz val="10"/>
      <color theme="1"/>
      <name val="Century Schoolbook"/>
      <family val="1"/>
    </font>
    <font>
      <b/>
      <sz val="12"/>
      <name val="Century Schoolbook"/>
      <family val="1"/>
    </font>
    <font>
      <b/>
      <sz val="10"/>
      <color indexed="8"/>
      <name val="Arial Narrow"/>
      <family val="2"/>
    </font>
    <font>
      <b/>
      <sz val="12"/>
      <color rgb="FF002060"/>
      <name val="Century Schoolbook"/>
      <family val="1"/>
    </font>
    <font>
      <b/>
      <sz val="12"/>
      <name val="Arial Narrow"/>
      <family val="2"/>
    </font>
    <font>
      <b/>
      <sz val="12"/>
      <color indexed="8"/>
      <name val="Arial Narrow"/>
      <family val="2"/>
    </font>
    <font>
      <sz val="11"/>
      <color theme="1"/>
      <name val="Arial Narrow"/>
      <family val="2"/>
    </font>
    <font>
      <sz val="9"/>
      <name val="Century Schoolbook"/>
      <family val="1"/>
    </font>
    <font>
      <sz val="12"/>
      <color indexed="8"/>
      <name val="Century Schoolbook"/>
      <family val="1"/>
    </font>
    <font>
      <b/>
      <sz val="14"/>
      <color theme="0"/>
      <name val="Century Schoolbook"/>
      <family val="1"/>
    </font>
    <font>
      <b/>
      <sz val="12"/>
      <color theme="0"/>
      <name val="Century Schoolbook"/>
      <family val="1"/>
    </font>
    <font>
      <b/>
      <sz val="12"/>
      <color theme="0"/>
      <name val="Calibri"/>
      <family val="2"/>
      <scheme val="minor"/>
    </font>
    <font>
      <b/>
      <sz val="11"/>
      <color theme="1"/>
      <name val="Arial Narrow"/>
      <family val="2"/>
    </font>
    <font>
      <sz val="10"/>
      <color theme="1"/>
      <name val="Calibri"/>
      <family val="2"/>
      <scheme val="minor"/>
    </font>
    <font>
      <b/>
      <sz val="12"/>
      <color theme="1"/>
      <name val="Arial Narrow"/>
      <family val="2"/>
    </font>
    <font>
      <sz val="12"/>
      <color theme="1"/>
      <name val="Arial Narrow"/>
      <family val="2"/>
    </font>
    <font>
      <sz val="11"/>
      <color theme="1"/>
      <name val="Century Schoolbook"/>
      <family val="1"/>
    </font>
    <font>
      <b/>
      <sz val="14"/>
      <color rgb="FFFF0000"/>
      <name val="Calibri"/>
      <family val="2"/>
      <scheme val="minor"/>
    </font>
    <font>
      <b/>
      <sz val="11"/>
      <color theme="0"/>
      <name val="Cambria"/>
      <family val="1"/>
    </font>
    <font>
      <sz val="11"/>
      <name val="Century Schoolbook"/>
      <family val="1"/>
    </font>
    <font>
      <b/>
      <sz val="11"/>
      <color theme="0"/>
      <name val="Century Schoolbook"/>
      <family val="1"/>
    </font>
    <font>
      <b/>
      <sz val="11"/>
      <color theme="1"/>
      <name val="Century Schoolbook"/>
      <family val="1"/>
    </font>
    <font>
      <b/>
      <sz val="9"/>
      <color indexed="81"/>
      <name val="Tahoma"/>
      <family val="2"/>
    </font>
    <font>
      <sz val="9"/>
      <color indexed="81"/>
      <name val="Tahoma"/>
      <family val="2"/>
    </font>
    <font>
      <sz val="11"/>
      <color rgb="FF000000"/>
      <name val="Calibri"/>
      <family val="2"/>
    </font>
    <font>
      <sz val="11"/>
      <name val="Calibri"/>
      <family val="2"/>
    </font>
    <font>
      <sz val="12"/>
      <color rgb="FF000000"/>
      <name val="Arial Narrow"/>
      <family val="2"/>
    </font>
    <font>
      <sz val="10"/>
      <color rgb="FF000000"/>
      <name val="Calibri"/>
      <family val="2"/>
    </font>
    <font>
      <b/>
      <sz val="14"/>
      <color rgb="FF000000"/>
      <name val="Cambria"/>
      <family val="1"/>
    </font>
    <font>
      <sz val="12"/>
      <color rgb="FF000000"/>
      <name val="Century Schoolbook"/>
      <family val="1"/>
    </font>
    <font>
      <b/>
      <sz val="12"/>
      <color rgb="FF000000"/>
      <name val="Century Schoolbook"/>
      <family val="1"/>
    </font>
    <font>
      <b/>
      <sz val="10"/>
      <color rgb="FF000000"/>
      <name val="Century Schoolbook"/>
      <family val="1"/>
    </font>
    <font>
      <sz val="10"/>
      <color rgb="FF000000"/>
      <name val="Century Schoolbook"/>
      <family val="1"/>
    </font>
    <font>
      <sz val="10"/>
      <color rgb="FF000000"/>
      <name val="Arial Narrow"/>
      <family val="2"/>
    </font>
    <font>
      <b/>
      <sz val="10"/>
      <color rgb="FF000000"/>
      <name val="Arial Narrow"/>
      <family val="2"/>
    </font>
    <font>
      <b/>
      <sz val="11"/>
      <name val="Arial Narrow"/>
      <family val="2"/>
    </font>
    <font>
      <sz val="10"/>
      <color rgb="FFFF0000"/>
      <name val="Arial Narrow"/>
      <family val="2"/>
    </font>
    <font>
      <b/>
      <sz val="14"/>
      <color rgb="FFFFFFFF"/>
      <name val="Century Schoolbook"/>
      <family val="1"/>
    </font>
    <font>
      <sz val="11"/>
      <color rgb="FF000000"/>
      <name val="Arial Narrow"/>
      <family val="2"/>
    </font>
    <font>
      <b/>
      <sz val="11"/>
      <color rgb="FF000000"/>
      <name val="Arial Narrow"/>
      <family val="2"/>
    </font>
    <font>
      <b/>
      <sz val="14"/>
      <color rgb="FFFF0000"/>
      <name val="Calibri"/>
      <family val="2"/>
    </font>
    <font>
      <sz val="11"/>
      <color rgb="FF000000"/>
      <name val="Century Schoolbook"/>
      <family val="1"/>
    </font>
    <font>
      <b/>
      <sz val="14"/>
      <color rgb="FF000000"/>
      <name val="Arial Narrow"/>
      <family val="2"/>
    </font>
    <font>
      <b/>
      <sz val="11"/>
      <color rgb="FFFFFFFF"/>
      <name val="Cambria"/>
      <family val="1"/>
    </font>
    <font>
      <b/>
      <sz val="11"/>
      <color rgb="FFFFFFFF"/>
      <name val="Arial Narrow"/>
      <family val="2"/>
    </font>
    <font>
      <sz val="11"/>
      <name val="Arial Narrow"/>
      <family val="2"/>
    </font>
    <font>
      <b/>
      <sz val="10"/>
      <color rgb="FF002060"/>
      <name val="Arial Narrow"/>
      <family val="2"/>
    </font>
    <font>
      <i/>
      <sz val="10"/>
      <color theme="1"/>
      <name val="Cambria"/>
      <family val="1"/>
    </font>
    <font>
      <b/>
      <sz val="11"/>
      <name val="Century Schoolbook"/>
      <family val="1"/>
    </font>
    <font>
      <sz val="12"/>
      <name val="Arial Narrow"/>
      <family val="2"/>
    </font>
    <font>
      <b/>
      <sz val="10"/>
      <color rgb="FFFF0000"/>
      <name val="Arial Narrow"/>
      <family val="2"/>
    </font>
    <font>
      <b/>
      <sz val="14"/>
      <color rgb="FFFF0000"/>
      <name val="Century Schoolbook"/>
      <family val="1"/>
    </font>
    <font>
      <b/>
      <sz val="10"/>
      <color theme="1"/>
      <name val="Calibri"/>
      <family val="2"/>
      <scheme val="minor"/>
    </font>
    <font>
      <sz val="9"/>
      <color rgb="FF000000"/>
      <name val="Tahoma"/>
      <family val="2"/>
    </font>
    <font>
      <b/>
      <sz val="9"/>
      <color rgb="FF000000"/>
      <name val="Tahoma"/>
      <family val="2"/>
    </font>
    <font>
      <b/>
      <sz val="11"/>
      <name val="Cambria"/>
      <family val="1"/>
    </font>
    <font>
      <b/>
      <sz val="11"/>
      <color rgb="FFFF0000"/>
      <name val="Century Schoolbook"/>
      <family val="1"/>
    </font>
    <font>
      <b/>
      <sz val="11"/>
      <color rgb="FFFF0000"/>
      <name val="Arial Narrow"/>
      <family val="2"/>
    </font>
    <font>
      <b/>
      <sz val="9"/>
      <color theme="1"/>
      <name val="Century Schoolbook"/>
      <family val="1"/>
    </font>
    <font>
      <sz val="10"/>
      <name val="Calibri"/>
      <family val="2"/>
      <scheme val="minor"/>
    </font>
    <font>
      <b/>
      <i/>
      <sz val="9"/>
      <name val="Century Schoolbook"/>
      <family val="1"/>
    </font>
    <font>
      <sz val="9"/>
      <color theme="1"/>
      <name val="Century Schoolbook"/>
      <family val="1"/>
    </font>
    <font>
      <b/>
      <sz val="12"/>
      <color rgb="FFFFFFFF"/>
      <name val="Century Schoolbook"/>
      <family val="1"/>
    </font>
    <font>
      <b/>
      <sz val="9"/>
      <color rgb="FF000000"/>
      <name val="Century Schoolbook"/>
      <family val="1"/>
    </font>
    <font>
      <b/>
      <sz val="11"/>
      <color rgb="FFFFFFFF"/>
      <name val="Century Schoolbook"/>
      <family val="1"/>
    </font>
    <font>
      <b/>
      <sz val="20"/>
      <color rgb="FF002060"/>
      <name val="Book Antiqua"/>
      <family val="1"/>
    </font>
    <font>
      <b/>
      <sz val="18"/>
      <color rgb="FF002060"/>
      <name val="Brush Script MT Cursiva"/>
    </font>
    <font>
      <b/>
      <sz val="16"/>
      <color rgb="FF0070C0"/>
      <name val="Book Antiqua"/>
      <family val="1"/>
    </font>
    <font>
      <b/>
      <sz val="14"/>
      <color rgb="FF002060"/>
      <name val="Cambria"/>
      <family val="1"/>
    </font>
    <font>
      <sz val="14"/>
      <color theme="1"/>
      <name val="Cambria"/>
      <family val="1"/>
    </font>
    <font>
      <sz val="11"/>
      <color rgb="FF000000"/>
      <name val="Calibri"/>
      <family val="2"/>
      <charset val="204"/>
    </font>
    <font>
      <b/>
      <sz val="12"/>
      <color rgb="FF000000"/>
      <name val="Arial Narrow"/>
      <family val="2"/>
    </font>
    <font>
      <b/>
      <sz val="12"/>
      <color theme="1"/>
      <name val="Arial"/>
      <family val="2"/>
    </font>
    <font>
      <sz val="12"/>
      <color theme="1"/>
      <name val="Arial"/>
      <family val="2"/>
    </font>
    <font>
      <b/>
      <sz val="12"/>
      <color theme="0"/>
      <name val="Arial"/>
      <family val="2"/>
    </font>
    <font>
      <b/>
      <sz val="11"/>
      <color rgb="FF000000"/>
      <name val="Calibri"/>
      <family val="2"/>
    </font>
    <font>
      <b/>
      <sz val="11"/>
      <color rgb="FFFF0000"/>
      <name val="Calibri"/>
      <family val="2"/>
    </font>
    <font>
      <sz val="10"/>
      <name val="Arial Narrow"/>
      <family val="1"/>
    </font>
    <font>
      <sz val="11"/>
      <color theme="1"/>
      <name val="Arial"/>
      <family val="2"/>
    </font>
    <font>
      <sz val="11"/>
      <name val="Arial"/>
      <family val="2"/>
    </font>
    <font>
      <sz val="12"/>
      <color theme="1"/>
      <name val="Calibri"/>
      <family val="2"/>
    </font>
    <font>
      <b/>
      <sz val="10"/>
      <color rgb="FF333399"/>
      <name val="Century Schoolbook"/>
      <family val="1"/>
    </font>
    <font>
      <b/>
      <sz val="10"/>
      <color rgb="FF333399"/>
      <name val="Arial"/>
      <family val="2"/>
    </font>
    <font>
      <b/>
      <sz val="10"/>
      <name val="Arial"/>
      <family val="2"/>
    </font>
    <font>
      <sz val="10"/>
      <color rgb="FF0000FF"/>
      <name val="Century Schoolbook"/>
      <family val="1"/>
    </font>
    <font>
      <sz val="10"/>
      <color rgb="FF0000FF"/>
      <name val="Arial"/>
      <family val="2"/>
    </font>
    <font>
      <sz val="10"/>
      <color theme="1"/>
      <name val="Calibri"/>
      <family val="2"/>
    </font>
    <font>
      <b/>
      <sz val="12"/>
      <color theme="0"/>
      <name val="Calibri"/>
      <family val="2"/>
    </font>
    <font>
      <sz val="11"/>
      <color theme="1"/>
      <name val="Calibri"/>
      <family val="2"/>
    </font>
    <font>
      <b/>
      <sz val="10"/>
      <color theme="1"/>
      <name val="Calibri"/>
      <family val="2"/>
    </font>
    <font>
      <sz val="11"/>
      <color rgb="FFFF0000"/>
      <name val="Calibri"/>
      <family val="2"/>
    </font>
    <font>
      <b/>
      <sz val="12"/>
      <color theme="1"/>
      <name val="Calibri"/>
      <family val="2"/>
    </font>
    <font>
      <sz val="14"/>
      <color rgb="FF002060"/>
      <name val="Bodoni MT"/>
      <family val="1"/>
    </font>
    <font>
      <b/>
      <sz val="10"/>
      <color theme="0"/>
      <name val="Century Schoolbook"/>
      <family val="1"/>
    </font>
    <font>
      <b/>
      <sz val="10"/>
      <color indexed="8"/>
      <name val="Century Schoolbook"/>
      <family val="1"/>
    </font>
    <font>
      <b/>
      <sz val="12"/>
      <color indexed="8"/>
      <name val="Century Schoolbook"/>
      <family val="1"/>
    </font>
    <font>
      <sz val="10"/>
      <color indexed="8"/>
      <name val="Century Schoolbook"/>
      <family val="1"/>
    </font>
    <font>
      <b/>
      <sz val="9"/>
      <color indexed="8"/>
      <name val="Century Schoolbook"/>
      <family val="1"/>
    </font>
    <font>
      <sz val="9"/>
      <color indexed="8"/>
      <name val="Century Schoolbook"/>
      <family val="1"/>
    </font>
    <font>
      <sz val="10"/>
      <color rgb="FF002060"/>
      <name val="Arial Narrow"/>
      <family val="2"/>
    </font>
    <font>
      <b/>
      <sz val="11"/>
      <color rgb="FF003366"/>
      <name val="Century Schoolbook"/>
      <family val="1"/>
    </font>
    <font>
      <b/>
      <sz val="12"/>
      <color rgb="FF003366"/>
      <name val="Century Schoolbook"/>
      <family val="1"/>
    </font>
    <font>
      <b/>
      <sz val="10"/>
      <color theme="0"/>
      <name val="Arial Narrow"/>
      <family val="2"/>
    </font>
    <font>
      <b/>
      <sz val="12"/>
      <color rgb="FFFF0000"/>
      <name val="Calibri"/>
      <family val="2"/>
      <scheme val="minor"/>
    </font>
    <font>
      <sz val="11"/>
      <color indexed="8"/>
      <name val="Arial Narrow"/>
      <family val="2"/>
    </font>
    <font>
      <b/>
      <sz val="14"/>
      <color rgb="FF003366"/>
      <name val="Bodoni MT"/>
      <family val="1"/>
    </font>
  </fonts>
  <fills count="34">
    <fill>
      <patternFill patternType="none"/>
    </fill>
    <fill>
      <patternFill patternType="gray125"/>
    </fill>
    <fill>
      <patternFill patternType="solid">
        <fgColor theme="6" tint="0.39997558519241921"/>
        <bgColor indexed="65"/>
      </patternFill>
    </fill>
    <fill>
      <patternFill patternType="solid">
        <fgColor rgb="FF002060"/>
      </patternFill>
    </fill>
    <fill>
      <patternFill patternType="solid">
        <fgColor theme="6"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FFF8F"/>
        <bgColor indexed="64"/>
      </patternFill>
    </fill>
    <fill>
      <patternFill patternType="solid">
        <fgColor theme="0"/>
        <bgColor indexed="64"/>
      </patternFill>
    </fill>
    <fill>
      <patternFill patternType="solid">
        <fgColor theme="6" tint="0.39997558519241921"/>
        <bgColor auto="1"/>
      </patternFill>
    </fill>
    <fill>
      <patternFill patternType="solid">
        <fgColor rgb="FF002060"/>
        <bgColor auto="1"/>
      </patternFill>
    </fill>
    <fill>
      <patternFill patternType="solid">
        <fgColor rgb="FF002060"/>
        <bgColor rgb="FF002060"/>
      </patternFill>
    </fill>
    <fill>
      <patternFill patternType="solid">
        <fgColor rgb="FFC2D69B"/>
        <bgColor rgb="FFC2D69B"/>
      </patternFill>
    </fill>
    <fill>
      <patternFill patternType="solid">
        <fgColor rgb="FFFFFFFF"/>
        <bgColor rgb="FFFFFFFF"/>
      </patternFill>
    </fill>
    <fill>
      <patternFill patternType="solid">
        <fgColor rgb="FF002060"/>
        <bgColor rgb="FFFFFFCC"/>
      </patternFill>
    </fill>
    <fill>
      <patternFill patternType="solid">
        <fgColor theme="8" tint="0.59999389629810485"/>
        <bgColor indexed="64"/>
      </patternFill>
    </fill>
    <fill>
      <gradientFill degree="90">
        <stop position="0">
          <color rgb="FF66CCFF"/>
        </stop>
        <stop position="0.5">
          <color theme="0"/>
        </stop>
        <stop position="1">
          <color rgb="FF66CCFF"/>
        </stop>
      </gradientFill>
    </fill>
    <fill>
      <patternFill patternType="solid">
        <fgColor rgb="FF92D050"/>
        <bgColor indexed="64"/>
      </patternFill>
    </fill>
    <fill>
      <patternFill patternType="solid">
        <fgColor rgb="FFFFC000"/>
        <bgColor indexed="64"/>
      </patternFill>
    </fill>
    <fill>
      <patternFill patternType="solid">
        <fgColor rgb="FF00206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theme="0"/>
      </patternFill>
    </fill>
    <fill>
      <patternFill patternType="solid">
        <fgColor rgb="FFFFFF00"/>
        <bgColor rgb="FFFFFF00"/>
      </patternFill>
    </fill>
    <fill>
      <patternFill patternType="solid">
        <fgColor rgb="FFFFFFCC"/>
        <bgColor rgb="FFFFFFCC"/>
      </patternFill>
    </fill>
    <fill>
      <patternFill patternType="solid">
        <fgColor theme="6" tint="0.39997558519241921"/>
        <bgColor rgb="FFC8C8C8"/>
      </patternFill>
    </fill>
    <fill>
      <patternFill patternType="solid">
        <fgColor theme="6" tint="0.39997558519241921"/>
        <bgColor rgb="FFFFFFFF"/>
      </patternFill>
    </fill>
    <fill>
      <patternFill patternType="solid">
        <fgColor theme="6" tint="0.39997558519241921"/>
        <bgColor rgb="FFFFFF00"/>
      </patternFill>
    </fill>
    <fill>
      <patternFill patternType="solid">
        <fgColor theme="6" tint="0.39997558519241921"/>
        <bgColor rgb="FFCCCCCC"/>
      </patternFill>
    </fill>
    <fill>
      <patternFill patternType="solid">
        <fgColor theme="6" tint="0.39997558519241921"/>
        <bgColor rgb="FFB7B7B7"/>
      </patternFill>
    </fill>
    <fill>
      <patternFill patternType="solid">
        <fgColor rgb="FFFFFFFF"/>
        <bgColor indexed="64"/>
      </patternFill>
    </fill>
    <fill>
      <patternFill patternType="solid">
        <fgColor rgb="FFC2D69B"/>
        <bgColor indexed="64"/>
      </patternFill>
    </fill>
    <fill>
      <patternFill patternType="solid">
        <fgColor rgb="FFFFE699"/>
        <bgColor rgb="FF000000"/>
      </patternFill>
    </fill>
    <fill>
      <patternFill patternType="solid">
        <fgColor rgb="FFFFFF00"/>
        <bgColor theme="0"/>
      </patternFill>
    </fill>
  </fills>
  <borders count="4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theme="8"/>
      </right>
      <top style="medium">
        <color indexed="64"/>
      </top>
      <bottom/>
      <diagonal/>
    </border>
    <border>
      <left style="thin">
        <color theme="8"/>
      </left>
      <right style="thin">
        <color theme="8"/>
      </right>
      <top style="medium">
        <color indexed="64"/>
      </top>
      <bottom style="thin">
        <color theme="8"/>
      </bottom>
      <diagonal/>
    </border>
    <border>
      <left style="thin">
        <color theme="8"/>
      </left>
      <right/>
      <top style="medium">
        <color indexed="64"/>
      </top>
      <bottom style="thin">
        <color theme="8"/>
      </bottom>
      <diagonal/>
    </border>
    <border>
      <left style="medium">
        <color indexed="64"/>
      </left>
      <right style="thin">
        <color rgb="FFFFC000"/>
      </right>
      <top style="medium">
        <color indexed="64"/>
      </top>
      <bottom style="thin">
        <color rgb="FFFFC000"/>
      </bottom>
      <diagonal/>
    </border>
    <border>
      <left style="thin">
        <color rgb="FFFFC000"/>
      </left>
      <right style="thin">
        <color rgb="FFFFC000"/>
      </right>
      <top style="medium">
        <color indexed="64"/>
      </top>
      <bottom style="thin">
        <color rgb="FFFFC000"/>
      </bottom>
      <diagonal/>
    </border>
    <border>
      <left style="thin">
        <color rgb="FFFFC000"/>
      </left>
      <right style="double">
        <color indexed="64"/>
      </right>
      <top style="medium">
        <color indexed="64"/>
      </top>
      <bottom style="thin">
        <color rgb="FFFFC000"/>
      </bottom>
      <diagonal/>
    </border>
    <border>
      <left style="double">
        <color indexed="64"/>
      </left>
      <right style="thin">
        <color theme="8"/>
      </right>
      <top/>
      <bottom style="medium">
        <color indexed="64"/>
      </bottom>
      <diagonal/>
    </border>
    <border>
      <left style="thin">
        <color theme="8"/>
      </left>
      <right style="thin">
        <color theme="8"/>
      </right>
      <top style="thin">
        <color theme="8"/>
      </top>
      <bottom style="medium">
        <color indexed="64"/>
      </bottom>
      <diagonal/>
    </border>
    <border>
      <left style="thin">
        <color theme="8"/>
      </left>
      <right/>
      <top style="thin">
        <color theme="8"/>
      </top>
      <bottom style="medium">
        <color indexed="64"/>
      </bottom>
      <diagonal/>
    </border>
    <border>
      <left style="medium">
        <color indexed="64"/>
      </left>
      <right style="thin">
        <color rgb="FFFFC000"/>
      </right>
      <top style="thin">
        <color rgb="FFFFC000"/>
      </top>
      <bottom style="medium">
        <color indexed="64"/>
      </bottom>
      <diagonal/>
    </border>
    <border>
      <left style="thin">
        <color rgb="FFFFC000"/>
      </left>
      <right style="thin">
        <color rgb="FFFFC000"/>
      </right>
      <top style="thin">
        <color rgb="FFFFC000"/>
      </top>
      <bottom style="medium">
        <color indexed="64"/>
      </bottom>
      <diagonal/>
    </border>
    <border>
      <left style="thin">
        <color rgb="FFFFC000"/>
      </left>
      <right style="double">
        <color indexed="64"/>
      </right>
      <top style="thin">
        <color rgb="FFFFC000"/>
      </top>
      <bottom style="medium">
        <color indexed="64"/>
      </bottom>
      <diagonal/>
    </border>
    <border>
      <left style="double">
        <color indexed="64"/>
      </left>
      <right style="thin">
        <color indexed="64"/>
      </right>
      <top style="medium">
        <color indexed="64"/>
      </top>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diagonal/>
    </border>
    <border>
      <left style="thin">
        <color theme="0" tint="-0.24994659260841701"/>
      </left>
      <right/>
      <top style="medium">
        <color indexed="64"/>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double">
        <color indexed="64"/>
      </right>
      <top/>
      <bottom/>
      <diagonal/>
    </border>
    <border>
      <left style="double">
        <color indexed="64"/>
      </left>
      <right style="thin">
        <color indexed="64"/>
      </right>
      <top/>
      <bottom/>
      <diagonal/>
    </border>
    <border>
      <left style="medium">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indexed="64"/>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indexed="64"/>
      </bottom>
      <diagonal/>
    </border>
    <border>
      <left style="medium">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medium">
        <color indexed="64"/>
      </left>
      <right style="thin">
        <color theme="0" tint="-0.24994659260841701"/>
      </right>
      <top/>
      <bottom/>
      <diagonal/>
    </border>
    <border>
      <left style="double">
        <color indexed="64"/>
      </left>
      <right style="thin">
        <color indexed="64"/>
      </right>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diagonal/>
    </border>
    <border>
      <left/>
      <right style="thin">
        <color theme="0" tint="-0.24994659260841701"/>
      </right>
      <top style="thin">
        <color indexed="64"/>
      </top>
      <bottom style="thin">
        <color theme="0" tint="-0.24994659260841701"/>
      </bottom>
      <diagonal/>
    </border>
    <border>
      <left style="thin">
        <color theme="0" tint="-0.24994659260841701"/>
      </left>
      <right style="double">
        <color indexed="64"/>
      </right>
      <top style="thin">
        <color indexed="64"/>
      </top>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thin">
        <color theme="6" tint="-0.499984740745262"/>
      </right>
      <top/>
      <bottom style="medium">
        <color indexed="64"/>
      </bottom>
      <diagonal/>
    </border>
    <border>
      <left style="thin">
        <color theme="6" tint="-0.499984740745262"/>
      </left>
      <right style="thin">
        <color theme="6" tint="-0.499984740745262"/>
      </right>
      <top/>
      <bottom style="medium">
        <color indexed="64"/>
      </bottom>
      <diagonal/>
    </border>
    <border>
      <left style="thin">
        <color indexed="64"/>
      </left>
      <right/>
      <top/>
      <bottom style="medium">
        <color indexed="64"/>
      </bottom>
      <diagonal/>
    </border>
    <border>
      <left/>
      <right style="thin">
        <color theme="0" tint="-0.34998626667073579"/>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double">
        <color indexed="64"/>
      </right>
      <top/>
      <bottom style="medium">
        <color indexed="64"/>
      </bottom>
      <diagonal/>
    </border>
    <border>
      <left style="thin">
        <color indexed="64"/>
      </left>
      <right style="thin">
        <color theme="0" tint="-0.24994659260841701"/>
      </right>
      <top style="medium">
        <color indexed="64"/>
      </top>
      <bottom style="thin">
        <color theme="0" tint="-0.24994659260841701"/>
      </bottom>
      <diagonal/>
    </border>
    <border>
      <left style="thin">
        <color theme="0" tint="-0.24994659260841701"/>
      </left>
      <right style="double">
        <color indexed="64"/>
      </right>
      <top style="medium">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double">
        <color auto="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diagonal/>
    </border>
    <border>
      <left style="medium">
        <color indexed="64"/>
      </left>
      <right style="thin">
        <color theme="0" tint="-0.24994659260841701"/>
      </right>
      <top style="thin">
        <color theme="0" tint="-0.24994659260841701"/>
      </top>
      <bottom/>
      <diagonal/>
    </border>
    <border>
      <left style="thin">
        <color theme="0" tint="-0.24994659260841701"/>
      </left>
      <right style="double">
        <color auto="1"/>
      </right>
      <top style="thin">
        <color theme="0" tint="-0.24994659260841701"/>
      </top>
      <bottom/>
      <diagonal/>
    </border>
    <border>
      <left style="thin">
        <color indexed="64"/>
      </left>
      <right style="thin">
        <color theme="0" tint="-0.24994659260841701"/>
      </right>
      <top style="thin">
        <color indexed="64"/>
      </top>
      <bottom style="thin">
        <color theme="0" tint="-0.24994659260841701"/>
      </bottom>
      <diagonal/>
    </border>
    <border>
      <left style="medium">
        <color auto="1"/>
      </left>
      <right style="thin">
        <color theme="0" tint="-0.24994659260841701"/>
      </right>
      <top style="thin">
        <color indexed="64"/>
      </top>
      <bottom style="thin">
        <color theme="0" tint="-0.24994659260841701"/>
      </bottom>
      <diagonal/>
    </border>
    <border>
      <left style="thin">
        <color theme="0" tint="-0.24994659260841701"/>
      </left>
      <right style="double">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medium">
        <color auto="1"/>
      </left>
      <right style="thin">
        <color theme="0" tint="-0.24994659260841701"/>
      </right>
      <top style="thin">
        <color theme="0" tint="-0.24994659260841701"/>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double">
        <color indexed="64"/>
      </right>
      <top style="thin">
        <color indexed="64"/>
      </top>
      <bottom style="thin">
        <color indexed="64"/>
      </bottom>
      <diagonal/>
    </border>
    <border>
      <left style="thin">
        <color theme="0" tint="-0.24994659260841701"/>
      </left>
      <right style="double">
        <color auto="1"/>
      </right>
      <top/>
      <bottom style="thin">
        <color theme="0" tint="-0.24994659260841701"/>
      </bottom>
      <diagonal/>
    </border>
    <border>
      <left style="thin">
        <color theme="0" tint="-0.24994659260841701"/>
      </left>
      <right style="double">
        <color indexed="64"/>
      </right>
      <top style="thin">
        <color theme="0" tint="-0.24994659260841701"/>
      </top>
      <bottom style="thin">
        <color indexed="64"/>
      </bottom>
      <diagonal/>
    </border>
    <border>
      <left style="thin">
        <color indexed="64"/>
      </left>
      <right style="thin">
        <color theme="0" tint="-0.24994659260841701"/>
      </right>
      <top style="thin">
        <color indexed="64"/>
      </top>
      <bottom/>
      <diagonal/>
    </border>
    <border>
      <left style="thin">
        <color theme="0" tint="-0.24994659260841701"/>
      </left>
      <right/>
      <top style="thin">
        <color indexed="64"/>
      </top>
      <bottom/>
      <diagonal/>
    </border>
    <border>
      <left style="double">
        <color indexed="64"/>
      </left>
      <right/>
      <top style="medium">
        <color indexed="64"/>
      </top>
      <bottom/>
      <diagonal/>
    </border>
    <border>
      <left style="thin">
        <color theme="1"/>
      </left>
      <right style="thin">
        <color theme="0" tint="-0.24994659260841701"/>
      </right>
      <top style="medium">
        <color indexed="64"/>
      </top>
      <bottom style="thin">
        <color theme="0" tint="-0.24994659260841701"/>
      </bottom>
      <diagonal/>
    </border>
    <border>
      <left style="thin">
        <color theme="0" tint="-0.24994659260841701"/>
      </left>
      <right style="double">
        <color indexed="64"/>
      </right>
      <top style="medium">
        <color indexed="64"/>
      </top>
      <bottom/>
      <diagonal/>
    </border>
    <border>
      <left style="thin">
        <color theme="1"/>
      </left>
      <right style="thin">
        <color theme="0" tint="-0.24994659260841701"/>
      </right>
      <top style="thin">
        <color theme="0" tint="-0.24994659260841701"/>
      </top>
      <bottom style="thin">
        <color theme="0" tint="-0.24994659260841701"/>
      </bottom>
      <diagonal/>
    </border>
    <border>
      <left style="thin">
        <color theme="1"/>
      </left>
      <right style="thin">
        <color theme="0" tint="-0.24994659260841701"/>
      </right>
      <top style="thin">
        <color theme="0" tint="-0.24994659260841701"/>
      </top>
      <bottom style="thin">
        <color indexed="64"/>
      </bottom>
      <diagonal/>
    </border>
    <border>
      <left style="thin">
        <color theme="0" tint="-0.24994659260841701"/>
      </left>
      <right/>
      <top/>
      <bottom style="thin">
        <color indexed="64"/>
      </bottom>
      <diagonal/>
    </border>
    <border>
      <left style="medium">
        <color indexed="64"/>
      </left>
      <right style="thin">
        <color theme="0" tint="-0.24994659260841701"/>
      </right>
      <top/>
      <bottom style="thin">
        <color indexed="64"/>
      </bottom>
      <diagonal/>
    </border>
    <border>
      <left style="thin">
        <color theme="0" tint="-0.24994659260841701"/>
      </left>
      <right style="double">
        <color indexed="64"/>
      </right>
      <top/>
      <bottom style="thin">
        <color indexed="64"/>
      </bottom>
      <diagonal/>
    </border>
    <border>
      <left style="double">
        <color indexed="64"/>
      </left>
      <right/>
      <top/>
      <bottom style="thin">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double">
        <color indexed="64"/>
      </right>
      <top/>
      <bottom style="medium">
        <color indexed="64"/>
      </bottom>
      <diagonal/>
    </border>
    <border>
      <left style="thin">
        <color theme="6" tint="-0.499984740745262"/>
      </left>
      <right style="thin">
        <color theme="6" tint="-0.499984740745262"/>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double">
        <color indexed="64"/>
      </right>
      <top/>
      <bottom/>
      <diagonal/>
    </border>
    <border>
      <left style="thin">
        <color theme="0" tint="-0.24994659260841701"/>
      </left>
      <right/>
      <top style="medium">
        <color indexed="64"/>
      </top>
      <bottom/>
      <diagonal/>
    </border>
    <border>
      <left/>
      <right style="thin">
        <color theme="0" tint="-0.24994659260841701"/>
      </right>
      <top/>
      <bottom style="thin">
        <color theme="0" tint="-0.24994659260841701"/>
      </bottom>
      <diagonal/>
    </border>
    <border>
      <left style="thin">
        <color indexed="64"/>
      </left>
      <right style="thin">
        <color theme="0" tint="-0.24994659260841701"/>
      </right>
      <top style="thin">
        <color theme="0" tint="-0.24994659260841701"/>
      </top>
      <bottom style="medium">
        <color indexed="64"/>
      </bottom>
      <diagonal/>
    </border>
    <border>
      <left/>
      <right style="thin">
        <color theme="0" tint="-0.24994659260841701"/>
      </right>
      <top style="medium">
        <color indexed="64"/>
      </top>
      <bottom style="thin">
        <color theme="0" tint="-0.24994659260841701"/>
      </bottom>
      <diagonal/>
    </border>
    <border>
      <left style="medium">
        <color indexed="64"/>
      </left>
      <right style="thin">
        <color theme="6" tint="-0.499984740745262"/>
      </right>
      <top/>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bottom/>
      <diagonal/>
    </border>
    <border>
      <left style="thin">
        <color theme="0" tint="-0.24994659260841701"/>
      </left>
      <right style="medium">
        <color auto="1"/>
      </right>
      <top/>
      <bottom/>
      <diagonal/>
    </border>
    <border>
      <left style="thin">
        <color indexed="64"/>
      </left>
      <right style="thin">
        <color theme="0" tint="-0.24994659260841701"/>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theme="6" tint="-0.499984740745262"/>
      </left>
      <right style="thin">
        <color theme="6" tint="-0.499984740745262"/>
      </right>
      <top/>
      <bottom style="thin">
        <color indexed="64"/>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double">
        <color indexed="64"/>
      </right>
      <top/>
      <bottom style="thin">
        <color indexed="64"/>
      </bottom>
      <diagonal/>
    </border>
    <border>
      <left style="double">
        <color indexed="64"/>
      </left>
      <right/>
      <top style="medium">
        <color indexed="64"/>
      </top>
      <bottom style="double">
        <color indexed="64"/>
      </bottom>
      <diagonal/>
    </border>
    <border>
      <left/>
      <right/>
      <top style="medium">
        <color auto="1"/>
      </top>
      <bottom style="double">
        <color auto="1"/>
      </bottom>
      <diagonal/>
    </border>
    <border>
      <left style="medium">
        <color indexed="64"/>
      </left>
      <right style="thin">
        <color rgb="FF3399FF"/>
      </right>
      <top style="medium">
        <color indexed="64"/>
      </top>
      <bottom style="double">
        <color indexed="64"/>
      </bottom>
      <diagonal/>
    </border>
    <border>
      <left style="thin">
        <color rgb="FF3399FF"/>
      </left>
      <right style="thin">
        <color rgb="FF3399FF"/>
      </right>
      <top style="medium">
        <color indexed="64"/>
      </top>
      <bottom style="double">
        <color indexed="64"/>
      </bottom>
      <diagonal/>
    </border>
    <border>
      <left/>
      <right/>
      <top/>
      <bottom style="double">
        <color indexed="64"/>
      </bottom>
      <diagonal/>
    </border>
    <border>
      <left style="thin">
        <color rgb="FF3399FF"/>
      </left>
      <right style="thin">
        <color rgb="FF3399FF"/>
      </right>
      <top/>
      <bottom style="double">
        <color indexed="64"/>
      </bottom>
      <diagonal/>
    </border>
    <border>
      <left/>
      <right style="double">
        <color indexed="64"/>
      </right>
      <top/>
      <bottom style="double">
        <color indexed="64"/>
      </bottom>
      <diagonal/>
    </border>
    <border>
      <left style="double">
        <color auto="1"/>
      </left>
      <right style="thin">
        <color theme="0" tint="-0.24994659260841701"/>
      </right>
      <top style="double">
        <color auto="1"/>
      </top>
      <bottom style="thin">
        <color auto="1"/>
      </bottom>
      <diagonal/>
    </border>
    <border>
      <left style="thin">
        <color theme="0" tint="-0.24994659260841701"/>
      </left>
      <right style="thin">
        <color theme="0" tint="-0.24994659260841701"/>
      </right>
      <top style="double">
        <color auto="1"/>
      </top>
      <bottom style="thin">
        <color auto="1"/>
      </bottom>
      <diagonal/>
    </border>
    <border>
      <left style="thin">
        <color theme="0" tint="-0.24994659260841701"/>
      </left>
      <right style="double">
        <color auto="1"/>
      </right>
      <top style="double">
        <color auto="1"/>
      </top>
      <bottom style="thin">
        <color auto="1"/>
      </bottom>
      <diagonal/>
    </border>
    <border>
      <left style="double">
        <color auto="1"/>
      </left>
      <right style="thin">
        <color theme="0" tint="-0.24994659260841701"/>
      </right>
      <top style="thin">
        <color theme="0" tint="-0.24994659260841701"/>
      </top>
      <bottom style="thin">
        <color theme="0" tint="-0.24994659260841701"/>
      </bottom>
      <diagonal/>
    </border>
    <border>
      <left/>
      <right/>
      <top style="thin">
        <color indexed="64"/>
      </top>
      <bottom/>
      <diagonal/>
    </border>
    <border>
      <left style="double">
        <color auto="1"/>
      </left>
      <right style="thin">
        <color theme="0" tint="-0.24994659260841701"/>
      </right>
      <top/>
      <bottom style="double">
        <color auto="1"/>
      </bottom>
      <diagonal/>
    </border>
    <border>
      <left style="thin">
        <color theme="0" tint="-0.24994659260841701"/>
      </left>
      <right style="thin">
        <color theme="0" tint="-0.24994659260841701"/>
      </right>
      <top/>
      <bottom style="double">
        <color auto="1"/>
      </bottom>
      <diagonal/>
    </border>
    <border>
      <left style="thin">
        <color theme="0" tint="-0.24994659260841701"/>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right/>
      <top style="medium">
        <color rgb="FF000000"/>
      </top>
      <bottom style="medium">
        <color rgb="FF000000"/>
      </bottom>
      <diagonal/>
    </border>
    <border>
      <left style="thin">
        <color rgb="FF000000"/>
      </left>
      <right style="thin">
        <color rgb="FFBFBFBF"/>
      </right>
      <top style="medium">
        <color rgb="FF000000"/>
      </top>
      <bottom/>
      <diagonal/>
    </border>
    <border>
      <left style="thin">
        <color rgb="FFBFBFBF"/>
      </left>
      <right style="thin">
        <color rgb="FFBFBFBF"/>
      </right>
      <top style="medium">
        <color rgb="FF000000"/>
      </top>
      <bottom/>
      <diagonal/>
    </border>
    <border>
      <left style="thin">
        <color rgb="FFBFBFBF"/>
      </left>
      <right style="thin">
        <color rgb="FFBFBFBF"/>
      </right>
      <top style="thin">
        <color rgb="FF000000"/>
      </top>
      <bottom/>
      <diagonal/>
    </border>
    <border>
      <left style="thin">
        <color rgb="FFBFBFBF"/>
      </left>
      <right/>
      <top style="medium">
        <color rgb="FF000000"/>
      </top>
      <bottom/>
      <diagonal/>
    </border>
    <border>
      <left style="medium">
        <color rgb="FF000000"/>
      </left>
      <right style="thin">
        <color rgb="FFBFBFBF"/>
      </right>
      <top style="medium">
        <color rgb="FF000000"/>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000000"/>
      </top>
      <bottom style="thin">
        <color rgb="FFBFBFBF"/>
      </bottom>
      <diagonal/>
    </border>
    <border>
      <left style="thin">
        <color rgb="FFBFBFBF"/>
      </left>
      <right/>
      <top/>
      <bottom style="thin">
        <color rgb="FFBFBFBF"/>
      </bottom>
      <diagonal/>
    </border>
    <border>
      <left style="thin">
        <color rgb="FF000000"/>
      </left>
      <right style="thin">
        <color rgb="FFBFBFBF"/>
      </right>
      <top/>
      <bottom/>
      <diagonal/>
    </border>
    <border>
      <left style="thin">
        <color rgb="FFBFBFBF"/>
      </left>
      <right style="thin">
        <color rgb="FFBFBFBF"/>
      </right>
      <top/>
      <bottom/>
      <diagonal/>
    </border>
    <border>
      <left style="thin">
        <color rgb="FFBFBFBF"/>
      </left>
      <right/>
      <top/>
      <bottom/>
      <diagonal/>
    </border>
    <border>
      <left style="medium">
        <color rgb="FF000000"/>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thin">
        <color rgb="FF000000"/>
      </left>
      <right style="thin">
        <color rgb="FFBFBFBF"/>
      </right>
      <top/>
      <bottom style="thin">
        <color rgb="FFBFBFBF"/>
      </bottom>
      <diagonal/>
    </border>
    <border>
      <left style="thin">
        <color rgb="FFBFBFBF"/>
      </left>
      <right style="thin">
        <color rgb="FFBFBFBF"/>
      </right>
      <top/>
      <bottom style="thin">
        <color rgb="FF000000"/>
      </bottom>
      <diagonal/>
    </border>
    <border>
      <left style="medium">
        <color rgb="FF000000"/>
      </left>
      <right style="thin">
        <color rgb="FFBFBFBF"/>
      </right>
      <top/>
      <bottom style="thin">
        <color rgb="FFBFBFBF"/>
      </bottom>
      <diagonal/>
    </border>
    <border>
      <left style="thin">
        <color rgb="FFBFBFBF"/>
      </left>
      <right style="thin">
        <color rgb="FFBFBFBF"/>
      </right>
      <top style="thin">
        <color rgb="FFBFBFBF"/>
      </top>
      <bottom style="thin">
        <color rgb="FF000000"/>
      </bottom>
      <diagonal/>
    </border>
    <border>
      <left style="thin">
        <color rgb="FF000000"/>
      </left>
      <right style="thin">
        <color rgb="FFBFBFBF"/>
      </right>
      <top style="thin">
        <color rgb="FF000000"/>
      </top>
      <bottom/>
      <diagonal/>
    </border>
    <border>
      <left style="thin">
        <color rgb="FFBFBFBF"/>
      </left>
      <right/>
      <top style="thin">
        <color rgb="FF000000"/>
      </top>
      <bottom/>
      <diagonal/>
    </border>
    <border>
      <left style="medium">
        <color rgb="FF000000"/>
      </left>
      <right style="thin">
        <color rgb="FFBFBFBF"/>
      </right>
      <top style="thin">
        <color rgb="FF000000"/>
      </top>
      <bottom/>
      <diagonal/>
    </border>
    <border>
      <left style="thin">
        <color rgb="FFBFBFBF"/>
      </left>
      <right/>
      <top style="thin">
        <color rgb="FF000000"/>
      </top>
      <bottom style="thin">
        <color rgb="FFBFBFBF"/>
      </bottom>
      <diagonal/>
    </border>
    <border>
      <left style="thin">
        <color rgb="FF000000"/>
      </left>
      <right style="thin">
        <color rgb="FFBFBFBF"/>
      </right>
      <top/>
      <bottom style="thin">
        <color rgb="FF000000"/>
      </bottom>
      <diagonal/>
    </border>
    <border>
      <left style="thin">
        <color rgb="FFBFBFBF"/>
      </left>
      <right/>
      <top/>
      <bottom style="thin">
        <color rgb="FF000000"/>
      </bottom>
      <diagonal/>
    </border>
    <border>
      <left style="medium">
        <color rgb="FF000000"/>
      </left>
      <right style="thin">
        <color rgb="FFBFBFBF"/>
      </right>
      <top/>
      <bottom style="thin">
        <color rgb="FF000000"/>
      </bottom>
      <diagonal/>
    </border>
    <border>
      <left style="thin">
        <color rgb="FFBFBFBF"/>
      </left>
      <right style="medium">
        <color rgb="FF000000"/>
      </right>
      <top style="thin">
        <color rgb="FF000000"/>
      </top>
      <bottom/>
      <diagonal/>
    </border>
    <border>
      <left style="thin">
        <color rgb="FFBFBFBF"/>
      </left>
      <right style="medium">
        <color rgb="FF000000"/>
      </right>
      <top/>
      <bottom/>
      <diagonal/>
    </border>
    <border>
      <left style="thin">
        <color rgb="FFBFBFBF"/>
      </left>
      <right style="medium">
        <color rgb="FF000000"/>
      </right>
      <top/>
      <bottom style="thin">
        <color rgb="FF000000"/>
      </bottom>
      <diagonal/>
    </border>
    <border>
      <left/>
      <right style="thin">
        <color rgb="FFBFBFBF"/>
      </right>
      <top/>
      <bottom style="thin">
        <color rgb="FFBFBFBF"/>
      </bottom>
      <diagonal/>
    </border>
    <border>
      <left style="thin">
        <color rgb="FFBFBFBF"/>
      </left>
      <right style="thin">
        <color rgb="FFBFBFBF"/>
      </right>
      <top style="thin">
        <color rgb="FFBFBFBF"/>
      </top>
      <bottom/>
      <diagonal/>
    </border>
    <border>
      <left style="thin">
        <color rgb="FFBFBFBF"/>
      </left>
      <right/>
      <top style="thin">
        <color rgb="FFBFBFBF"/>
      </top>
      <bottom/>
      <diagonal/>
    </border>
    <border>
      <left style="thin">
        <color rgb="FF000000"/>
      </left>
      <right style="thin">
        <color rgb="FFBFBFBF"/>
      </right>
      <top/>
      <bottom style="medium">
        <color rgb="FF000000"/>
      </bottom>
      <diagonal/>
    </border>
    <border>
      <left style="thin">
        <color rgb="FFBFBFBF"/>
      </left>
      <right style="thin">
        <color rgb="FFBFBFBF"/>
      </right>
      <top/>
      <bottom style="medium">
        <color rgb="FF000000"/>
      </bottom>
      <diagonal/>
    </border>
    <border>
      <left style="thin">
        <color rgb="FFBFBFBF"/>
      </left>
      <right/>
      <top/>
      <bottom style="medium">
        <color rgb="FF000000"/>
      </bottom>
      <diagonal/>
    </border>
    <border>
      <left style="medium">
        <color rgb="FF000000"/>
      </left>
      <right style="thin">
        <color rgb="FFBFBFBF"/>
      </right>
      <top/>
      <bottom style="medium">
        <color rgb="FF000000"/>
      </bottom>
      <diagonal/>
    </border>
    <border>
      <left style="thin">
        <color rgb="FFBFBFBF"/>
      </left>
      <right style="thin">
        <color rgb="FFBFBFBF"/>
      </right>
      <top style="thin">
        <color rgb="FFBFBFBF"/>
      </top>
      <bottom style="medium">
        <color rgb="FF000000"/>
      </bottom>
      <diagonal/>
    </border>
    <border>
      <left style="thin">
        <color rgb="FFBFBFBF"/>
      </left>
      <right/>
      <top style="thin">
        <color rgb="FFBFBFBF"/>
      </top>
      <bottom style="medium">
        <color rgb="FF000000"/>
      </bottom>
      <diagonal/>
    </border>
    <border>
      <left style="thin">
        <color rgb="FF4F6128"/>
      </left>
      <right style="thin">
        <color rgb="FF4F6128"/>
      </right>
      <top style="medium">
        <color rgb="FF000000"/>
      </top>
      <bottom style="medium">
        <color rgb="FF000000"/>
      </bottom>
      <diagonal/>
    </border>
    <border>
      <left style="thin">
        <color rgb="FFBFBFBF"/>
      </left>
      <right style="medium">
        <color rgb="FF000000"/>
      </right>
      <top style="medium">
        <color rgb="FF000000"/>
      </top>
      <bottom/>
      <diagonal/>
    </border>
    <border>
      <left style="thin">
        <color rgb="FFBFBFBF"/>
      </left>
      <right style="thin">
        <color rgb="FFBFBFBF"/>
      </right>
      <top style="medium">
        <color rgb="FF000000"/>
      </top>
      <bottom style="thin">
        <color rgb="FFBFBFBF"/>
      </bottom>
      <diagonal/>
    </border>
    <border>
      <left/>
      <right style="thin">
        <color rgb="FFBFBFBF"/>
      </right>
      <top/>
      <bottom/>
      <diagonal/>
    </border>
    <border>
      <left style="thin">
        <color rgb="FFBFBFBF"/>
      </left>
      <right style="medium">
        <color rgb="FF000000"/>
      </right>
      <top/>
      <bottom style="medium">
        <color rgb="FF000000"/>
      </bottom>
      <diagonal/>
    </border>
    <border>
      <left style="thin">
        <color rgb="FF4F6128"/>
      </left>
      <right style="thin">
        <color rgb="FF4F6128"/>
      </right>
      <top/>
      <bottom style="medium">
        <color rgb="FF000000"/>
      </bottom>
      <diagonal/>
    </border>
    <border>
      <left style="thin">
        <color rgb="FF4F6128"/>
      </left>
      <right/>
      <top style="medium">
        <color rgb="FF000000"/>
      </top>
      <bottom style="medium">
        <color rgb="FF000000"/>
      </bottom>
      <diagonal/>
    </border>
    <border>
      <left/>
      <right/>
      <top/>
      <bottom style="thin">
        <color rgb="FF000000"/>
      </bottom>
      <diagonal/>
    </border>
    <border>
      <left style="thin">
        <color theme="8"/>
      </left>
      <right style="medium">
        <color indexed="64"/>
      </right>
      <top style="medium">
        <color indexed="64"/>
      </top>
      <bottom style="thin">
        <color theme="8"/>
      </bottom>
      <diagonal/>
    </border>
    <border>
      <left style="thin">
        <color indexed="64"/>
      </left>
      <right/>
      <top style="medium">
        <color indexed="64"/>
      </top>
      <bottom style="medium">
        <color indexed="64"/>
      </bottom>
      <diagonal/>
    </border>
    <border>
      <left/>
      <right style="double">
        <color indexed="64"/>
      </right>
      <top/>
      <bottom style="medium">
        <color indexed="64"/>
      </bottom>
      <diagonal/>
    </border>
    <border>
      <left/>
      <right style="thin">
        <color rgb="FF3399FF"/>
      </right>
      <top style="medium">
        <color indexed="64"/>
      </top>
      <bottom style="double">
        <color indexed="64"/>
      </bottom>
      <diagonal/>
    </border>
    <border>
      <left style="thin">
        <color theme="8"/>
      </left>
      <right style="medium">
        <color indexed="64"/>
      </right>
      <top style="thin">
        <color theme="8"/>
      </top>
      <bottom style="medium">
        <color indexed="64"/>
      </bottom>
      <diagonal/>
    </border>
    <border>
      <left style="double">
        <color indexed="64"/>
      </left>
      <right style="thin">
        <color theme="1"/>
      </right>
      <top style="medium">
        <color indexed="64"/>
      </top>
      <bottom/>
      <diagonal/>
    </border>
    <border>
      <left style="double">
        <color indexed="64"/>
      </left>
      <right style="thin">
        <color theme="1"/>
      </right>
      <top/>
      <bottom/>
      <diagonal/>
    </border>
    <border>
      <left style="double">
        <color indexed="64"/>
      </left>
      <right style="thin">
        <color theme="1"/>
      </right>
      <top/>
      <bottom style="thin">
        <color indexed="64"/>
      </bottom>
      <diagonal/>
    </border>
    <border>
      <left style="double">
        <color indexed="64"/>
      </left>
      <right style="thin">
        <color theme="1"/>
      </right>
      <top style="thin">
        <color indexed="64"/>
      </top>
      <bottom/>
      <diagonal/>
    </border>
    <border>
      <left style="thin">
        <color indexed="64"/>
      </left>
      <right style="thin">
        <color theme="0" tint="-0.24994659260841701"/>
      </right>
      <top/>
      <bottom style="thin">
        <color indexed="64"/>
      </bottom>
      <diagonal/>
    </border>
    <border>
      <left style="thin">
        <color theme="1"/>
      </left>
      <right style="thin">
        <color theme="0" tint="-0.24994659260841701"/>
      </right>
      <top style="thin">
        <color indexed="64"/>
      </top>
      <bottom/>
      <diagonal/>
    </border>
    <border>
      <left style="thin">
        <color theme="1"/>
      </left>
      <right style="thin">
        <color theme="0" tint="-0.24994659260841701"/>
      </right>
      <top/>
      <bottom/>
      <diagonal/>
    </border>
    <border>
      <left style="thin">
        <color theme="1"/>
      </left>
      <right style="thin">
        <color theme="0" tint="-0.24994659260841701"/>
      </right>
      <top/>
      <bottom style="thin">
        <color indexed="64"/>
      </bottom>
      <diagonal/>
    </border>
    <border>
      <left style="thin">
        <color theme="0" tint="-0.24994659260841701"/>
      </left>
      <right style="medium">
        <color indexed="64"/>
      </right>
      <top style="thin">
        <color indexed="64"/>
      </top>
      <bottom/>
      <diagonal/>
    </border>
    <border>
      <left style="thin">
        <color theme="0" tint="-0.24994659260841701"/>
      </left>
      <right style="medium">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medium">
        <color theme="1"/>
      </bottom>
      <diagonal/>
    </border>
    <border>
      <left style="double">
        <color indexed="64"/>
      </left>
      <right style="thin">
        <color rgb="FF000000"/>
      </right>
      <top style="medium">
        <color theme="1"/>
      </top>
      <bottom/>
      <diagonal/>
    </border>
    <border>
      <left style="thin">
        <color rgb="FFCCCCCC"/>
      </left>
      <right/>
      <top/>
      <bottom/>
      <diagonal/>
    </border>
    <border>
      <left style="thin">
        <color rgb="FFCCCCCC"/>
      </left>
      <right style="thin">
        <color rgb="FFBFBFBF"/>
      </right>
      <top style="thin">
        <color rgb="FFBFBFBF"/>
      </top>
      <bottom style="thin">
        <color rgb="FFBFBFBF"/>
      </bottom>
      <diagonal/>
    </border>
    <border>
      <left style="thin">
        <color rgb="FFBFBFBF"/>
      </left>
      <right style="double">
        <color indexed="64"/>
      </right>
      <top style="thin">
        <color rgb="FF000000"/>
      </top>
      <bottom/>
      <diagonal/>
    </border>
    <border>
      <left style="double">
        <color indexed="64"/>
      </left>
      <right style="thin">
        <color rgb="FF000000"/>
      </right>
      <top/>
      <bottom style="thin">
        <color indexed="64"/>
      </bottom>
      <diagonal/>
    </border>
    <border>
      <left style="thin">
        <color rgb="FFBFBFBF"/>
      </left>
      <right style="double">
        <color indexed="64"/>
      </right>
      <top/>
      <bottom/>
      <diagonal/>
    </border>
    <border>
      <left style="double">
        <color indexed="64"/>
      </left>
      <right style="thin">
        <color rgb="FF000000"/>
      </right>
      <top style="thin">
        <color indexed="64"/>
      </top>
      <bottom/>
      <diagonal/>
    </border>
    <border>
      <left style="thin">
        <color rgb="FFCCCCCC"/>
      </left>
      <right style="thin">
        <color rgb="FFBFBFBF"/>
      </right>
      <top style="thin">
        <color rgb="FFCCCCCC"/>
      </top>
      <bottom style="thin">
        <color rgb="FFBFBFBF"/>
      </bottom>
      <diagonal/>
    </border>
    <border>
      <left style="double">
        <color indexed="64"/>
      </left>
      <right style="thin">
        <color rgb="FF000000"/>
      </right>
      <top/>
      <bottom/>
      <diagonal/>
    </border>
    <border>
      <left style="thin">
        <color rgb="FFBFBFBF"/>
      </left>
      <right style="thin">
        <color rgb="FFBFBFBF"/>
      </right>
      <top style="thin">
        <color rgb="FFBFBFBF"/>
      </top>
      <bottom style="thin">
        <color rgb="FFB7B7B7"/>
      </bottom>
      <diagonal/>
    </border>
    <border>
      <left style="medium">
        <color rgb="FF000000"/>
      </left>
      <right style="thin">
        <color rgb="FFBFBFBF"/>
      </right>
      <top/>
      <bottom style="thin">
        <color indexed="64"/>
      </bottom>
      <diagonal/>
    </border>
    <border>
      <left style="thin">
        <color rgb="FFBFBFBF"/>
      </left>
      <right style="thin">
        <color rgb="FFBFBFBF"/>
      </right>
      <top/>
      <bottom style="thin">
        <color indexed="64"/>
      </bottom>
      <diagonal/>
    </border>
    <border>
      <left style="thin">
        <color rgb="FFBFBFBF"/>
      </left>
      <right style="thin">
        <color rgb="FFBFBFBF"/>
      </right>
      <top style="thin">
        <color rgb="FFBFBFBF"/>
      </top>
      <bottom style="thin">
        <color indexed="64"/>
      </bottom>
      <diagonal/>
    </border>
    <border>
      <left style="thin">
        <color rgb="FFBFBFBF"/>
      </left>
      <right style="double">
        <color indexed="64"/>
      </right>
      <top/>
      <bottom style="thin">
        <color rgb="FF000000"/>
      </bottom>
      <diagonal/>
    </border>
    <border>
      <left style="thin">
        <color rgb="FFBFBFBF"/>
      </left>
      <right style="thin">
        <color rgb="FFBFBFBF"/>
      </right>
      <top/>
      <bottom style="thin">
        <color rgb="FFB7B7B7"/>
      </bottom>
      <diagonal/>
    </border>
    <border>
      <left/>
      <right style="thin">
        <color rgb="FFBFBFBF"/>
      </right>
      <top/>
      <bottom style="thin">
        <color rgb="FFB7B7B7"/>
      </bottom>
      <diagonal/>
    </border>
    <border>
      <left/>
      <right/>
      <top/>
      <bottom style="thin">
        <color rgb="FFB7B7B7"/>
      </bottom>
      <diagonal/>
    </border>
    <border>
      <left/>
      <right style="thin">
        <color rgb="FFBFBFBF"/>
      </right>
      <top style="thin">
        <color rgb="FF000000"/>
      </top>
      <bottom style="thin">
        <color rgb="FFB7B7B7"/>
      </bottom>
      <diagonal/>
    </border>
    <border>
      <left style="thin">
        <color rgb="FFBFBFBF"/>
      </left>
      <right style="thin">
        <color rgb="FFBFBFBF"/>
      </right>
      <top style="thin">
        <color rgb="FF000000"/>
      </top>
      <bottom style="thin">
        <color rgb="FFB7B7B7"/>
      </bottom>
      <diagonal/>
    </border>
    <border>
      <left/>
      <right style="thin">
        <color rgb="FFBFBFBF"/>
      </right>
      <top style="thin">
        <color rgb="FF000000"/>
      </top>
      <bottom style="thin">
        <color rgb="FFBFBFBF"/>
      </bottom>
      <diagonal/>
    </border>
    <border>
      <left style="thin">
        <color rgb="FFBFBFBF"/>
      </left>
      <right style="thin">
        <color rgb="FFBFBFBF"/>
      </right>
      <top/>
      <bottom style="thin">
        <color rgb="FFCCCCCC"/>
      </bottom>
      <diagonal/>
    </border>
    <border>
      <left style="thin">
        <color rgb="FFBFBFBF"/>
      </left>
      <right style="thin">
        <color rgb="FFBFBFBF"/>
      </right>
      <top style="thin">
        <color indexed="64"/>
      </top>
      <bottom style="thin">
        <color rgb="FFBFBFBF"/>
      </bottom>
      <diagonal/>
    </border>
    <border>
      <left style="thin">
        <color rgb="FFBFBFBF"/>
      </left>
      <right style="thin">
        <color rgb="FFBFBFBF"/>
      </right>
      <top style="thin">
        <color rgb="FFBFBFBF"/>
      </top>
      <bottom style="thin">
        <color rgb="FFCCCCCC"/>
      </bottom>
      <diagonal/>
    </border>
    <border>
      <left style="thin">
        <color rgb="FFCCCCCC"/>
      </left>
      <right style="double">
        <color indexed="64"/>
      </right>
      <top style="thin">
        <color rgb="FF000000"/>
      </top>
      <bottom/>
      <diagonal/>
    </border>
    <border>
      <left style="thin">
        <color rgb="FFCCCCCC"/>
      </left>
      <right style="double">
        <color indexed="64"/>
      </right>
      <top/>
      <bottom/>
      <diagonal/>
    </border>
    <border>
      <left style="thin">
        <color rgb="FFB7B7B7"/>
      </left>
      <right/>
      <top/>
      <bottom style="thin">
        <color rgb="FFB7B7B7"/>
      </bottom>
      <diagonal/>
    </border>
    <border>
      <left/>
      <right style="thin">
        <color rgb="FFBFBFBF"/>
      </right>
      <top/>
      <bottom style="thin">
        <color rgb="FF000000"/>
      </bottom>
      <diagonal/>
    </border>
    <border>
      <left style="thin">
        <color rgb="FFCCCCCC"/>
      </left>
      <right style="double">
        <color indexed="64"/>
      </right>
      <top/>
      <bottom style="thin">
        <color rgb="FF000000"/>
      </bottom>
      <diagonal/>
    </border>
    <border>
      <left/>
      <right/>
      <top/>
      <bottom style="thin">
        <color rgb="FFCCCCCC"/>
      </bottom>
      <diagonal/>
    </border>
    <border>
      <left style="thin">
        <color rgb="FF000000"/>
      </left>
      <right style="thin">
        <color rgb="FFBFBFBF"/>
      </right>
      <top/>
      <bottom style="medium">
        <color indexed="64"/>
      </bottom>
      <diagonal/>
    </border>
    <border>
      <left style="thin">
        <color rgb="FFBFBFBF"/>
      </left>
      <right style="thin">
        <color rgb="FFBFBFBF"/>
      </right>
      <top/>
      <bottom style="medium">
        <color indexed="64"/>
      </bottom>
      <diagonal/>
    </border>
    <border>
      <left style="thin">
        <color rgb="FFBFBFBF"/>
      </left>
      <right style="medium">
        <color rgb="FF000000"/>
      </right>
      <top/>
      <bottom style="medium">
        <color indexed="64"/>
      </bottom>
      <diagonal/>
    </border>
    <border>
      <left style="medium">
        <color rgb="FF000000"/>
      </left>
      <right style="thin">
        <color rgb="FFBFBFBF"/>
      </right>
      <top/>
      <bottom style="medium">
        <color indexed="64"/>
      </bottom>
      <diagonal/>
    </border>
    <border>
      <left style="thin">
        <color rgb="FFBFBFBF"/>
      </left>
      <right style="thin">
        <color rgb="FFBFBFBF"/>
      </right>
      <top style="thin">
        <color rgb="FFBFBFBF"/>
      </top>
      <bottom style="medium">
        <color indexed="64"/>
      </bottom>
      <diagonal/>
    </border>
    <border>
      <left style="thin">
        <color rgb="FFBFBFBF"/>
      </left>
      <right style="double">
        <color indexed="64"/>
      </right>
      <top/>
      <bottom style="medium">
        <color indexed="64"/>
      </bottom>
      <diagonal/>
    </border>
    <border>
      <left style="thin">
        <color theme="0" tint="-0.24994659260841701"/>
      </left>
      <right style="medium">
        <color indexed="64"/>
      </right>
      <top style="medium">
        <color indexed="64"/>
      </top>
      <bottom/>
      <diagonal/>
    </border>
    <border>
      <left style="medium">
        <color indexed="64"/>
      </left>
      <right style="thin">
        <color theme="0" tint="-0.24994659260841701"/>
      </right>
      <top style="medium">
        <color indexed="64"/>
      </top>
      <bottom/>
      <diagonal/>
    </border>
    <border>
      <left style="double">
        <color indexed="64"/>
      </left>
      <right style="thin">
        <color rgb="FF000000"/>
      </right>
      <top style="medium">
        <color indexed="64"/>
      </top>
      <bottom/>
      <diagonal/>
    </border>
    <border>
      <left style="thin">
        <color rgb="FFBFBFBF"/>
      </left>
      <right style="double">
        <color indexed="64"/>
      </right>
      <top style="medium">
        <color rgb="FF000000"/>
      </top>
      <bottom/>
      <diagonal/>
    </border>
    <border>
      <left style="thin">
        <color theme="0" tint="-0.24994659260841701"/>
      </left>
      <right style="thin">
        <color rgb="FFBFBFBF"/>
      </right>
      <top/>
      <bottom style="thin">
        <color indexed="64"/>
      </bottom>
      <diagonal/>
    </border>
    <border>
      <left style="thin">
        <color rgb="FFBFBFBF"/>
      </left>
      <right style="double">
        <color indexed="64"/>
      </right>
      <top style="thin">
        <color indexed="64"/>
      </top>
      <bottom/>
      <diagonal/>
    </border>
    <border>
      <left style="thin">
        <color rgb="FFBFBFBF"/>
      </left>
      <right/>
      <top/>
      <bottom style="medium">
        <color indexed="64"/>
      </bottom>
      <diagonal/>
    </border>
    <border>
      <left style="thin">
        <color theme="1"/>
      </left>
      <right style="thin">
        <color theme="0" tint="-0.24994659260841701"/>
      </right>
      <top style="medium">
        <color indexed="64"/>
      </top>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medium">
        <color indexed="64"/>
      </bottom>
      <diagonal/>
    </border>
    <border>
      <left/>
      <right style="double">
        <color indexed="64"/>
      </right>
      <top style="medium">
        <color indexed="64"/>
      </top>
      <bottom style="double">
        <color indexed="64"/>
      </bottom>
      <diagonal/>
    </border>
    <border>
      <left style="double">
        <color indexed="64"/>
      </left>
      <right style="thin">
        <color theme="0" tint="-0.24994659260841701"/>
      </right>
      <top style="thin">
        <color theme="0" tint="-0.24994659260841701"/>
      </top>
      <bottom/>
      <diagonal/>
    </border>
    <border>
      <left style="double">
        <color indexed="64"/>
      </left>
      <right style="thin">
        <color theme="0" tint="-0.24994659260841701"/>
      </right>
      <top style="thin">
        <color theme="0" tint="-0.24994659260841701"/>
      </top>
      <bottom style="thin">
        <color indexed="64"/>
      </bottom>
      <diagonal/>
    </border>
    <border>
      <left style="double">
        <color auto="1"/>
      </left>
      <right style="thin">
        <color theme="0" tint="-0.24994659260841701"/>
      </right>
      <top/>
      <bottom style="thin">
        <color theme="0" tint="-0.24994659260841701"/>
      </bottom>
      <diagonal/>
    </border>
    <border>
      <left style="thin">
        <color rgb="FFBFBFBF"/>
      </left>
      <right style="double">
        <color auto="1"/>
      </right>
      <top style="thin">
        <color theme="0" tint="-0.24994659260841701"/>
      </top>
      <bottom style="thin">
        <color rgb="FFBFBFBF"/>
      </bottom>
      <diagonal/>
    </border>
    <border>
      <left style="double">
        <color indexed="64"/>
      </left>
      <right style="thin">
        <color theme="1"/>
      </right>
      <top/>
      <bottom style="medium">
        <color indexed="64"/>
      </bottom>
      <diagonal/>
    </border>
    <border>
      <left style="medium">
        <color auto="1"/>
      </left>
      <right style="thin">
        <color theme="0" tint="-0.24994659260841701"/>
      </right>
      <top style="thin">
        <color theme="0" tint="-0.24994659260841701"/>
      </top>
      <bottom style="medium">
        <color indexed="64"/>
      </bottom>
      <diagonal/>
    </border>
    <border>
      <left style="thin">
        <color theme="0" tint="-0.24994659260841701"/>
      </left>
      <right style="double">
        <color indexed="64"/>
      </right>
      <top style="thin">
        <color theme="0" tint="-0.24994659260841701"/>
      </top>
      <bottom style="medium">
        <color indexed="64"/>
      </bottom>
      <diagonal/>
    </border>
    <border>
      <left style="thin">
        <color rgb="FF000000"/>
      </left>
      <right style="thin">
        <color rgb="FFBFBFBF"/>
      </right>
      <top/>
      <bottom style="thin">
        <color indexed="64"/>
      </bottom>
      <diagonal/>
    </border>
    <border>
      <left style="thin">
        <color rgb="FFBFBFBF"/>
      </left>
      <right/>
      <top/>
      <bottom style="thin">
        <color indexed="64"/>
      </bottom>
      <diagonal/>
    </border>
    <border>
      <left style="thin">
        <color rgb="FFBFBFBF"/>
      </left>
      <right style="medium">
        <color rgb="FF000000"/>
      </right>
      <top/>
      <bottom style="thin">
        <color indexed="64"/>
      </bottom>
      <diagonal/>
    </border>
    <border>
      <left style="thin">
        <color rgb="FFBFBFBF"/>
      </left>
      <right/>
      <top style="thin">
        <color rgb="FFBFBFBF"/>
      </top>
      <bottom style="thin">
        <color indexed="64"/>
      </bottom>
      <diagonal/>
    </border>
    <border>
      <left style="thin">
        <color rgb="FFBFBFBF"/>
      </left>
      <right style="thin">
        <color rgb="FFBFBFBF"/>
      </right>
      <top style="thin">
        <color indexed="64"/>
      </top>
      <bottom/>
      <diagonal/>
    </border>
    <border>
      <left style="thin">
        <color rgb="FFBFBFBF"/>
      </left>
      <right/>
      <top style="thin">
        <color indexed="64"/>
      </top>
      <bottom style="thin">
        <color rgb="FFBFBFBF"/>
      </bottom>
      <diagonal/>
    </border>
    <border>
      <left style="thin">
        <color theme="0" tint="-0.24994659260841701"/>
      </left>
      <right style="thin">
        <color theme="0" tint="-0.24994659260841701"/>
      </right>
      <top style="medium">
        <color rgb="FF000000"/>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rgb="FF000000"/>
      </bottom>
      <diagonal/>
    </border>
    <border>
      <left style="thin">
        <color rgb="FFBFBFBF"/>
      </left>
      <right/>
      <top style="thin">
        <color indexed="64"/>
      </top>
      <bottom/>
      <diagonal/>
    </border>
    <border>
      <left style="thin">
        <color rgb="FFBFBFBF"/>
      </left>
      <right style="medium">
        <color rgb="FF000000"/>
      </right>
      <top style="thin">
        <color indexed="64"/>
      </top>
      <bottom/>
      <diagonal/>
    </border>
    <border>
      <left style="medium">
        <color rgb="FF000000"/>
      </left>
      <right style="thin">
        <color rgb="FFBFBFBF"/>
      </right>
      <top style="thin">
        <color indexed="64"/>
      </top>
      <bottom/>
      <diagonal/>
    </border>
    <border>
      <left style="thin">
        <color theme="0" tint="-0.24994659260841701"/>
      </left>
      <right style="thin">
        <color rgb="FFBFBFBF"/>
      </right>
      <top style="medium">
        <color rgb="FF000000"/>
      </top>
      <bottom style="thin">
        <color rgb="FFBFBFBF"/>
      </bottom>
      <diagonal/>
    </border>
    <border>
      <left style="thin">
        <color theme="0" tint="-0.24994659260841701"/>
      </left>
      <right style="thin">
        <color rgb="FFBFBFBF"/>
      </right>
      <top style="thin">
        <color rgb="FFBFBFBF"/>
      </top>
      <bottom style="thin">
        <color rgb="FFBFBFBF"/>
      </bottom>
      <diagonal/>
    </border>
    <border>
      <left style="thin">
        <color theme="0" tint="-0.24994659260841701"/>
      </left>
      <right style="thin">
        <color rgb="FFBFBFBF"/>
      </right>
      <top style="thin">
        <color rgb="FF000000"/>
      </top>
      <bottom style="thin">
        <color rgb="FFBFBFBF"/>
      </bottom>
      <diagonal/>
    </border>
    <border>
      <left style="thin">
        <color theme="0" tint="-0.24994659260841701"/>
      </left>
      <right style="thin">
        <color rgb="FFBFBFBF"/>
      </right>
      <top style="thin">
        <color rgb="FFBFBFBF"/>
      </top>
      <bottom style="thin">
        <color rgb="FF000000"/>
      </bottom>
      <diagonal/>
    </border>
    <border>
      <left style="thin">
        <color theme="0" tint="-0.24994659260841701"/>
      </left>
      <right style="thin">
        <color rgb="FFBFBFBF"/>
      </right>
      <top/>
      <bottom style="thin">
        <color rgb="FFBFBFBF"/>
      </bottom>
      <diagonal/>
    </border>
    <border>
      <left style="thin">
        <color theme="0" tint="-0.24994659260841701"/>
      </left>
      <right style="thin">
        <color rgb="FFBFBFBF"/>
      </right>
      <top style="thin">
        <color rgb="FFBFBFBF"/>
      </top>
      <bottom style="thin">
        <color indexed="64"/>
      </bottom>
      <diagonal/>
    </border>
    <border>
      <left style="thin">
        <color theme="0" tint="-0.24994659260841701"/>
      </left>
      <right style="thin">
        <color rgb="FFBFBFBF"/>
      </right>
      <top/>
      <bottom/>
      <diagonal/>
    </border>
    <border>
      <left style="thin">
        <color theme="0" tint="-0.24994659260841701"/>
      </left>
      <right style="thin">
        <color rgb="FFBFBFBF"/>
      </right>
      <top style="thin">
        <color rgb="FFBFBFBF"/>
      </top>
      <bottom/>
      <diagonal/>
    </border>
    <border>
      <left style="thin">
        <color theme="0" tint="-0.24994659260841701"/>
      </left>
      <right style="thin">
        <color rgb="FFBFBFBF"/>
      </right>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BFBFBF"/>
      </right>
      <top style="thin">
        <color rgb="FF000000"/>
      </top>
      <bottom/>
      <diagonal/>
    </border>
    <border>
      <left style="thin">
        <color theme="0" tint="-0.24994659260841701"/>
      </left>
      <right style="thin">
        <color theme="0" tint="-0.24994659260841701"/>
      </right>
      <top style="thin">
        <color rgb="FF000000"/>
      </top>
      <bottom/>
      <diagonal/>
    </border>
    <border>
      <left style="thin">
        <color theme="0" tint="-0.24994659260841701"/>
      </left>
      <right/>
      <top style="double">
        <color auto="1"/>
      </top>
      <bottom style="thin">
        <color auto="1"/>
      </bottom>
      <diagonal/>
    </border>
    <border>
      <left style="medium">
        <color theme="1"/>
      </left>
      <right style="thin">
        <color theme="0" tint="-0.24994659260841701"/>
      </right>
      <top style="medium">
        <color indexed="64"/>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style="medium">
        <color theme="1"/>
      </left>
      <right style="thin">
        <color theme="0" tint="-0.24994659260841701"/>
      </right>
      <top style="thin">
        <color theme="0" tint="-0.24994659260841701"/>
      </top>
      <bottom/>
      <diagonal/>
    </border>
    <border>
      <left style="medium">
        <color theme="1"/>
      </left>
      <right style="thin">
        <color theme="0" tint="-0.24994659260841701"/>
      </right>
      <top style="thin">
        <color indexed="64"/>
      </top>
      <bottom style="thin">
        <color theme="0" tint="-0.24994659260841701"/>
      </bottom>
      <diagonal/>
    </border>
    <border>
      <left style="medium">
        <color theme="1"/>
      </left>
      <right style="thin">
        <color theme="0" tint="-0.24994659260841701"/>
      </right>
      <top style="thin">
        <color theme="0" tint="-0.24994659260841701"/>
      </top>
      <bottom style="thin">
        <color indexed="64"/>
      </bottom>
      <diagonal/>
    </border>
    <border>
      <left style="medium">
        <color theme="1"/>
      </left>
      <right style="thin">
        <color theme="0" tint="-0.24994659260841701"/>
      </right>
      <top/>
      <bottom style="thin">
        <color theme="0" tint="-0.24994659260841701"/>
      </bottom>
      <diagonal/>
    </border>
    <border>
      <left style="medium">
        <color theme="1"/>
      </left>
      <right style="thin">
        <color theme="0" tint="-0.24994659260841701"/>
      </right>
      <top style="thin">
        <color theme="0" tint="-0.24994659260841701"/>
      </top>
      <bottom style="medium">
        <color indexed="64"/>
      </bottom>
      <diagonal/>
    </border>
    <border>
      <left style="medium">
        <color theme="1"/>
      </left>
      <right style="thin">
        <color theme="0" tint="-0.24994659260841701"/>
      </right>
      <top/>
      <bottom/>
      <diagonal/>
    </border>
    <border>
      <left style="medium">
        <color theme="1"/>
      </left>
      <right style="thin">
        <color theme="0" tint="-0.24994659260841701"/>
      </right>
      <top style="thin">
        <color indexed="64"/>
      </top>
      <bottom style="thin">
        <color indexed="64"/>
      </bottom>
      <diagonal/>
    </border>
    <border>
      <left style="medium">
        <color theme="1"/>
      </left>
      <right style="thin">
        <color theme="0" tint="-0.24994659260841701"/>
      </right>
      <top/>
      <bottom style="medium">
        <color indexed="64"/>
      </bottom>
      <diagonal/>
    </border>
    <border>
      <left style="thin">
        <color theme="0" tint="-0.24994659260841701"/>
      </left>
      <right style="medium">
        <color theme="1"/>
      </right>
      <top style="thin">
        <color indexed="64"/>
      </top>
      <bottom/>
      <diagonal/>
    </border>
    <border>
      <left style="thin">
        <color theme="0" tint="-0.24994659260841701"/>
      </left>
      <right style="medium">
        <color theme="1"/>
      </right>
      <top/>
      <bottom/>
      <diagonal/>
    </border>
    <border>
      <left style="thin">
        <color theme="0" tint="-0.24994659260841701"/>
      </left>
      <right style="medium">
        <color theme="1"/>
      </right>
      <top/>
      <bottom style="thin">
        <color indexed="64"/>
      </bottom>
      <diagonal/>
    </border>
    <border>
      <left style="thin">
        <color theme="0" tint="-0.24994659260841701"/>
      </left>
      <right style="medium">
        <color theme="1"/>
      </right>
      <top/>
      <bottom style="medium">
        <color indexed="64"/>
      </bottom>
      <diagonal/>
    </border>
    <border>
      <left style="medium">
        <color theme="1"/>
      </left>
      <right style="thin">
        <color theme="0" tint="-0.24994659260841701"/>
      </right>
      <top style="thin">
        <color indexed="64"/>
      </top>
      <bottom/>
      <diagonal/>
    </border>
    <border>
      <left style="thin">
        <color indexed="64"/>
      </left>
      <right style="thin">
        <color theme="0" tint="-0.24994659260841701"/>
      </right>
      <top style="medium">
        <color indexed="64"/>
      </top>
      <bottom style="medium">
        <color indexed="64"/>
      </bottom>
      <diagonal/>
    </border>
    <border>
      <left style="double">
        <color indexed="64"/>
      </left>
      <right style="thin">
        <color indexed="64"/>
      </right>
      <top style="thin">
        <color indexed="64"/>
      </top>
      <bottom/>
      <diagonal/>
    </border>
    <border>
      <left style="thin">
        <color theme="0" tint="-0.24994659260841701"/>
      </left>
      <right style="thin">
        <color rgb="FFBFBFBF"/>
      </right>
      <top style="thin">
        <color indexed="64"/>
      </top>
      <bottom style="thin">
        <color rgb="FFBFBFBF"/>
      </bottom>
      <diagonal/>
    </border>
    <border>
      <left style="thin">
        <color theme="0" tint="-0.24994659260841701"/>
      </left>
      <right style="thin">
        <color rgb="FFBFBFBF"/>
      </right>
      <top style="thin">
        <color rgb="FFBFBFBF"/>
      </top>
      <bottom style="medium">
        <color indexed="64"/>
      </bottom>
      <diagonal/>
    </border>
    <border>
      <left style="thin">
        <color rgb="FFBFBFBF"/>
      </left>
      <right/>
      <top style="thin">
        <color rgb="FFBFBFBF"/>
      </top>
      <bottom style="medium">
        <color indexed="64"/>
      </bottom>
      <diagonal/>
    </border>
    <border>
      <left/>
      <right style="thin">
        <color rgb="FFBFBFBF"/>
      </right>
      <top style="medium">
        <color rgb="FF000000"/>
      </top>
      <bottom style="thin">
        <color rgb="FFBFBFBF"/>
      </bottom>
      <diagonal/>
    </border>
    <border>
      <left/>
      <right/>
      <top style="medium">
        <color rgb="FF000000"/>
      </top>
      <bottom/>
      <diagonal/>
    </border>
    <border>
      <left style="thin">
        <color rgb="FF4F6128"/>
      </left>
      <right style="thin">
        <color rgb="FF4F6128"/>
      </right>
      <top style="medium">
        <color rgb="FF000000"/>
      </top>
      <bottom/>
      <diagonal/>
    </border>
    <border>
      <left style="thin">
        <color rgb="FF4F6128"/>
      </left>
      <right/>
      <top style="medium">
        <color rgb="FF000000"/>
      </top>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BFBFBF"/>
      </left>
      <right style="thin">
        <color rgb="FFBFBFBF"/>
      </right>
      <top style="thin">
        <color indexed="64"/>
      </top>
      <bottom style="thin">
        <color indexed="64"/>
      </bottom>
      <diagonal/>
    </border>
    <border>
      <left style="thin">
        <color rgb="FF4F6128"/>
      </left>
      <right/>
      <top/>
      <bottom style="medium">
        <color rgb="FF000000"/>
      </bottom>
      <diagonal/>
    </border>
    <border>
      <left style="double">
        <color indexed="64"/>
      </left>
      <right/>
      <top/>
      <bottom style="medium">
        <color rgb="FF000000"/>
      </bottom>
      <diagonal/>
    </border>
    <border>
      <left style="thin">
        <color rgb="FFBFBFBF"/>
      </left>
      <right style="double">
        <color indexed="64"/>
      </right>
      <top/>
      <bottom style="thin">
        <color indexed="64"/>
      </bottom>
      <diagonal/>
    </border>
    <border>
      <left/>
      <right style="double">
        <color indexed="64"/>
      </right>
      <top/>
      <bottom style="medium">
        <color rgb="FF000000"/>
      </bottom>
      <diagonal/>
    </border>
    <border>
      <left/>
      <right style="double">
        <color indexed="64"/>
      </right>
      <top style="medium">
        <color rgb="FF000000"/>
      </top>
      <bottom style="medium">
        <color rgb="FF000000"/>
      </bottom>
      <diagonal/>
    </border>
    <border>
      <left/>
      <right style="double">
        <color indexed="64"/>
      </right>
      <top style="medium">
        <color rgb="FF000000"/>
      </top>
      <bottom/>
      <diagonal/>
    </border>
    <border>
      <left/>
      <right/>
      <top style="medium">
        <color rgb="FF000000"/>
      </top>
      <bottom style="double">
        <color indexed="64"/>
      </bottom>
      <diagonal/>
    </border>
    <border>
      <left/>
      <right style="thin">
        <color rgb="FF3399FF"/>
      </right>
      <top style="medium">
        <color rgb="FF000000"/>
      </top>
      <bottom style="double">
        <color indexed="64"/>
      </bottom>
      <diagonal/>
    </border>
    <border>
      <left style="thin">
        <color rgb="FF3399FF"/>
      </left>
      <right style="thin">
        <color rgb="FF3399FF"/>
      </right>
      <top style="medium">
        <color rgb="FF000000"/>
      </top>
      <bottom style="double">
        <color indexed="64"/>
      </bottom>
      <diagonal/>
    </border>
    <border>
      <left/>
      <right/>
      <top style="thin">
        <color indexed="64"/>
      </top>
      <bottom style="double">
        <color indexed="64"/>
      </bottom>
      <diagonal/>
    </border>
    <border>
      <left style="thin">
        <color theme="0" tint="-0.24994659260841701"/>
      </left>
      <right/>
      <top/>
      <bottom style="medium">
        <color rgb="FF000000"/>
      </bottom>
      <diagonal/>
    </border>
    <border>
      <left style="thin">
        <color theme="0" tint="-0.24994659260841701"/>
      </left>
      <right style="thin">
        <color rgb="FFBFBFBF"/>
      </right>
      <top style="medium">
        <color indexed="64"/>
      </top>
      <bottom style="thin">
        <color rgb="FFBFBFBF"/>
      </bottom>
      <diagonal/>
    </border>
    <border>
      <left style="thin">
        <color rgb="FFBFBFBF"/>
      </left>
      <right style="thin">
        <color rgb="FFBFBFBF"/>
      </right>
      <top style="medium">
        <color indexed="64"/>
      </top>
      <bottom style="thin">
        <color rgb="FFBFBFBF"/>
      </bottom>
      <diagonal/>
    </border>
    <border>
      <left style="thin">
        <color theme="0" tint="-0.24994659260841701"/>
      </left>
      <right style="thin">
        <color rgb="FFBFBFBF"/>
      </right>
      <top/>
      <bottom style="medium">
        <color indexed="64"/>
      </bottom>
      <diagonal/>
    </border>
    <border>
      <left style="thin">
        <color theme="0" tint="-0.24994659260841701"/>
      </left>
      <right style="thin">
        <color rgb="FFBFBFBF"/>
      </right>
      <top style="thin">
        <color indexed="64"/>
      </top>
      <bottom style="thin">
        <color indexed="64"/>
      </bottom>
      <diagonal/>
    </border>
    <border>
      <left style="thin">
        <color theme="0" tint="-0.24994659260841701"/>
      </left>
      <right/>
      <top style="medium">
        <color rgb="FF000000"/>
      </top>
      <bottom style="medium">
        <color rgb="FF000000"/>
      </bottom>
      <diagonal/>
    </border>
    <border>
      <left style="thin">
        <color theme="0" tint="-0.24994659260841701"/>
      </left>
      <right/>
      <top style="thin">
        <color rgb="FF000000"/>
      </top>
      <bottom style="thin">
        <color rgb="FFBFBFBF"/>
      </bottom>
      <diagonal/>
    </border>
    <border>
      <left style="thin">
        <color theme="0" tint="-0.24994659260841701"/>
      </left>
      <right style="thin">
        <color rgb="FFBFBFBF"/>
      </right>
      <top style="thin">
        <color rgb="FF000000"/>
      </top>
      <bottom/>
      <diagonal/>
    </border>
    <border>
      <left style="thin">
        <color theme="0" tint="-0.24994659260841701"/>
      </left>
      <right/>
      <top style="thin">
        <color rgb="FFBFBFBF"/>
      </top>
      <bottom style="thin">
        <color rgb="FFBFBFBF"/>
      </bottom>
      <diagonal/>
    </border>
    <border>
      <left style="thin">
        <color theme="0" tint="-0.24994659260841701"/>
      </left>
      <right/>
      <top style="thin">
        <color rgb="FFBFBFBF"/>
      </top>
      <bottom style="thin">
        <color rgb="FF000000"/>
      </bottom>
      <diagonal/>
    </border>
    <border>
      <left style="thin">
        <color theme="0" tint="-0.24994659260841701"/>
      </left>
      <right/>
      <top style="thin">
        <color rgb="FFBFBFBF"/>
      </top>
      <bottom style="thin">
        <color indexed="64"/>
      </bottom>
      <diagonal/>
    </border>
    <border>
      <left style="thin">
        <color theme="0" tint="-0.24994659260841701"/>
      </left>
      <right/>
      <top style="thin">
        <color indexed="64"/>
      </top>
      <bottom style="thin">
        <color rgb="FFBFBFBF"/>
      </bottom>
      <diagonal/>
    </border>
    <border>
      <left style="thin">
        <color theme="0" tint="-0.24994659260841701"/>
      </left>
      <right/>
      <top/>
      <bottom style="thin">
        <color rgb="FFBFBFBF"/>
      </bottom>
      <diagonal/>
    </border>
    <border>
      <left style="thin">
        <color theme="0" tint="-0.24994659260841701"/>
      </left>
      <right/>
      <top style="medium">
        <color rgb="FF000000"/>
      </top>
      <bottom/>
      <diagonal/>
    </border>
    <border>
      <left style="thin">
        <color theme="0" tint="-0.24994659260841701"/>
      </left>
      <right/>
      <top style="thin">
        <color indexed="64"/>
      </top>
      <bottom style="double">
        <color indexed="64"/>
      </bottom>
      <diagonal/>
    </border>
    <border>
      <left/>
      <right style="double">
        <color indexed="64"/>
      </right>
      <top style="thin">
        <color rgb="FF000000"/>
      </top>
      <bottom/>
      <diagonal/>
    </border>
    <border>
      <left/>
      <right style="double">
        <color indexed="64"/>
      </right>
      <top/>
      <bottom style="thin">
        <color rgb="FF000000"/>
      </bottom>
      <diagonal/>
    </border>
    <border>
      <left style="thin">
        <color rgb="FFBFBFBF"/>
      </left>
      <right/>
      <top style="thin">
        <color indexed="64"/>
      </top>
      <bottom style="thin">
        <color indexed="64"/>
      </bottom>
      <diagonal/>
    </border>
    <border>
      <left/>
      <right style="thin">
        <color rgb="FFBFBFBF"/>
      </right>
      <top style="thin">
        <color rgb="FFBFBFBF"/>
      </top>
      <bottom/>
      <diagonal/>
    </border>
    <border>
      <left style="thin">
        <color rgb="FF000000"/>
      </left>
      <right style="thin">
        <color rgb="FFBFBFBF"/>
      </right>
      <top style="thin">
        <color indexed="64"/>
      </top>
      <bottom/>
      <diagonal/>
    </border>
    <border>
      <left style="thin">
        <color theme="0" tint="-0.24994659260841701"/>
      </left>
      <right style="thin">
        <color rgb="FFBFBFBF"/>
      </right>
      <top style="thin">
        <color rgb="FFBFBFBF"/>
      </top>
      <bottom style="thin">
        <color theme="0" tint="-0.24994659260841701"/>
      </bottom>
      <diagonal/>
    </border>
    <border>
      <left style="double">
        <color indexed="64"/>
      </left>
      <right style="thin">
        <color rgb="FF000000"/>
      </right>
      <top style="medium">
        <color rgb="FF000000"/>
      </top>
      <bottom/>
      <diagonal/>
    </border>
    <border>
      <left style="double">
        <color indexed="64"/>
      </left>
      <right/>
      <top/>
      <bottom style="double">
        <color indexed="64"/>
      </bottom>
      <diagonal/>
    </border>
    <border>
      <left style="double">
        <color auto="1"/>
      </left>
      <right style="thin">
        <color theme="0" tint="-0.24994659260841701"/>
      </right>
      <top style="thin">
        <color indexed="64"/>
      </top>
      <bottom style="thin">
        <color theme="0" tint="-0.24994659260841701"/>
      </bottom>
      <diagonal/>
    </border>
    <border>
      <left style="thin">
        <color theme="0" tint="-0.24994659260841701"/>
      </left>
      <right style="double">
        <color auto="1"/>
      </right>
      <top style="thin">
        <color rgb="FFBFBFBF"/>
      </top>
      <bottom/>
      <diagonal/>
    </border>
    <border>
      <left style="thin">
        <color rgb="FF3399FF"/>
      </left>
      <right/>
      <top style="medium">
        <color auto="1"/>
      </top>
      <bottom style="double">
        <color indexed="64"/>
      </bottom>
      <diagonal/>
    </border>
    <border>
      <left style="thin">
        <color rgb="FF000000"/>
      </left>
      <right style="thin">
        <color rgb="FFBFBFBF"/>
      </right>
      <top style="thin">
        <color rgb="FF000000"/>
      </top>
      <bottom style="thin">
        <color indexed="64"/>
      </bottom>
      <diagonal/>
    </border>
    <border>
      <left style="thin">
        <color rgb="FFBFBFBF"/>
      </left>
      <right style="thin">
        <color rgb="FFBFBFBF"/>
      </right>
      <top style="thin">
        <color rgb="FF000000"/>
      </top>
      <bottom style="thin">
        <color indexed="64"/>
      </bottom>
      <diagonal/>
    </border>
    <border>
      <left/>
      <right style="double">
        <color indexed="64"/>
      </right>
      <top style="thin">
        <color rgb="FF000000"/>
      </top>
      <bottom style="thin">
        <color indexed="64"/>
      </bottom>
      <diagonal/>
    </border>
    <border>
      <left style="thin">
        <color theme="1"/>
      </left>
      <right style="thin">
        <color rgb="FFBFBFBF"/>
      </right>
      <top style="thin">
        <color rgb="FF000000"/>
      </top>
      <bottom/>
      <diagonal/>
    </border>
    <border>
      <left style="thin">
        <color theme="1"/>
      </left>
      <right style="thin">
        <color rgb="FFBFBFBF"/>
      </right>
      <top/>
      <bottom/>
      <diagonal/>
    </border>
    <border>
      <left style="thin">
        <color theme="1"/>
      </left>
      <right style="thin">
        <color rgb="FFBFBFBF"/>
      </right>
      <top/>
      <bottom style="thin">
        <color rgb="FFBFBFBF"/>
      </bottom>
      <diagonal/>
    </border>
    <border>
      <left style="thin">
        <color theme="1"/>
      </left>
      <right style="thin">
        <color rgb="FFBFBFBF"/>
      </right>
      <top/>
      <bottom style="thin">
        <color rgb="FF000000"/>
      </bottom>
      <diagonal/>
    </border>
    <border>
      <left style="thin">
        <color rgb="FFBFBFBF"/>
      </left>
      <right style="thin">
        <color rgb="FFA5A5A5"/>
      </right>
      <top style="thin">
        <color rgb="FFA5A5A5"/>
      </top>
      <bottom/>
      <diagonal/>
    </border>
    <border>
      <left style="thin">
        <color theme="1"/>
      </left>
      <right style="thin">
        <color rgb="FFBFBFBF"/>
      </right>
      <top style="thin">
        <color rgb="FF000000"/>
      </top>
      <bottom style="medium">
        <color rgb="FF000000"/>
      </bottom>
      <diagonal/>
    </border>
    <border>
      <left style="thin">
        <color rgb="FFBFBFBF"/>
      </left>
      <right style="thin">
        <color rgb="FFBFBFBF"/>
      </right>
      <top style="thin">
        <color rgb="FF000000"/>
      </top>
      <bottom style="medium">
        <color rgb="FF000000"/>
      </bottom>
      <diagonal/>
    </border>
    <border>
      <left style="medium">
        <color rgb="FF000000"/>
      </left>
      <right style="thin">
        <color rgb="FFBFBFBF"/>
      </right>
      <top style="thin">
        <color rgb="FF000000"/>
      </top>
      <bottom style="medium">
        <color rgb="FF000000"/>
      </bottom>
      <diagonal/>
    </border>
    <border>
      <left style="thin">
        <color rgb="FFBFBFBF"/>
      </left>
      <right/>
      <top style="thin">
        <color rgb="FF000000"/>
      </top>
      <bottom style="medium">
        <color rgb="FF000000"/>
      </bottom>
      <diagonal/>
    </border>
    <border>
      <left style="thin">
        <color theme="1"/>
      </left>
      <right style="thin">
        <color rgb="FFBFBFBF"/>
      </right>
      <top/>
      <bottom style="medium">
        <color rgb="FF000000"/>
      </bottom>
      <diagonal/>
    </border>
    <border>
      <left/>
      <right/>
      <top style="thin">
        <color rgb="FF000000"/>
      </top>
      <bottom/>
      <diagonal/>
    </border>
    <border>
      <left style="thin">
        <color rgb="FFBFBFBF"/>
      </left>
      <right/>
      <top style="medium">
        <color rgb="FF000000"/>
      </top>
      <bottom style="medium">
        <color rgb="FF000000"/>
      </bottom>
      <diagonal/>
    </border>
    <border>
      <left/>
      <right style="thin">
        <color rgb="FF525252"/>
      </right>
      <top/>
      <bottom style="medium">
        <color rgb="FF000000"/>
      </bottom>
      <diagonal/>
    </border>
    <border>
      <left style="thin">
        <color theme="1"/>
      </left>
      <right style="thin">
        <color rgb="FFBFBFBF"/>
      </right>
      <top style="medium">
        <color rgb="FF000000"/>
      </top>
      <bottom/>
      <diagonal/>
    </border>
    <border>
      <left/>
      <right style="thin">
        <color rgb="FFBFBFBF"/>
      </right>
      <top/>
      <bottom style="medium">
        <color rgb="FF000000"/>
      </bottom>
      <diagonal/>
    </border>
    <border>
      <left style="double">
        <color rgb="FF000000"/>
      </left>
      <right style="thin">
        <color rgb="FFBFBFBF"/>
      </right>
      <top style="thin">
        <color rgb="FFBFBFBF"/>
      </top>
      <bottom style="thin">
        <color rgb="FFBFBFBF"/>
      </bottom>
      <diagonal/>
    </border>
    <border>
      <left style="thin">
        <color rgb="FFBFBFBF"/>
      </left>
      <right style="double">
        <color rgb="FF000000"/>
      </right>
      <top style="thin">
        <color rgb="FFBFBFBF"/>
      </top>
      <bottom style="thin">
        <color rgb="FFBFBFBF"/>
      </bottom>
      <diagonal/>
    </border>
    <border>
      <left style="double">
        <color rgb="FF000000"/>
      </left>
      <right style="thin">
        <color rgb="FFBFBFBF"/>
      </right>
      <top style="thin">
        <color rgb="FFBFBFBF"/>
      </top>
      <bottom/>
      <diagonal/>
    </border>
    <border>
      <left style="double">
        <color rgb="FF000000"/>
      </left>
      <right style="thin">
        <color rgb="FFBFBFBF"/>
      </right>
      <top style="thin">
        <color rgb="FFBFBFBF"/>
      </top>
      <bottom style="thin">
        <color rgb="FF000000"/>
      </bottom>
      <diagonal/>
    </border>
    <border>
      <left style="thin">
        <color rgb="FFBFBFBF"/>
      </left>
      <right style="double">
        <color rgb="FF000000"/>
      </right>
      <top style="thin">
        <color rgb="FFBFBFBF"/>
      </top>
      <bottom style="thin">
        <color rgb="FF000000"/>
      </bottom>
      <diagonal/>
    </border>
    <border>
      <left style="double">
        <color indexed="64"/>
      </left>
      <right style="thin">
        <color theme="1"/>
      </right>
      <top style="medium">
        <color rgb="FF000000"/>
      </top>
      <bottom/>
      <diagonal/>
    </border>
    <border>
      <left style="thin">
        <color rgb="FFBFBFBF"/>
      </left>
      <right style="double">
        <color indexed="64"/>
      </right>
      <top style="thin">
        <color rgb="FF000000"/>
      </top>
      <bottom style="medium">
        <color rgb="FF000000"/>
      </bottom>
      <diagonal/>
    </border>
    <border>
      <left style="thin">
        <color rgb="FFBFBFBF"/>
      </left>
      <right style="double">
        <color indexed="64"/>
      </right>
      <top/>
      <bottom style="medium">
        <color rgb="FF000000"/>
      </bottom>
      <diagonal/>
    </border>
    <border>
      <left style="double">
        <color indexed="64"/>
      </left>
      <right/>
      <top style="medium">
        <color rgb="FF000000"/>
      </top>
      <bottom/>
      <diagonal/>
    </border>
    <border>
      <left style="double">
        <color indexed="64"/>
      </left>
      <right/>
      <top style="medium">
        <color rgb="FF000000"/>
      </top>
      <bottom style="double">
        <color indexed="64"/>
      </bottom>
      <diagonal/>
    </border>
    <border>
      <left/>
      <right style="double">
        <color indexed="64"/>
      </right>
      <top style="medium">
        <color rgb="FF000000"/>
      </top>
      <bottom style="double">
        <color indexed="64"/>
      </bottom>
      <diagonal/>
    </border>
    <border>
      <left style="thin">
        <color rgb="FFBFBFBF"/>
      </left>
      <right style="thin">
        <color rgb="FFBFBFBF"/>
      </right>
      <top/>
      <bottom style="thin">
        <color theme="0" tint="-0.24994659260841701"/>
      </bottom>
      <diagonal/>
    </border>
    <border>
      <left style="thin">
        <color rgb="FFBFBFBF"/>
      </left>
      <right/>
      <top/>
      <bottom style="thin">
        <color theme="0" tint="-0.24994659260841701"/>
      </bottom>
      <diagonal/>
    </border>
    <border>
      <left style="thin">
        <color rgb="FFBFBFBF"/>
      </left>
      <right style="thin">
        <color rgb="FFBFBFBF"/>
      </right>
      <top style="thin">
        <color rgb="FFBFBFBF"/>
      </top>
      <bottom style="thin">
        <color theme="0" tint="-0.24994659260841701"/>
      </bottom>
      <diagonal/>
    </border>
    <border>
      <left style="thin">
        <color theme="6" tint="-0.499984740745262"/>
      </left>
      <right style="thin">
        <color theme="6" tint="-0.499984740745262"/>
      </right>
      <top/>
      <bottom style="medium">
        <color rgb="FF000000"/>
      </bottom>
      <diagonal/>
    </border>
    <border>
      <left style="thin">
        <color theme="6" tint="-0.499984740745262"/>
      </left>
      <right style="thin">
        <color theme="6" tint="-0.499984740745262"/>
      </right>
      <top style="medium">
        <color rgb="FF000000"/>
      </top>
      <bottom style="medium">
        <color rgb="FF000000"/>
      </bottom>
      <diagonal/>
    </border>
    <border>
      <left style="thin">
        <color theme="0" tint="-0.24994659260841701"/>
      </left>
      <right style="double">
        <color auto="1"/>
      </right>
      <top style="thin">
        <color rgb="FFBFBFBF"/>
      </top>
      <bottom style="thin">
        <color indexed="64"/>
      </bottom>
      <diagonal/>
    </border>
    <border>
      <left style="thin">
        <color theme="8"/>
      </left>
      <right style="thin">
        <color theme="8"/>
      </right>
      <top style="thin">
        <color theme="8"/>
      </top>
      <bottom/>
      <diagonal/>
    </border>
    <border>
      <left style="thin">
        <color theme="8"/>
      </left>
      <right style="medium">
        <color indexed="64"/>
      </right>
      <top style="thin">
        <color theme="8"/>
      </top>
      <bottom/>
      <diagonal/>
    </border>
    <border>
      <left style="medium">
        <color indexed="64"/>
      </left>
      <right style="thin">
        <color rgb="FFFFC000"/>
      </right>
      <top style="thin">
        <color rgb="FFFFC000"/>
      </top>
      <bottom/>
      <diagonal/>
    </border>
    <border>
      <left style="thin">
        <color rgb="FFFFC000"/>
      </left>
      <right style="thin">
        <color rgb="FFFFC000"/>
      </right>
      <top style="thin">
        <color rgb="FFFFC000"/>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theme="0" tint="-0.24994659260841701"/>
      </left>
      <right style="medium">
        <color auto="1"/>
      </right>
      <top/>
      <bottom style="medium">
        <color indexed="64"/>
      </bottom>
      <diagonal/>
    </border>
    <border>
      <left style="medium">
        <color auto="1"/>
      </left>
      <right style="thin">
        <color theme="0" tint="-0.24994659260841701"/>
      </right>
      <top/>
      <bottom style="medium">
        <color indexed="64"/>
      </bottom>
      <diagonal/>
    </border>
    <border>
      <left/>
      <right style="thin">
        <color indexed="64"/>
      </right>
      <top/>
      <bottom/>
      <diagonal/>
    </border>
    <border>
      <left/>
      <right style="medium">
        <color indexed="64"/>
      </right>
      <top/>
      <bottom style="thin">
        <color indexed="64"/>
      </bottom>
      <diagonal/>
    </border>
    <border>
      <left/>
      <right/>
      <top style="thin">
        <color theme="0" tint="-0.24994659260841701"/>
      </top>
      <bottom/>
      <diagonal/>
    </border>
    <border>
      <left style="thin">
        <color theme="6" tint="-0.499984740745262"/>
      </left>
      <right/>
      <top/>
      <bottom/>
      <diagonal/>
    </border>
    <border>
      <left style="thin">
        <color theme="6" tint="-0.499984740745262"/>
      </left>
      <right/>
      <top/>
      <bottom style="medium">
        <color indexed="64"/>
      </bottom>
      <diagonal/>
    </border>
    <border>
      <left style="thin">
        <color theme="6" tint="-0.499984740745262"/>
      </left>
      <right style="thin">
        <color theme="0" tint="-0.24994659260841701"/>
      </right>
      <top/>
      <bottom style="medium">
        <color indexed="64"/>
      </bottom>
      <diagonal/>
    </border>
    <border>
      <left style="double">
        <color indexed="64"/>
      </left>
      <right/>
      <top/>
      <bottom style="thick">
        <color rgb="FF000000"/>
      </bottom>
      <diagonal/>
    </border>
    <border>
      <left/>
      <right/>
      <top/>
      <bottom style="thick">
        <color rgb="FF000000"/>
      </bottom>
      <diagonal/>
    </border>
    <border>
      <left/>
      <right style="double">
        <color indexed="64"/>
      </right>
      <top/>
      <bottom style="thick">
        <color rgb="FF000000"/>
      </bottom>
      <diagonal/>
    </border>
    <border>
      <left/>
      <right/>
      <top style="thick">
        <color rgb="FF000000"/>
      </top>
      <bottom style="double">
        <color indexed="64"/>
      </bottom>
      <diagonal/>
    </border>
    <border>
      <left/>
      <right style="double">
        <color indexed="64"/>
      </right>
      <top style="thick">
        <color rgb="FF000000"/>
      </top>
      <bottom style="double">
        <color indexed="64"/>
      </bottom>
      <diagonal/>
    </border>
    <border>
      <left style="double">
        <color auto="1"/>
      </left>
      <right style="thin">
        <color theme="0" tint="-0.24994659260841701"/>
      </right>
      <top style="double">
        <color auto="1"/>
      </top>
      <bottom/>
      <diagonal/>
    </border>
    <border>
      <left style="thin">
        <color theme="0" tint="-0.24994659260841701"/>
      </left>
      <right style="thin">
        <color theme="0" tint="-0.24994659260841701"/>
      </right>
      <top style="double">
        <color auto="1"/>
      </top>
      <bottom/>
      <diagonal/>
    </border>
    <border>
      <left style="thin">
        <color theme="0" tint="-0.24994659260841701"/>
      </left>
      <right style="double">
        <color auto="1"/>
      </right>
      <top style="double">
        <color auto="1"/>
      </top>
      <bottom/>
      <diagonal/>
    </border>
    <border>
      <left style="double">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thin">
        <color indexed="64"/>
      </top>
      <bottom style="double">
        <color auto="1"/>
      </bottom>
      <diagonal/>
    </border>
    <border>
      <left style="medium">
        <color auto="1"/>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right style="medium">
        <color indexed="64"/>
      </right>
      <top style="thin">
        <color indexed="64"/>
      </top>
      <bottom/>
      <diagonal/>
    </border>
    <border>
      <left style="thin">
        <color rgb="FF0070C0"/>
      </left>
      <right style="thin">
        <color rgb="FF0070C0"/>
      </right>
      <top style="thick">
        <color rgb="FF000000"/>
      </top>
      <bottom style="double">
        <color indexed="64"/>
      </bottom>
      <diagonal/>
    </border>
    <border>
      <left style="thin">
        <color indexed="64"/>
      </left>
      <right style="thin">
        <color theme="0" tint="-0.24994659260841701"/>
      </right>
      <top style="thin">
        <color indexed="64"/>
      </top>
      <bottom style="medium">
        <color indexed="64"/>
      </bottom>
      <diagonal/>
    </border>
    <border>
      <left style="thin">
        <color theme="0" tint="-0.24994659260841701"/>
      </left>
      <right/>
      <top style="thin">
        <color indexed="64"/>
      </top>
      <bottom style="medium">
        <color indexed="64"/>
      </bottom>
      <diagonal/>
    </border>
    <border>
      <left style="medium">
        <color indexed="64"/>
      </left>
      <right style="thin">
        <color theme="0" tint="-0.24994659260841701"/>
      </right>
      <top style="thin">
        <color indexed="64"/>
      </top>
      <bottom style="medium">
        <color indexed="64"/>
      </bottom>
      <diagonal/>
    </border>
    <border>
      <left style="thin">
        <color theme="0" tint="-0.24994659260841701"/>
      </left>
      <right style="double">
        <color auto="1"/>
      </right>
      <top style="thin">
        <color indexed="64"/>
      </top>
      <bottom style="medium">
        <color indexed="64"/>
      </bottom>
      <diagonal/>
    </border>
    <border>
      <left/>
      <right style="thin">
        <color indexed="64"/>
      </right>
      <top/>
      <bottom style="medium">
        <color indexed="64"/>
      </bottom>
      <diagonal/>
    </border>
    <border>
      <left/>
      <right style="thin">
        <color theme="6" tint="-0.499984740745262"/>
      </right>
      <top/>
      <bottom style="medium">
        <color indexed="64"/>
      </bottom>
      <diagonal/>
    </border>
    <border>
      <left style="thin">
        <color rgb="FF4F6128"/>
      </left>
      <right style="thin">
        <color rgb="FF4F6128"/>
      </right>
      <top/>
      <bottom style="thick">
        <color rgb="FF000000"/>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theme="1"/>
      </left>
      <right style="thin">
        <color theme="0" tint="-0.24994659260841701"/>
      </right>
      <top style="thin">
        <color indexed="64"/>
      </top>
      <bottom style="thin">
        <color theme="0" tint="-0.24994659260841701"/>
      </bottom>
      <diagonal/>
    </border>
    <border>
      <left/>
      <right style="thin">
        <color theme="0" tint="-0.24994659260841701"/>
      </right>
      <top style="thin">
        <color indexed="64"/>
      </top>
      <bottom style="thin">
        <color indexed="64"/>
      </bottom>
      <diagonal/>
    </border>
    <border>
      <left style="thin">
        <color theme="1"/>
      </left>
      <right style="thin">
        <color theme="0" tint="-0.24994659260841701"/>
      </right>
      <top/>
      <bottom style="thin">
        <color theme="0" tint="-0.24994659260841701"/>
      </bottom>
      <diagonal/>
    </border>
    <border>
      <left style="thin">
        <color theme="1"/>
      </left>
      <right style="thin">
        <color theme="0" tint="-0.24994659260841701"/>
      </right>
      <top style="thin">
        <color theme="0" tint="-0.24994659260841701"/>
      </top>
      <bottom/>
      <diagonal/>
    </border>
    <border>
      <left style="thin">
        <color theme="1"/>
      </left>
      <right style="thin">
        <color theme="0" tint="-0.24994659260841701"/>
      </right>
      <top style="thin">
        <color indexed="64"/>
      </top>
      <bottom style="medium">
        <color indexed="64"/>
      </bottom>
      <diagonal/>
    </border>
    <border>
      <left style="thin">
        <color theme="0" tint="-0.34998626667073579"/>
      </left>
      <right style="thin">
        <color theme="0" tint="-0.24994659260841701"/>
      </right>
      <top style="thin">
        <color indexed="64"/>
      </top>
      <bottom style="thin">
        <color indexed="64"/>
      </bottom>
      <diagonal/>
    </border>
    <border>
      <left style="thin">
        <color theme="0" tint="-0.34998626667073579"/>
      </left>
      <right style="thin">
        <color theme="0" tint="-0.24994659260841701"/>
      </right>
      <top/>
      <bottom style="thin">
        <color indexed="64"/>
      </bottom>
      <diagonal/>
    </border>
    <border>
      <left style="medium">
        <color indexed="64"/>
      </left>
      <right/>
      <top style="thin">
        <color indexed="64"/>
      </top>
      <bottom/>
      <diagonal/>
    </border>
    <border>
      <left style="thin">
        <color theme="1"/>
      </left>
      <right style="thin">
        <color theme="0" tint="-0.24994659260841701"/>
      </right>
      <top style="thin">
        <color theme="0" tint="-0.24994659260841701"/>
      </top>
      <bottom style="medium">
        <color indexed="64"/>
      </bottom>
      <diagonal/>
    </border>
    <border>
      <left style="thin">
        <color theme="1"/>
      </left>
      <right style="thin">
        <color theme="0" tint="-0.24994659260841701"/>
      </right>
      <top/>
      <bottom style="medium">
        <color indexed="64"/>
      </bottom>
      <diagonal/>
    </border>
    <border>
      <left/>
      <right style="thin">
        <color theme="0" tint="-0.24994659260841701"/>
      </right>
      <top/>
      <bottom/>
      <diagonal/>
    </border>
    <border>
      <left style="thin">
        <color theme="1"/>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double">
        <color indexed="64"/>
      </left>
      <right style="thin">
        <color theme="1"/>
      </right>
      <top style="medium">
        <color indexed="64"/>
      </top>
      <bottom style="thin">
        <color indexed="64"/>
      </bottom>
      <diagonal/>
    </border>
    <border>
      <left style="double">
        <color indexed="64"/>
      </left>
      <right style="thin">
        <color theme="1"/>
      </right>
      <top style="medium">
        <color theme="1"/>
      </top>
      <bottom/>
      <diagonal/>
    </border>
  </borders>
  <cellStyleXfs count="21">
    <xf numFmtId="0" fontId="0" fillId="0" borderId="0"/>
    <xf numFmtId="9" fontId="1" fillId="0" borderId="0" applyFont="0" applyFill="0" applyBorder="0" applyAlignment="0" applyProtection="0"/>
    <xf numFmtId="0" fontId="3" fillId="0" borderId="0"/>
    <xf numFmtId="0" fontId="1" fillId="0" borderId="0"/>
    <xf numFmtId="0" fontId="9" fillId="0" borderId="0"/>
    <xf numFmtId="0" fontId="1" fillId="0" borderId="0"/>
    <xf numFmtId="0" fontId="3" fillId="0" borderId="0"/>
    <xf numFmtId="0" fontId="13" fillId="0" borderId="0"/>
    <xf numFmtId="0" fontId="13" fillId="0" borderId="0"/>
    <xf numFmtId="0" fontId="13" fillId="0" borderId="0"/>
    <xf numFmtId="166" fontId="13" fillId="0" borderId="0" applyFont="0" applyFill="0" applyBorder="0" applyAlignment="0" applyProtection="0"/>
    <xf numFmtId="0" fontId="1" fillId="0" borderId="0"/>
    <xf numFmtId="0" fontId="1" fillId="0" borderId="0"/>
    <xf numFmtId="0" fontId="56" fillId="0" borderId="0"/>
    <xf numFmtId="44" fontId="1" fillId="0" borderId="0" applyFont="0" applyFill="0" applyBorder="0" applyAlignment="0" applyProtection="0"/>
    <xf numFmtId="0" fontId="13" fillId="0" borderId="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02" fillId="0" borderId="0"/>
    <xf numFmtId="0" fontId="110" fillId="0" borderId="0"/>
  </cellStyleXfs>
  <cellXfs count="3664">
    <xf numFmtId="0" fontId="0" fillId="0" borderId="0" xfId="0"/>
    <xf numFmtId="0" fontId="5" fillId="0" borderId="0" xfId="3" applyFont="1"/>
    <xf numFmtId="0" fontId="1" fillId="0" borderId="0" xfId="3"/>
    <xf numFmtId="0" fontId="9" fillId="0" borderId="0" xfId="4" applyFill="1" applyAlignment="1">
      <alignment vertical="center" wrapText="1"/>
    </xf>
    <xf numFmtId="0" fontId="9" fillId="0" borderId="0" xfId="4" applyAlignment="1">
      <alignment vertical="center" wrapText="1"/>
    </xf>
    <xf numFmtId="0" fontId="9" fillId="0" borderId="0" xfId="4" applyAlignment="1">
      <alignment horizontal="left" vertical="center" wrapText="1"/>
    </xf>
    <xf numFmtId="0" fontId="1" fillId="0" borderId="0" xfId="3" applyFont="1" applyAlignment="1">
      <alignment vertical="center" wrapText="1"/>
    </xf>
    <xf numFmtId="0" fontId="15" fillId="6" borderId="23" xfId="7" applyFont="1" applyFill="1" applyBorder="1" applyAlignment="1" applyProtection="1">
      <alignment horizontal="center" vertical="center" wrapText="1"/>
      <protection locked="0"/>
    </xf>
    <xf numFmtId="0" fontId="15" fillId="7" borderId="25" xfId="7" applyFont="1" applyFill="1" applyBorder="1" applyAlignment="1" applyProtection="1">
      <alignment horizontal="center" vertical="center" wrapText="1"/>
      <protection locked="0"/>
    </xf>
    <xf numFmtId="0" fontId="14" fillId="7" borderId="26" xfId="0" applyFont="1" applyFill="1" applyBorder="1" applyAlignment="1" applyProtection="1">
      <alignment horizontal="center" vertical="center" wrapText="1"/>
      <protection locked="0"/>
    </xf>
    <xf numFmtId="49" fontId="14" fillId="7" borderId="26" xfId="0" applyNumberFormat="1" applyFont="1" applyFill="1" applyBorder="1" applyAlignment="1" applyProtection="1">
      <alignment horizontal="center" vertical="center" wrapText="1"/>
      <protection locked="0"/>
    </xf>
    <xf numFmtId="0" fontId="14" fillId="7" borderId="26" xfId="8" applyFont="1" applyFill="1" applyBorder="1" applyAlignment="1" applyProtection="1">
      <alignment horizontal="center" vertical="center" wrapText="1"/>
      <protection locked="0"/>
    </xf>
    <xf numFmtId="0" fontId="15" fillId="7" borderId="26" xfId="8" applyFont="1" applyFill="1" applyBorder="1" applyAlignment="1" applyProtection="1">
      <alignment horizontal="center" vertical="center" wrapText="1"/>
      <protection locked="0"/>
    </xf>
    <xf numFmtId="0" fontId="24" fillId="0" borderId="33" xfId="3" applyFont="1" applyFill="1" applyBorder="1" applyAlignment="1">
      <alignment horizontal="center" vertical="center" wrapText="1"/>
    </xf>
    <xf numFmtId="0" fontId="28" fillId="0" borderId="33" xfId="3" applyFont="1" applyFill="1" applyBorder="1" applyAlignment="1">
      <alignment horizontal="center" vertical="center" wrapText="1"/>
    </xf>
    <xf numFmtId="167" fontId="29" fillId="0" borderId="33" xfId="3" applyNumberFormat="1" applyFont="1" applyFill="1" applyBorder="1" applyAlignment="1">
      <alignment vertical="center"/>
    </xf>
    <xf numFmtId="167" fontId="24" fillId="0" borderId="33" xfId="3" applyNumberFormat="1" applyFont="1" applyFill="1" applyBorder="1" applyAlignment="1">
      <alignment vertical="center"/>
    </xf>
    <xf numFmtId="167" fontId="25" fillId="0" borderId="33" xfId="3" applyNumberFormat="1" applyFont="1" applyFill="1" applyBorder="1" applyAlignment="1">
      <alignment vertical="center"/>
    </xf>
    <xf numFmtId="0" fontId="30" fillId="0" borderId="33" xfId="9" applyFont="1" applyFill="1" applyBorder="1" applyAlignment="1">
      <alignment horizontal="center" vertical="center" wrapText="1"/>
    </xf>
    <xf numFmtId="0" fontId="1" fillId="0" borderId="0" xfId="3" applyFill="1"/>
    <xf numFmtId="1" fontId="19" fillId="0" borderId="39" xfId="0" applyNumberFormat="1" applyFont="1" applyFill="1" applyBorder="1" applyAlignment="1">
      <alignment horizontal="center" vertical="center"/>
    </xf>
    <xf numFmtId="1" fontId="27" fillId="0" borderId="39" xfId="0" applyNumberFormat="1" applyFont="1" applyFill="1" applyBorder="1" applyAlignment="1">
      <alignment horizontal="left" vertical="center" wrapText="1" indent="1"/>
    </xf>
    <xf numFmtId="167" fontId="29" fillId="0" borderId="40" xfId="3" applyNumberFormat="1" applyFont="1" applyFill="1" applyBorder="1" applyAlignment="1">
      <alignment vertical="center"/>
    </xf>
    <xf numFmtId="167" fontId="24" fillId="0" borderId="40" xfId="3" applyNumberFormat="1" applyFont="1" applyFill="1" applyBorder="1" applyAlignment="1">
      <alignment vertical="center"/>
    </xf>
    <xf numFmtId="167" fontId="25" fillId="0" borderId="40" xfId="3" applyNumberFormat="1" applyFont="1" applyFill="1" applyBorder="1" applyAlignment="1">
      <alignment vertical="center"/>
    </xf>
    <xf numFmtId="0" fontId="32" fillId="0" borderId="40" xfId="0" applyFont="1" applyFill="1" applyBorder="1" applyAlignment="1">
      <alignment horizontal="center" vertical="center"/>
    </xf>
    <xf numFmtId="0" fontId="31" fillId="0" borderId="39" xfId="3" applyFont="1" applyFill="1" applyBorder="1" applyAlignment="1">
      <alignment horizontal="center" vertical="center"/>
    </xf>
    <xf numFmtId="0" fontId="29" fillId="0" borderId="33" xfId="3" applyFont="1" applyFill="1" applyBorder="1" applyAlignment="1">
      <alignment horizontal="center" vertical="center" wrapText="1"/>
    </xf>
    <xf numFmtId="0" fontId="21" fillId="0" borderId="33" xfId="3" applyFont="1" applyFill="1" applyBorder="1" applyAlignment="1">
      <alignment horizontal="center" vertical="center" wrapText="1"/>
    </xf>
    <xf numFmtId="167" fontId="33" fillId="0" borderId="40" xfId="3" applyNumberFormat="1" applyFont="1" applyFill="1" applyBorder="1" applyAlignment="1">
      <alignment vertical="center"/>
    </xf>
    <xf numFmtId="0" fontId="32" fillId="0" borderId="33" xfId="0" applyFont="1" applyFill="1" applyBorder="1" applyAlignment="1">
      <alignment horizontal="center" vertical="center"/>
    </xf>
    <xf numFmtId="1" fontId="19" fillId="0" borderId="40" xfId="0" applyNumberFormat="1" applyFont="1" applyFill="1" applyBorder="1" applyAlignment="1">
      <alignment horizontal="center" vertical="center"/>
    </xf>
    <xf numFmtId="0" fontId="31" fillId="0" borderId="40" xfId="3" applyFont="1" applyFill="1" applyBorder="1" applyAlignment="1">
      <alignment horizontal="center" vertical="center"/>
    </xf>
    <xf numFmtId="1" fontId="23" fillId="0" borderId="40" xfId="0" applyNumberFormat="1" applyFont="1" applyFill="1" applyBorder="1" applyAlignment="1">
      <alignment horizontal="left" vertical="center" wrapText="1" indent="1"/>
    </xf>
    <xf numFmtId="0" fontId="29" fillId="0" borderId="40" xfId="3" applyFont="1" applyFill="1" applyBorder="1" applyAlignment="1">
      <alignment horizontal="center" vertical="center" wrapText="1"/>
    </xf>
    <xf numFmtId="0" fontId="21" fillId="0" borderId="40" xfId="3" applyFont="1" applyFill="1" applyBorder="1" applyAlignment="1">
      <alignment horizontal="center" vertical="center" wrapText="1"/>
    </xf>
    <xf numFmtId="0" fontId="28" fillId="0" borderId="40" xfId="3" applyFont="1" applyFill="1" applyBorder="1" applyAlignment="1">
      <alignment horizontal="center" vertical="center" wrapText="1"/>
    </xf>
    <xf numFmtId="0" fontId="30" fillId="0" borderId="40" xfId="9" applyFont="1" applyFill="1" applyBorder="1" applyAlignment="1">
      <alignment horizontal="center" vertical="center" wrapText="1"/>
    </xf>
    <xf numFmtId="49" fontId="21" fillId="0" borderId="40" xfId="9" applyNumberFormat="1" applyFont="1" applyFill="1" applyBorder="1" applyAlignment="1">
      <alignment horizontal="center" vertical="center"/>
    </xf>
    <xf numFmtId="0" fontId="24" fillId="0" borderId="40" xfId="3" applyFont="1" applyFill="1" applyBorder="1" applyAlignment="1">
      <alignment horizontal="center" vertical="center" wrapText="1"/>
    </xf>
    <xf numFmtId="0" fontId="26" fillId="0" borderId="40" xfId="3" applyFont="1" applyFill="1" applyBorder="1" applyAlignment="1">
      <alignment horizontal="center" vertical="center"/>
    </xf>
    <xf numFmtId="0" fontId="26" fillId="0" borderId="39" xfId="3" applyFont="1" applyFill="1" applyBorder="1" applyAlignment="1">
      <alignment horizontal="center" vertical="center"/>
    </xf>
    <xf numFmtId="0" fontId="24" fillId="0" borderId="39" xfId="3" applyFont="1" applyFill="1" applyBorder="1" applyAlignment="1">
      <alignment horizontal="center" vertical="center" wrapText="1"/>
    </xf>
    <xf numFmtId="0" fontId="28" fillId="0" borderId="39" xfId="3" applyFont="1" applyFill="1" applyBorder="1" applyAlignment="1">
      <alignment horizontal="center" vertical="center" wrapText="1"/>
    </xf>
    <xf numFmtId="167" fontId="24" fillId="0" borderId="39" xfId="3" applyNumberFormat="1" applyFont="1" applyFill="1" applyBorder="1" applyAlignment="1">
      <alignment vertical="center"/>
    </xf>
    <xf numFmtId="167" fontId="25" fillId="0" borderId="39" xfId="3" applyNumberFormat="1" applyFont="1" applyFill="1" applyBorder="1" applyAlignment="1">
      <alignment vertical="center"/>
    </xf>
    <xf numFmtId="167" fontId="28" fillId="0" borderId="39" xfId="3" applyNumberFormat="1" applyFont="1" applyFill="1" applyBorder="1" applyAlignment="1">
      <alignment horizontal="center" vertical="center" wrapText="1"/>
    </xf>
    <xf numFmtId="49" fontId="21" fillId="0" borderId="39" xfId="9" applyNumberFormat="1" applyFont="1" applyFill="1" applyBorder="1" applyAlignment="1">
      <alignment horizontal="center" vertical="center"/>
    </xf>
    <xf numFmtId="0" fontId="32" fillId="0" borderId="49" xfId="0" applyFont="1" applyFill="1" applyBorder="1" applyAlignment="1">
      <alignment horizontal="center" vertical="center"/>
    </xf>
    <xf numFmtId="1" fontId="23" fillId="0" borderId="33" xfId="0" applyNumberFormat="1" applyFont="1" applyFill="1" applyBorder="1" applyAlignment="1">
      <alignment horizontal="left" vertical="center" wrapText="1" indent="1"/>
    </xf>
    <xf numFmtId="0" fontId="29" fillId="0" borderId="49" xfId="3" applyFont="1" applyFill="1" applyBorder="1" applyAlignment="1">
      <alignment horizontal="center" vertical="center" wrapText="1"/>
    </xf>
    <xf numFmtId="0" fontId="21" fillId="0" borderId="49" xfId="3" applyFont="1" applyFill="1" applyBorder="1" applyAlignment="1">
      <alignment horizontal="center" vertical="center" wrapText="1"/>
    </xf>
    <xf numFmtId="167" fontId="29" fillId="0" borderId="49" xfId="3" applyNumberFormat="1" applyFont="1" applyFill="1" applyBorder="1" applyAlignment="1">
      <alignment vertical="center"/>
    </xf>
    <xf numFmtId="167" fontId="24" fillId="0" borderId="49" xfId="3" applyNumberFormat="1" applyFont="1" applyFill="1" applyBorder="1" applyAlignment="1">
      <alignment vertical="center"/>
    </xf>
    <xf numFmtId="167" fontId="33" fillId="0" borderId="49" xfId="3" applyNumberFormat="1" applyFont="1" applyFill="1" applyBorder="1" applyAlignment="1">
      <alignment vertical="center"/>
    </xf>
    <xf numFmtId="49" fontId="21" fillId="0" borderId="49" xfId="9" applyNumberFormat="1" applyFont="1" applyFill="1" applyBorder="1" applyAlignment="1">
      <alignment horizontal="center" vertical="center"/>
    </xf>
    <xf numFmtId="0" fontId="19" fillId="0" borderId="40" xfId="3" applyFont="1" applyFill="1" applyBorder="1" applyAlignment="1">
      <alignment horizontal="center" vertical="center"/>
    </xf>
    <xf numFmtId="49" fontId="21" fillId="0" borderId="40" xfId="3" applyNumberFormat="1" applyFont="1" applyFill="1" applyBorder="1" applyAlignment="1">
      <alignment horizontal="center" vertical="center"/>
    </xf>
    <xf numFmtId="0" fontId="21" fillId="0" borderId="40" xfId="3" applyFont="1" applyFill="1" applyBorder="1" applyAlignment="1">
      <alignment horizontal="left" vertical="center" wrapText="1" indent="1"/>
    </xf>
    <xf numFmtId="0" fontId="19" fillId="0" borderId="39" xfId="3" applyFont="1" applyFill="1" applyBorder="1" applyAlignment="1">
      <alignment horizontal="center" vertical="center"/>
    </xf>
    <xf numFmtId="49" fontId="21" fillId="0" borderId="39" xfId="3" applyNumberFormat="1" applyFont="1" applyFill="1" applyBorder="1" applyAlignment="1">
      <alignment horizontal="center" vertical="center"/>
    </xf>
    <xf numFmtId="0" fontId="29" fillId="0" borderId="39" xfId="3" applyFont="1" applyFill="1" applyBorder="1" applyAlignment="1">
      <alignment horizontal="center" vertical="center" wrapText="1"/>
    </xf>
    <xf numFmtId="167" fontId="29" fillId="0" borderId="39" xfId="3" applyNumberFormat="1" applyFont="1" applyFill="1" applyBorder="1" applyAlignment="1">
      <alignment vertical="center"/>
    </xf>
    <xf numFmtId="167" fontId="33" fillId="0" borderId="39" xfId="3" applyNumberFormat="1" applyFont="1" applyFill="1" applyBorder="1" applyAlignment="1">
      <alignment vertical="center"/>
    </xf>
    <xf numFmtId="0" fontId="21" fillId="0" borderId="39" xfId="3" applyFont="1" applyFill="1" applyBorder="1" applyAlignment="1">
      <alignment horizontal="center" vertical="center" wrapText="1"/>
    </xf>
    <xf numFmtId="0" fontId="21" fillId="0" borderId="39" xfId="3" applyFont="1" applyFill="1" applyBorder="1" applyAlignment="1">
      <alignment horizontal="left" vertical="center" wrapText="1" indent="1"/>
    </xf>
    <xf numFmtId="0" fontId="23" fillId="0" borderId="40" xfId="3" applyFont="1" applyFill="1" applyBorder="1" applyAlignment="1">
      <alignment horizontal="left" vertical="center" wrapText="1" indent="1"/>
    </xf>
    <xf numFmtId="49" fontId="31" fillId="0" borderId="39" xfId="3" applyNumberFormat="1" applyFont="1" applyFill="1" applyBorder="1" applyAlignment="1">
      <alignment horizontal="center" vertical="center"/>
    </xf>
    <xf numFmtId="0" fontId="21" fillId="0" borderId="34" xfId="3" applyFont="1" applyFill="1" applyBorder="1" applyAlignment="1">
      <alignment horizontal="left" vertical="center" wrapText="1" indent="1"/>
    </xf>
    <xf numFmtId="0" fontId="31" fillId="0" borderId="49" xfId="3" applyFont="1" applyFill="1" applyBorder="1" applyAlignment="1">
      <alignment horizontal="center" vertical="center"/>
    </xf>
    <xf numFmtId="0" fontId="21" fillId="0" borderId="47" xfId="3" applyFont="1" applyFill="1" applyBorder="1" applyAlignment="1">
      <alignment horizontal="center" vertical="center" wrapText="1"/>
    </xf>
    <xf numFmtId="3" fontId="32" fillId="0" borderId="33" xfId="0" applyNumberFormat="1" applyFont="1" applyFill="1" applyBorder="1" applyAlignment="1">
      <alignment horizontal="center" vertical="center"/>
    </xf>
    <xf numFmtId="0" fontId="21" fillId="0" borderId="40" xfId="0" applyFont="1" applyFill="1" applyBorder="1" applyAlignment="1">
      <alignment horizontal="left" vertical="center" wrapText="1" indent="1"/>
    </xf>
    <xf numFmtId="1" fontId="28" fillId="0" borderId="40" xfId="0" applyNumberFormat="1" applyFont="1" applyFill="1" applyBorder="1" applyAlignment="1">
      <alignment horizontal="left" vertical="center" wrapText="1" indent="1"/>
    </xf>
    <xf numFmtId="39" fontId="28" fillId="0" borderId="40" xfId="0" applyNumberFormat="1" applyFont="1" applyFill="1" applyBorder="1" applyAlignment="1">
      <alignment horizontal="right" vertical="center"/>
    </xf>
    <xf numFmtId="0" fontId="28" fillId="8" borderId="40" xfId="0" applyFont="1" applyFill="1" applyBorder="1" applyAlignment="1">
      <alignment horizontal="left" vertical="center" wrapText="1" indent="1"/>
    </xf>
    <xf numFmtId="167" fontId="29" fillId="0" borderId="34" xfId="3" applyNumberFormat="1" applyFont="1" applyFill="1" applyBorder="1" applyAlignment="1">
      <alignment vertical="center"/>
    </xf>
    <xf numFmtId="0" fontId="28" fillId="0" borderId="33" xfId="3" applyFont="1" applyFill="1" applyBorder="1" applyAlignment="1">
      <alignment horizontal="left" vertical="center" wrapText="1" indent="1"/>
    </xf>
    <xf numFmtId="0" fontId="27" fillId="0" borderId="40" xfId="0" applyFont="1" applyFill="1" applyBorder="1" applyAlignment="1">
      <alignment horizontal="left" vertical="center" wrapText="1" indent="1"/>
    </xf>
    <xf numFmtId="0" fontId="35" fillId="9" borderId="7" xfId="6" applyNumberFormat="1" applyFont="1" applyFill="1" applyBorder="1" applyAlignment="1">
      <alignment horizontal="right" vertical="center"/>
    </xf>
    <xf numFmtId="167" fontId="35" fillId="9" borderId="61" xfId="7" applyNumberFormat="1" applyFont="1" applyFill="1" applyBorder="1" applyAlignment="1">
      <alignment vertical="center"/>
    </xf>
    <xf numFmtId="167" fontId="35" fillId="9" borderId="62" xfId="7" applyNumberFormat="1" applyFont="1" applyFill="1" applyBorder="1" applyAlignment="1">
      <alignment vertical="center"/>
    </xf>
    <xf numFmtId="0" fontId="36" fillId="9" borderId="7" xfId="7" applyFont="1" applyFill="1" applyBorder="1" applyAlignment="1">
      <alignment horizontal="center" vertical="center"/>
    </xf>
    <xf numFmtId="167" fontId="35" fillId="9" borderId="62" xfId="7" applyNumberFormat="1" applyFont="1" applyFill="1" applyBorder="1" applyAlignment="1">
      <alignment horizontal="right" vertical="center"/>
    </xf>
    <xf numFmtId="0" fontId="9" fillId="0" borderId="0" xfId="3" applyFont="1"/>
    <xf numFmtId="0" fontId="32" fillId="0" borderId="30" xfId="0" applyFont="1" applyFill="1" applyBorder="1" applyAlignment="1">
      <alignment horizontal="center" vertical="center"/>
    </xf>
    <xf numFmtId="0" fontId="28" fillId="0" borderId="30" xfId="3" applyFont="1" applyFill="1" applyBorder="1" applyAlignment="1">
      <alignment horizontal="center" vertical="center"/>
    </xf>
    <xf numFmtId="0" fontId="27" fillId="0" borderId="30" xfId="3" applyFont="1" applyFill="1" applyBorder="1" applyAlignment="1">
      <alignment horizontal="left" vertical="center" wrapText="1" indent="1"/>
    </xf>
    <xf numFmtId="0" fontId="24" fillId="0" borderId="30" xfId="3" applyFont="1" applyFill="1" applyBorder="1" applyAlignment="1">
      <alignment horizontal="center" vertical="center" wrapText="1"/>
    </xf>
    <xf numFmtId="0" fontId="28" fillId="0" borderId="30" xfId="3" applyFont="1" applyFill="1" applyBorder="1" applyAlignment="1">
      <alignment horizontal="center" vertical="center" wrapText="1"/>
    </xf>
    <xf numFmtId="167" fontId="24" fillId="0" borderId="30" xfId="3" applyNumberFormat="1" applyFont="1" applyFill="1" applyBorder="1" applyAlignment="1">
      <alignment vertical="center"/>
    </xf>
    <xf numFmtId="167" fontId="25" fillId="0" borderId="30" xfId="3" applyNumberFormat="1" applyFont="1" applyFill="1" applyBorder="1" applyAlignment="1">
      <alignment vertical="center"/>
    </xf>
    <xf numFmtId="0" fontId="30" fillId="0" borderId="30" xfId="9" applyFont="1" applyFill="1" applyBorder="1" applyAlignment="1">
      <alignment horizontal="center" vertical="center" wrapText="1"/>
    </xf>
    <xf numFmtId="0" fontId="32" fillId="0" borderId="40" xfId="3" applyFont="1" applyFill="1" applyBorder="1" applyAlignment="1">
      <alignment horizontal="center" vertical="center"/>
    </xf>
    <xf numFmtId="0" fontId="28" fillId="0" borderId="40" xfId="3" applyFont="1" applyFill="1" applyBorder="1" applyAlignment="1">
      <alignment horizontal="center" vertical="center"/>
    </xf>
    <xf numFmtId="0" fontId="28" fillId="0" borderId="40" xfId="3" applyFont="1" applyFill="1" applyBorder="1" applyAlignment="1">
      <alignment horizontal="left" vertical="center" wrapText="1" indent="1"/>
    </xf>
    <xf numFmtId="0" fontId="32" fillId="0" borderId="39" xfId="3" applyFont="1" applyFill="1" applyBorder="1" applyAlignment="1">
      <alignment horizontal="center" vertical="center"/>
    </xf>
    <xf numFmtId="0" fontId="28" fillId="0" borderId="39" xfId="3" applyFont="1" applyFill="1" applyBorder="1" applyAlignment="1">
      <alignment horizontal="left" vertical="center" wrapText="1" indent="1"/>
    </xf>
    <xf numFmtId="0" fontId="28" fillId="0" borderId="49" xfId="3" applyFont="1" applyFill="1" applyBorder="1" applyAlignment="1">
      <alignment horizontal="center" vertical="center"/>
    </xf>
    <xf numFmtId="0" fontId="23" fillId="0" borderId="49" xfId="3" applyFont="1" applyFill="1" applyBorder="1" applyAlignment="1">
      <alignment horizontal="left" vertical="center" wrapText="1" indent="1"/>
    </xf>
    <xf numFmtId="0" fontId="27" fillId="0" borderId="40" xfId="3" applyFont="1" applyFill="1" applyBorder="1" applyAlignment="1">
      <alignment horizontal="left" vertical="center" wrapText="1" indent="1"/>
    </xf>
    <xf numFmtId="0" fontId="21" fillId="0" borderId="40" xfId="3" applyFont="1" applyFill="1" applyBorder="1" applyAlignment="1">
      <alignment horizontal="center" vertical="center"/>
    </xf>
    <xf numFmtId="0" fontId="21" fillId="0" borderId="49" xfId="3" applyFont="1" applyFill="1" applyBorder="1" applyAlignment="1">
      <alignment horizontal="center" vertical="center"/>
    </xf>
    <xf numFmtId="0" fontId="27" fillId="0" borderId="49" xfId="3" applyFont="1" applyFill="1" applyBorder="1" applyAlignment="1">
      <alignment horizontal="left" vertical="center" wrapText="1" indent="1"/>
    </xf>
    <xf numFmtId="0" fontId="19" fillId="0" borderId="45" xfId="3" applyFont="1" applyFill="1" applyBorder="1" applyAlignment="1">
      <alignment horizontal="center" vertical="center"/>
    </xf>
    <xf numFmtId="0" fontId="21" fillId="0" borderId="45" xfId="3" applyFont="1" applyFill="1" applyBorder="1" applyAlignment="1">
      <alignment horizontal="center" vertical="center"/>
    </xf>
    <xf numFmtId="0" fontId="21" fillId="0" borderId="45" xfId="3" applyFont="1" applyFill="1" applyBorder="1" applyAlignment="1">
      <alignment horizontal="left" vertical="center" wrapText="1" indent="1"/>
    </xf>
    <xf numFmtId="0" fontId="29" fillId="0" borderId="45" xfId="3" applyFont="1" applyFill="1" applyBorder="1" applyAlignment="1">
      <alignment horizontal="center" vertical="center" wrapText="1"/>
    </xf>
    <xf numFmtId="167" fontId="29" fillId="0" borderId="45" xfId="3" applyNumberFormat="1" applyFont="1" applyFill="1" applyBorder="1" applyAlignment="1">
      <alignment vertical="center"/>
    </xf>
    <xf numFmtId="167" fontId="24" fillId="0" borderId="45" xfId="3" applyNumberFormat="1" applyFont="1" applyFill="1" applyBorder="1" applyAlignment="1">
      <alignment vertical="center"/>
    </xf>
    <xf numFmtId="167" fontId="33" fillId="0" borderId="45" xfId="3" applyNumberFormat="1" applyFont="1" applyFill="1" applyBorder="1" applyAlignment="1">
      <alignment vertical="center"/>
    </xf>
    <xf numFmtId="0" fontId="21" fillId="0" borderId="45" xfId="3" applyFont="1" applyFill="1" applyBorder="1" applyAlignment="1">
      <alignment horizontal="center" vertical="center" wrapText="1"/>
    </xf>
    <xf numFmtId="49" fontId="21" fillId="0" borderId="45" xfId="9" applyNumberFormat="1" applyFont="1" applyFill="1" applyBorder="1" applyAlignment="1">
      <alignment horizontal="center" vertical="center"/>
    </xf>
    <xf numFmtId="0" fontId="19" fillId="0" borderId="79" xfId="9" applyFont="1" applyFill="1" applyBorder="1" applyAlignment="1">
      <alignment horizontal="center" vertical="center"/>
    </xf>
    <xf numFmtId="0" fontId="20" fillId="0" borderId="57" xfId="9" applyFont="1" applyFill="1" applyBorder="1" applyAlignment="1">
      <alignment horizontal="left" vertical="center" wrapText="1" indent="1"/>
    </xf>
    <xf numFmtId="0" fontId="21" fillId="0" borderId="57" xfId="7" applyFont="1" applyFill="1" applyBorder="1" applyAlignment="1">
      <alignment horizontal="left" vertical="center" wrapText="1" indent="1"/>
    </xf>
    <xf numFmtId="0" fontId="21" fillId="0" borderId="57" xfId="7" applyFont="1" applyFill="1" applyBorder="1" applyAlignment="1">
      <alignment horizontal="center" vertical="center" wrapText="1"/>
    </xf>
    <xf numFmtId="0" fontId="21" fillId="0" borderId="57" xfId="9" applyFont="1" applyFill="1" applyBorder="1" applyAlignment="1">
      <alignment horizontal="left" vertical="center" wrapText="1" indent="1"/>
    </xf>
    <xf numFmtId="1" fontId="29" fillId="0" borderId="57" xfId="9" applyNumberFormat="1" applyFont="1" applyFill="1" applyBorder="1" applyAlignment="1">
      <alignment horizontal="center" vertical="center" wrapText="1"/>
    </xf>
    <xf numFmtId="0" fontId="29" fillId="0" borderId="57" xfId="9" applyFont="1" applyFill="1" applyBorder="1" applyAlignment="1">
      <alignment horizontal="center" vertical="center" wrapText="1"/>
    </xf>
    <xf numFmtId="0" fontId="21" fillId="0" borderId="56" xfId="9" applyFont="1" applyFill="1" applyBorder="1" applyAlignment="1">
      <alignment horizontal="left" vertical="center" wrapText="1" indent="1"/>
    </xf>
    <xf numFmtId="167" fontId="29" fillId="0" borderId="57" xfId="9" applyNumberFormat="1" applyFont="1" applyFill="1" applyBorder="1" applyAlignment="1">
      <alignment vertical="center"/>
    </xf>
    <xf numFmtId="167" fontId="33" fillId="0" borderId="57" xfId="9" applyNumberFormat="1" applyFont="1" applyFill="1" applyBorder="1" applyAlignment="1">
      <alignment vertical="center"/>
    </xf>
    <xf numFmtId="0" fontId="19" fillId="0" borderId="57" xfId="3" applyFont="1" applyFill="1" applyBorder="1" applyAlignment="1">
      <alignment horizontal="center" vertical="center"/>
    </xf>
    <xf numFmtId="0" fontId="23" fillId="0" borderId="57" xfId="3" applyFont="1" applyFill="1" applyBorder="1" applyAlignment="1">
      <alignment horizontal="left" vertical="center" wrapText="1" indent="1"/>
    </xf>
    <xf numFmtId="0" fontId="29" fillId="0" borderId="57" xfId="3" applyFont="1" applyFill="1" applyBorder="1" applyAlignment="1">
      <alignment horizontal="center" vertical="center" wrapText="1"/>
    </xf>
    <xf numFmtId="0" fontId="21" fillId="0" borderId="57" xfId="3" applyFont="1" applyFill="1" applyBorder="1" applyAlignment="1">
      <alignment horizontal="center" vertical="center" wrapText="1"/>
    </xf>
    <xf numFmtId="167" fontId="29" fillId="0" borderId="57" xfId="3" applyNumberFormat="1" applyFont="1" applyFill="1" applyBorder="1" applyAlignment="1">
      <alignment vertical="center"/>
    </xf>
    <xf numFmtId="167" fontId="24" fillId="0" borderId="57" xfId="3" applyNumberFormat="1" applyFont="1" applyFill="1" applyBorder="1" applyAlignment="1">
      <alignment vertical="center"/>
    </xf>
    <xf numFmtId="167" fontId="33" fillId="0" borderId="57" xfId="3" applyNumberFormat="1" applyFont="1" applyFill="1" applyBorder="1" applyAlignment="1">
      <alignment vertical="center"/>
    </xf>
    <xf numFmtId="49" fontId="21" fillId="0" borderId="57" xfId="9" applyNumberFormat="1" applyFont="1" applyFill="1" applyBorder="1" applyAlignment="1">
      <alignment horizontal="center" vertical="center"/>
    </xf>
    <xf numFmtId="0" fontId="21" fillId="0" borderId="33" xfId="3" applyFont="1" applyFill="1" applyBorder="1" applyAlignment="1">
      <alignment horizontal="center" vertical="center"/>
    </xf>
    <xf numFmtId="0" fontId="23" fillId="0" borderId="33" xfId="3" applyFont="1" applyFill="1" applyBorder="1" applyAlignment="1">
      <alignment horizontal="left" vertical="center" wrapText="1" indent="1"/>
    </xf>
    <xf numFmtId="167" fontId="33" fillId="0" borderId="33" xfId="3" applyNumberFormat="1" applyFont="1" applyFill="1" applyBorder="1" applyAlignment="1">
      <alignment vertical="center"/>
    </xf>
    <xf numFmtId="49" fontId="21" fillId="0" borderId="33" xfId="9" applyNumberFormat="1" applyFont="1" applyFill="1" applyBorder="1" applyAlignment="1">
      <alignment horizontal="center" vertical="center"/>
    </xf>
    <xf numFmtId="0" fontId="21" fillId="0" borderId="81" xfId="7" applyFont="1" applyFill="1" applyBorder="1" applyAlignment="1">
      <alignment horizontal="left" vertical="center" wrapText="1" indent="1"/>
    </xf>
    <xf numFmtId="0" fontId="27" fillId="0" borderId="33" xfId="0" applyFont="1" applyFill="1" applyBorder="1" applyAlignment="1">
      <alignment horizontal="left" vertical="center" wrapText="1" indent="1"/>
    </xf>
    <xf numFmtId="49" fontId="31" fillId="0" borderId="40" xfId="3" applyNumberFormat="1" applyFont="1" applyFill="1" applyBorder="1" applyAlignment="1">
      <alignment horizontal="center" vertical="center"/>
    </xf>
    <xf numFmtId="0" fontId="27" fillId="0" borderId="33" xfId="3" applyFont="1" applyFill="1" applyBorder="1" applyAlignment="1">
      <alignment horizontal="left" vertical="center" wrapText="1" indent="1"/>
    </xf>
    <xf numFmtId="0" fontId="27" fillId="0" borderId="49" xfId="0" applyFont="1" applyFill="1" applyBorder="1" applyAlignment="1">
      <alignment horizontal="left" vertical="center" wrapText="1" indent="1"/>
    </xf>
    <xf numFmtId="49" fontId="21" fillId="0" borderId="47" xfId="9" applyNumberFormat="1" applyFont="1" applyFill="1" applyBorder="1" applyAlignment="1">
      <alignment horizontal="center" vertical="center"/>
    </xf>
    <xf numFmtId="0" fontId="21" fillId="0" borderId="57" xfId="9" applyFont="1" applyFill="1" applyBorder="1" applyAlignment="1">
      <alignment horizontal="center" vertical="center" wrapText="1"/>
    </xf>
    <xf numFmtId="0" fontId="19" fillId="0" borderId="34" xfId="3" applyFont="1" applyFill="1" applyBorder="1" applyAlignment="1">
      <alignment horizontal="center" vertical="center"/>
    </xf>
    <xf numFmtId="0" fontId="29" fillId="0" borderId="34" xfId="3" applyFont="1" applyFill="1" applyBorder="1" applyAlignment="1">
      <alignment horizontal="center" vertical="center" wrapText="1"/>
    </xf>
    <xf numFmtId="0" fontId="21" fillId="0" borderId="34" xfId="3" applyFont="1" applyFill="1" applyBorder="1" applyAlignment="1">
      <alignment horizontal="center" vertical="center" wrapText="1"/>
    </xf>
    <xf numFmtId="167" fontId="24" fillId="0" borderId="34" xfId="3" applyNumberFormat="1" applyFont="1" applyFill="1" applyBorder="1" applyAlignment="1">
      <alignment vertical="center"/>
    </xf>
    <xf numFmtId="49" fontId="21" fillId="0" borderId="34" xfId="9" applyNumberFormat="1" applyFont="1" applyFill="1" applyBorder="1" applyAlignment="1">
      <alignment horizontal="center" vertical="center"/>
    </xf>
    <xf numFmtId="0" fontId="28" fillId="0" borderId="49" xfId="3" applyFont="1" applyFill="1" applyBorder="1" applyAlignment="1">
      <alignment horizontal="center" vertical="center" wrapText="1"/>
    </xf>
    <xf numFmtId="167" fontId="25" fillId="0" borderId="49" xfId="3" applyNumberFormat="1" applyFont="1" applyFill="1" applyBorder="1" applyAlignment="1">
      <alignment vertical="center"/>
    </xf>
    <xf numFmtId="0" fontId="32" fillId="0" borderId="95" xfId="3" applyFont="1" applyFill="1" applyBorder="1" applyAlignment="1">
      <alignment horizontal="center" vertical="center"/>
    </xf>
    <xf numFmtId="0" fontId="24" fillId="0" borderId="95" xfId="3" applyFont="1" applyFill="1" applyBorder="1" applyAlignment="1">
      <alignment horizontal="center" vertical="center" wrapText="1"/>
    </xf>
    <xf numFmtId="0" fontId="21" fillId="0" borderId="98" xfId="3" applyFont="1" applyFill="1" applyBorder="1" applyAlignment="1">
      <alignment horizontal="center" vertical="center" wrapText="1"/>
    </xf>
    <xf numFmtId="167" fontId="24" fillId="0" borderId="95" xfId="3" applyNumberFormat="1" applyFont="1" applyFill="1" applyBorder="1" applyAlignment="1">
      <alignment vertical="center"/>
    </xf>
    <xf numFmtId="167" fontId="24" fillId="0" borderId="98" xfId="3" applyNumberFormat="1" applyFont="1" applyFill="1" applyBorder="1" applyAlignment="1">
      <alignment vertical="center"/>
    </xf>
    <xf numFmtId="167" fontId="33" fillId="0" borderId="98" xfId="3" applyNumberFormat="1" applyFont="1" applyFill="1" applyBorder="1" applyAlignment="1">
      <alignment vertical="center"/>
    </xf>
    <xf numFmtId="49" fontId="21" fillId="0" borderId="98" xfId="9" applyNumberFormat="1" applyFont="1" applyFill="1" applyBorder="1" applyAlignment="1">
      <alignment horizontal="center" vertical="center"/>
    </xf>
    <xf numFmtId="0" fontId="35" fillId="9" borderId="0" xfId="6" applyNumberFormat="1" applyFont="1" applyFill="1" applyBorder="1" applyAlignment="1">
      <alignment horizontal="right" vertical="center"/>
    </xf>
    <xf numFmtId="0" fontId="36" fillId="9" borderId="0" xfId="7" applyFont="1" applyFill="1" applyBorder="1" applyAlignment="1">
      <alignment horizontal="center" vertical="center"/>
    </xf>
    <xf numFmtId="167" fontId="35" fillId="9" borderId="100" xfId="7" applyNumberFormat="1" applyFont="1" applyFill="1" applyBorder="1" applyAlignment="1">
      <alignment horizontal="right" vertical="center"/>
    </xf>
    <xf numFmtId="3" fontId="32" fillId="0" borderId="30" xfId="0" applyNumberFormat="1" applyFont="1" applyFill="1" applyBorder="1" applyAlignment="1">
      <alignment horizontal="center" vertical="center"/>
    </xf>
    <xf numFmtId="0" fontId="32" fillId="0" borderId="45" xfId="3" applyFont="1" applyFill="1" applyBorder="1" applyAlignment="1">
      <alignment horizontal="center" vertical="center"/>
    </xf>
    <xf numFmtId="0" fontId="28" fillId="0" borderId="45" xfId="3" applyFont="1" applyFill="1" applyBorder="1" applyAlignment="1">
      <alignment horizontal="center" vertical="center"/>
    </xf>
    <xf numFmtId="1" fontId="28" fillId="0" borderId="45" xfId="0" applyNumberFormat="1" applyFont="1" applyFill="1" applyBorder="1" applyAlignment="1">
      <alignment horizontal="left" vertical="center" wrapText="1" indent="1"/>
    </xf>
    <xf numFmtId="0" fontId="24" fillId="0" borderId="45" xfId="3" applyFont="1" applyFill="1" applyBorder="1" applyAlignment="1">
      <alignment horizontal="center" vertical="center" wrapText="1"/>
    </xf>
    <xf numFmtId="0" fontId="28" fillId="0" borderId="45" xfId="3" applyFont="1" applyFill="1" applyBorder="1" applyAlignment="1">
      <alignment horizontal="center" vertical="center" wrapText="1"/>
    </xf>
    <xf numFmtId="167" fontId="25" fillId="0" borderId="45" xfId="3" applyNumberFormat="1" applyFont="1" applyFill="1" applyBorder="1" applyAlignment="1">
      <alignment vertical="center"/>
    </xf>
    <xf numFmtId="0" fontId="21" fillId="0" borderId="98" xfId="3" applyFont="1" applyFill="1" applyBorder="1" applyAlignment="1">
      <alignment horizontal="center" vertical="center"/>
    </xf>
    <xf numFmtId="0" fontId="29" fillId="0" borderId="98" xfId="3" applyFont="1" applyFill="1" applyBorder="1" applyAlignment="1">
      <alignment horizontal="center" vertical="center" wrapText="1"/>
    </xf>
    <xf numFmtId="39" fontId="28" fillId="0" borderId="33" xfId="0" applyNumberFormat="1" applyFont="1" applyFill="1" applyBorder="1" applyAlignment="1">
      <alignment horizontal="right" vertical="center"/>
    </xf>
    <xf numFmtId="167" fontId="35" fillId="9" borderId="108" xfId="7" applyNumberFormat="1" applyFont="1" applyFill="1" applyBorder="1" applyAlignment="1">
      <alignment vertical="center"/>
    </xf>
    <xf numFmtId="167" fontId="35" fillId="9" borderId="100" xfId="7" applyNumberFormat="1" applyFont="1" applyFill="1" applyBorder="1" applyAlignment="1">
      <alignment vertical="center"/>
    </xf>
    <xf numFmtId="0" fontId="28" fillId="0" borderId="33" xfId="3" applyFont="1" applyFill="1" applyBorder="1" applyAlignment="1">
      <alignment horizontal="center" vertical="center"/>
    </xf>
    <xf numFmtId="0" fontId="27" fillId="0" borderId="30" xfId="0" applyFont="1" applyFill="1" applyBorder="1" applyAlignment="1">
      <alignment vertical="center" wrapText="1"/>
    </xf>
    <xf numFmtId="168" fontId="21" fillId="0" borderId="40" xfId="3" applyNumberFormat="1" applyFont="1" applyFill="1" applyBorder="1" applyAlignment="1">
      <alignment horizontal="center" vertical="center"/>
    </xf>
    <xf numFmtId="0" fontId="19" fillId="0" borderId="79" xfId="7" applyFont="1" applyFill="1" applyBorder="1" applyAlignment="1">
      <alignment horizontal="center" vertical="center"/>
    </xf>
    <xf numFmtId="0" fontId="21" fillId="0" borderId="57" xfId="7" applyFont="1" applyFill="1" applyBorder="1" applyAlignment="1">
      <alignment horizontal="center" vertical="center"/>
    </xf>
    <xf numFmtId="39" fontId="29" fillId="0" borderId="57" xfId="9" applyNumberFormat="1" applyFont="1" applyFill="1" applyBorder="1" applyAlignment="1">
      <alignment vertical="center"/>
    </xf>
    <xf numFmtId="39" fontId="33" fillId="0" borderId="57" xfId="9" applyNumberFormat="1" applyFont="1" applyFill="1" applyBorder="1" applyAlignment="1">
      <alignment vertical="center"/>
    </xf>
    <xf numFmtId="0" fontId="27" fillId="0" borderId="95" xfId="3" applyFont="1" applyFill="1" applyBorder="1" applyAlignment="1">
      <alignment horizontal="left" vertical="center" wrapText="1" indent="1"/>
    </xf>
    <xf numFmtId="0" fontId="28" fillId="0" borderId="95" xfId="3" applyFont="1" applyFill="1" applyBorder="1" applyAlignment="1">
      <alignment horizontal="center" vertical="center" wrapText="1"/>
    </xf>
    <xf numFmtId="167" fontId="25" fillId="0" borderId="95" xfId="3" applyNumberFormat="1" applyFont="1" applyFill="1" applyBorder="1" applyAlignment="1">
      <alignment vertical="center"/>
    </xf>
    <xf numFmtId="49" fontId="21" fillId="0" borderId="95" xfId="9" applyNumberFormat="1" applyFont="1" applyFill="1" applyBorder="1" applyAlignment="1">
      <alignment horizontal="center" vertical="center"/>
    </xf>
    <xf numFmtId="0" fontId="35" fillId="9" borderId="114" xfId="6" applyNumberFormat="1" applyFont="1" applyFill="1" applyBorder="1" applyAlignment="1">
      <alignment horizontal="right" vertical="center"/>
    </xf>
    <xf numFmtId="167" fontId="35" fillId="9" borderId="115" xfId="7" applyNumberFormat="1" applyFont="1" applyFill="1" applyBorder="1" applyAlignment="1">
      <alignment horizontal="right" vertical="center"/>
    </xf>
    <xf numFmtId="167" fontId="41" fillId="10" borderId="120" xfId="11" applyNumberFormat="1" applyFont="1" applyFill="1" applyBorder="1" applyAlignment="1">
      <alignment horizontal="right" vertical="center"/>
    </xf>
    <xf numFmtId="39" fontId="41" fillId="10" borderId="120" xfId="11" applyNumberFormat="1" applyFont="1" applyFill="1" applyBorder="1" applyAlignment="1">
      <alignment horizontal="right" vertical="center"/>
    </xf>
    <xf numFmtId="4" fontId="41" fillId="10" borderId="123" xfId="11" applyNumberFormat="1" applyFont="1" applyFill="1" applyBorder="1" applyAlignment="1">
      <alignment horizontal="right" vertical="center" wrapText="1" indent="1"/>
    </xf>
    <xf numFmtId="0" fontId="0" fillId="0" borderId="0" xfId="0" applyAlignment="1">
      <alignment vertical="center"/>
    </xf>
    <xf numFmtId="0" fontId="38" fillId="0" borderId="0" xfId="3" applyFont="1"/>
    <xf numFmtId="0" fontId="38" fillId="0" borderId="0" xfId="3" applyFont="1" applyFill="1"/>
    <xf numFmtId="0" fontId="45" fillId="0" borderId="0" xfId="3" applyFont="1" applyAlignment="1">
      <alignment horizontal="left" vertical="center"/>
    </xf>
    <xf numFmtId="0" fontId="45" fillId="0" borderId="0" xfId="3" applyFont="1"/>
    <xf numFmtId="0" fontId="1" fillId="0" borderId="0" xfId="3" applyAlignment="1">
      <alignment horizontal="left" vertical="center"/>
    </xf>
    <xf numFmtId="0" fontId="26" fillId="0" borderId="0" xfId="3" applyFont="1" applyAlignment="1">
      <alignment horizontal="right"/>
    </xf>
    <xf numFmtId="0" fontId="46" fillId="0" borderId="0" xfId="3" applyFont="1" applyAlignment="1">
      <alignment vertical="center"/>
    </xf>
    <xf numFmtId="14" fontId="48" fillId="0" borderId="0" xfId="3" applyNumberFormat="1" applyFont="1" applyFill="1" applyAlignment="1">
      <alignment horizontal="left"/>
    </xf>
    <xf numFmtId="0" fontId="47" fillId="0" borderId="0" xfId="0" applyFont="1" applyAlignment="1">
      <alignment vertical="center"/>
    </xf>
    <xf numFmtId="0" fontId="38" fillId="0" borderId="0" xfId="3" applyFont="1" applyAlignment="1">
      <alignment horizontal="left" vertical="center"/>
    </xf>
    <xf numFmtId="0" fontId="48" fillId="0" borderId="0" xfId="3" applyFont="1" applyFill="1" applyAlignment="1">
      <alignment horizontal="right"/>
    </xf>
    <xf numFmtId="0" fontId="12" fillId="0" borderId="0" xfId="0" applyFont="1" applyAlignment="1" applyProtection="1">
      <alignment horizontal="center" vertical="center"/>
      <protection locked="0"/>
    </xf>
    <xf numFmtId="0" fontId="47" fillId="0" borderId="0" xfId="0" applyFont="1" applyFill="1" applyAlignment="1">
      <alignment vertical="center"/>
    </xf>
    <xf numFmtId="0" fontId="50" fillId="10" borderId="126" xfId="4" applyFont="1" applyFill="1" applyBorder="1" applyAlignment="1">
      <alignment horizontal="center" vertical="center"/>
    </xf>
    <xf numFmtId="0" fontId="50" fillId="10" borderId="127" xfId="4" applyFont="1" applyFill="1" applyBorder="1" applyAlignment="1">
      <alignment horizontal="center" vertical="center"/>
    </xf>
    <xf numFmtId="0" fontId="50" fillId="10" borderId="128" xfId="4" applyFont="1" applyFill="1" applyBorder="1" applyAlignment="1">
      <alignment horizontal="center" vertical="center" wrapText="1"/>
    </xf>
    <xf numFmtId="0" fontId="31" fillId="0" borderId="129" xfId="0" applyFont="1" applyFill="1" applyBorder="1" applyAlignment="1">
      <alignment horizontal="center" vertical="center"/>
    </xf>
    <xf numFmtId="167" fontId="51" fillId="0" borderId="70" xfId="0" applyNumberFormat="1" applyFont="1" applyFill="1" applyBorder="1" applyAlignment="1">
      <alignment horizontal="right" vertical="center"/>
    </xf>
    <xf numFmtId="0" fontId="44" fillId="0" borderId="0" xfId="3" applyFont="1" applyAlignment="1">
      <alignment vertical="center"/>
    </xf>
    <xf numFmtId="0" fontId="48" fillId="0" borderId="0" xfId="3" applyFont="1" applyAlignment="1">
      <alignment horizontal="right"/>
    </xf>
    <xf numFmtId="167" fontId="51" fillId="0" borderId="70" xfId="12" applyNumberFormat="1" applyFont="1" applyFill="1" applyBorder="1" applyAlignment="1">
      <alignment vertical="center"/>
    </xf>
    <xf numFmtId="167" fontId="51" fillId="0" borderId="70" xfId="0" applyNumberFormat="1" applyFont="1" applyFill="1" applyBorder="1" applyAlignment="1" applyProtection="1">
      <alignment horizontal="right" vertical="center"/>
    </xf>
    <xf numFmtId="167" fontId="51" fillId="0" borderId="82" xfId="0" applyNumberFormat="1" applyFont="1" applyFill="1" applyBorder="1" applyAlignment="1" applyProtection="1">
      <alignment horizontal="right" vertical="center"/>
    </xf>
    <xf numFmtId="0" fontId="50" fillId="10" borderId="131" xfId="4" applyFont="1" applyFill="1" applyBorder="1" applyAlignment="1">
      <alignment horizontal="center" vertical="center"/>
    </xf>
    <xf numFmtId="164" fontId="52" fillId="10" borderId="133" xfId="4" applyNumberFormat="1" applyFont="1" applyFill="1" applyBorder="1" applyAlignment="1">
      <alignment horizontal="right" vertical="center"/>
    </xf>
    <xf numFmtId="0" fontId="0" fillId="0" borderId="0" xfId="0" applyAlignment="1" applyProtection="1">
      <alignment vertical="center" wrapText="1"/>
      <protection locked="0"/>
    </xf>
    <xf numFmtId="39" fontId="24" fillId="0" borderId="0" xfId="0" applyNumberFormat="1" applyFont="1" applyAlignment="1" applyProtection="1">
      <alignment vertical="center" wrapText="1"/>
    </xf>
    <xf numFmtId="168" fontId="1" fillId="0" borderId="0" xfId="3" applyNumberFormat="1"/>
    <xf numFmtId="39" fontId="24" fillId="0" borderId="0" xfId="0" applyNumberFormat="1" applyFont="1" applyFill="1" applyAlignment="1" applyProtection="1">
      <alignment vertical="center" wrapText="1"/>
    </xf>
    <xf numFmtId="39" fontId="24" fillId="0" borderId="114" xfId="0" applyNumberFormat="1" applyFont="1" applyBorder="1" applyAlignment="1" applyProtection="1">
      <alignment vertical="center" wrapText="1"/>
    </xf>
    <xf numFmtId="0" fontId="56" fillId="0" borderId="0" xfId="13" applyFont="1" applyAlignment="1"/>
    <xf numFmtId="0" fontId="70" fillId="0" borderId="0" xfId="13" applyFont="1"/>
    <xf numFmtId="167" fontId="41" fillId="10" borderId="185" xfId="11" applyNumberFormat="1" applyFont="1" applyFill="1" applyBorder="1" applyAlignment="1">
      <alignment horizontal="right" vertical="center"/>
    </xf>
    <xf numFmtId="0" fontId="50" fillId="10" borderId="132" xfId="4" applyFont="1" applyFill="1" applyBorder="1" applyAlignment="1">
      <alignment horizontal="left" vertical="center" indent="1"/>
    </xf>
    <xf numFmtId="0" fontId="44" fillId="0" borderId="0" xfId="0" applyFont="1" applyAlignment="1" applyProtection="1">
      <alignment horizontal="left" vertical="center" indent="1"/>
      <protection locked="0"/>
    </xf>
    <xf numFmtId="0" fontId="38" fillId="0" borderId="0" xfId="0" applyFont="1" applyAlignment="1" applyProtection="1">
      <alignment horizontal="left" vertical="center" wrapText="1" indent="1"/>
      <protection locked="0"/>
    </xf>
    <xf numFmtId="0" fontId="44" fillId="0" borderId="0" xfId="0" applyFont="1" applyAlignment="1" applyProtection="1">
      <alignment horizontal="left" vertical="center" wrapText="1" indent="1"/>
      <protection locked="0"/>
    </xf>
    <xf numFmtId="164" fontId="25" fillId="0" borderId="0" xfId="0" applyNumberFormat="1" applyFont="1" applyAlignment="1" applyProtection="1">
      <alignment vertical="center" wrapText="1"/>
    </xf>
    <xf numFmtId="0" fontId="1" fillId="0" borderId="0" xfId="3" applyAlignment="1">
      <alignment vertical="center"/>
    </xf>
    <xf numFmtId="0" fontId="26" fillId="0" borderId="0" xfId="4" applyFont="1" applyAlignment="1">
      <alignment vertical="center" wrapText="1"/>
    </xf>
    <xf numFmtId="0" fontId="26" fillId="0" borderId="0" xfId="4" applyFont="1" applyAlignment="1">
      <alignment horizontal="right" vertical="center" wrapText="1"/>
    </xf>
    <xf numFmtId="0" fontId="9" fillId="8" borderId="0" xfId="4" applyFill="1" applyAlignment="1">
      <alignment vertical="center" wrapText="1"/>
    </xf>
    <xf numFmtId="0" fontId="81" fillId="0" borderId="0" xfId="4" applyFont="1" applyAlignment="1">
      <alignment vertical="center" wrapText="1"/>
    </xf>
    <xf numFmtId="0" fontId="9" fillId="0" borderId="0" xfId="4" applyAlignment="1">
      <alignment horizontal="center" vertical="center" wrapText="1"/>
    </xf>
    <xf numFmtId="0" fontId="9" fillId="0" borderId="0" xfId="4" applyAlignment="1">
      <alignment horizontal="right" vertical="center" wrapText="1"/>
    </xf>
    <xf numFmtId="39" fontId="24" fillId="0" borderId="30" xfId="3" applyNumberFormat="1" applyFont="1" applyFill="1" applyBorder="1" applyAlignment="1">
      <alignment horizontal="right" vertical="center"/>
    </xf>
    <xf numFmtId="39" fontId="25" fillId="0" borderId="30" xfId="3" applyNumberFormat="1" applyFont="1" applyFill="1" applyBorder="1" applyAlignment="1">
      <alignment horizontal="right" vertical="center"/>
    </xf>
    <xf numFmtId="39" fontId="24" fillId="0" borderId="40" xfId="3" applyNumberFormat="1" applyFont="1" applyFill="1" applyBorder="1" applyAlignment="1">
      <alignment vertical="center"/>
    </xf>
    <xf numFmtId="39" fontId="24" fillId="0" borderId="40" xfId="3" applyNumberFormat="1" applyFont="1" applyFill="1" applyBorder="1" applyAlignment="1">
      <alignment horizontal="right" vertical="center"/>
    </xf>
    <xf numFmtId="39" fontId="33" fillId="0" borderId="40" xfId="3" applyNumberFormat="1" applyFont="1" applyFill="1" applyBorder="1" applyAlignment="1">
      <alignment horizontal="right" vertical="center"/>
    </xf>
    <xf numFmtId="39" fontId="29" fillId="0" borderId="33" xfId="3" applyNumberFormat="1" applyFont="1" applyFill="1" applyBorder="1" applyAlignment="1">
      <alignment vertical="center"/>
    </xf>
    <xf numFmtId="39" fontId="24" fillId="0" borderId="33" xfId="3" applyNumberFormat="1" applyFont="1" applyFill="1" applyBorder="1" applyAlignment="1">
      <alignment horizontal="right" vertical="center"/>
    </xf>
    <xf numFmtId="39" fontId="29" fillId="0" borderId="45" xfId="3" applyNumberFormat="1" applyFont="1" applyFill="1" applyBorder="1" applyAlignment="1">
      <alignment vertical="center"/>
    </xf>
    <xf numFmtId="39" fontId="24" fillId="0" borderId="45" xfId="3" applyNumberFormat="1" applyFont="1" applyFill="1" applyBorder="1" applyAlignment="1">
      <alignment horizontal="right" vertical="center"/>
    </xf>
    <xf numFmtId="39" fontId="33" fillId="0" borderId="45" xfId="3" applyNumberFormat="1" applyFont="1" applyFill="1" applyBorder="1" applyAlignment="1">
      <alignment horizontal="right" vertical="center"/>
    </xf>
    <xf numFmtId="39" fontId="29" fillId="0" borderId="40" xfId="3" applyNumberFormat="1" applyFont="1" applyFill="1" applyBorder="1" applyAlignment="1">
      <alignment vertical="center"/>
    </xf>
    <xf numFmtId="39" fontId="24" fillId="0" borderId="39" xfId="3" applyNumberFormat="1" applyFont="1" applyFill="1" applyBorder="1" applyAlignment="1">
      <alignment horizontal="right" vertical="center"/>
    </xf>
    <xf numFmtId="0" fontId="21" fillId="0" borderId="40" xfId="0" applyFont="1" applyFill="1" applyBorder="1" applyAlignment="1">
      <alignment horizontal="center" vertical="center" wrapText="1"/>
    </xf>
    <xf numFmtId="39" fontId="24" fillId="0" borderId="33" xfId="3" applyNumberFormat="1" applyFont="1" applyFill="1" applyBorder="1" applyAlignment="1">
      <alignment vertical="center"/>
    </xf>
    <xf numFmtId="39" fontId="25" fillId="0" borderId="40" xfId="3" applyNumberFormat="1" applyFont="1" applyFill="1" applyBorder="1" applyAlignment="1">
      <alignment horizontal="right" vertical="center"/>
    </xf>
    <xf numFmtId="0" fontId="21" fillId="0" borderId="45" xfId="0" applyFont="1" applyFill="1" applyBorder="1" applyAlignment="1">
      <alignment horizontal="left" vertical="center" wrapText="1" indent="1"/>
    </xf>
    <xf numFmtId="39" fontId="29" fillId="0" borderId="49" xfId="3" applyNumberFormat="1" applyFont="1" applyFill="1" applyBorder="1" applyAlignment="1">
      <alignment vertical="center"/>
    </xf>
    <xf numFmtId="39" fontId="24" fillId="0" borderId="49" xfId="3" applyNumberFormat="1" applyFont="1" applyFill="1" applyBorder="1" applyAlignment="1">
      <alignment horizontal="right" vertical="center"/>
    </xf>
    <xf numFmtId="0" fontId="21" fillId="0" borderId="33" xfId="0" applyFont="1" applyFill="1" applyBorder="1" applyAlignment="1">
      <alignment horizontal="left" vertical="center" wrapText="1" indent="1"/>
    </xf>
    <xf numFmtId="39" fontId="24" fillId="0" borderId="45" xfId="3" applyNumberFormat="1" applyFont="1" applyFill="1" applyBorder="1" applyAlignment="1">
      <alignment vertical="center"/>
    </xf>
    <xf numFmtId="39" fontId="25" fillId="8" borderId="33" xfId="3" applyNumberFormat="1" applyFont="1" applyFill="1" applyBorder="1" applyAlignment="1">
      <alignment horizontal="right" vertical="center"/>
    </xf>
    <xf numFmtId="39" fontId="25" fillId="8" borderId="49" xfId="3" applyNumberFormat="1" applyFont="1" applyFill="1" applyBorder="1" applyAlignment="1">
      <alignment horizontal="right" vertical="center"/>
    </xf>
    <xf numFmtId="0" fontId="21" fillId="0" borderId="143" xfId="0" applyFont="1" applyBorder="1" applyAlignment="1">
      <alignment horizontal="center" vertical="center" wrapText="1"/>
    </xf>
    <xf numFmtId="49" fontId="21" fillId="0" borderId="143" xfId="0" applyNumberFormat="1" applyFont="1" applyBorder="1" applyAlignment="1">
      <alignment horizontal="center" vertical="center"/>
    </xf>
    <xf numFmtId="0" fontId="21" fillId="0" borderId="149" xfId="0" applyFont="1" applyBorder="1" applyAlignment="1">
      <alignment horizontal="center" vertical="center" wrapText="1"/>
    </xf>
    <xf numFmtId="39" fontId="61" fillId="0" borderId="149" xfId="0" applyNumberFormat="1" applyFont="1" applyBorder="1" applyAlignment="1">
      <alignment horizontal="right" vertical="center"/>
    </xf>
    <xf numFmtId="49" fontId="21" fillId="0" borderId="149" xfId="0" applyNumberFormat="1" applyFont="1" applyBorder="1" applyAlignment="1">
      <alignment horizontal="center" vertical="center"/>
    </xf>
    <xf numFmtId="0" fontId="21" fillId="0" borderId="213" xfId="0" applyFont="1" applyBorder="1" applyAlignment="1">
      <alignment horizontal="center" vertical="center" wrapText="1"/>
    </xf>
    <xf numFmtId="39" fontId="29" fillId="0" borderId="213" xfId="0" applyNumberFormat="1" applyFont="1" applyBorder="1" applyAlignment="1">
      <alignment vertical="center"/>
    </xf>
    <xf numFmtId="39" fontId="61" fillId="0" borderId="213" xfId="0" applyNumberFormat="1" applyFont="1" applyBorder="1" applyAlignment="1">
      <alignment horizontal="right" vertical="center"/>
    </xf>
    <xf numFmtId="0" fontId="21" fillId="0" borderId="154" xfId="0" applyFont="1" applyBorder="1" applyAlignment="1">
      <alignment horizontal="center" vertical="center" wrapText="1"/>
    </xf>
    <xf numFmtId="49" fontId="21" fillId="0" borderId="154" xfId="0" applyNumberFormat="1" applyFont="1" applyBorder="1" applyAlignment="1">
      <alignment horizontal="center" vertical="center"/>
    </xf>
    <xf numFmtId="0" fontId="24" fillId="0" borderId="49" xfId="3" applyFont="1" applyFill="1" applyBorder="1" applyAlignment="1">
      <alignment horizontal="center" vertical="center" wrapText="1"/>
    </xf>
    <xf numFmtId="0" fontId="21" fillId="0" borderId="30" xfId="3" applyFont="1" applyFill="1" applyBorder="1" applyAlignment="1">
      <alignment horizontal="center" vertical="center" wrapText="1"/>
    </xf>
    <xf numFmtId="49" fontId="21" fillId="0" borderId="30" xfId="9" applyNumberFormat="1" applyFont="1" applyFill="1" applyBorder="1" applyAlignment="1">
      <alignment horizontal="center" vertical="center"/>
    </xf>
    <xf numFmtId="0" fontId="30" fillId="0" borderId="49" xfId="9" applyFont="1" applyFill="1" applyBorder="1" applyAlignment="1">
      <alignment horizontal="center" vertical="center" wrapText="1"/>
    </xf>
    <xf numFmtId="0" fontId="28" fillId="0" borderId="98" xfId="3" applyFont="1" applyFill="1" applyBorder="1" applyAlignment="1">
      <alignment horizontal="center" vertical="center" wrapText="1"/>
    </xf>
    <xf numFmtId="39" fontId="25" fillId="0" borderId="30" xfId="3" applyNumberFormat="1" applyFont="1" applyFill="1" applyBorder="1" applyAlignment="1">
      <alignment vertical="center"/>
    </xf>
    <xf numFmtId="39" fontId="25" fillId="0" borderId="33" xfId="3" applyNumberFormat="1" applyFont="1" applyFill="1" applyBorder="1" applyAlignment="1">
      <alignment vertical="center"/>
    </xf>
    <xf numFmtId="39" fontId="25" fillId="0" borderId="40" xfId="3" applyNumberFormat="1" applyFont="1" applyFill="1" applyBorder="1" applyAlignment="1">
      <alignment vertical="center"/>
    </xf>
    <xf numFmtId="39" fontId="24" fillId="0" borderId="39" xfId="3" applyNumberFormat="1" applyFont="1" applyFill="1" applyBorder="1" applyAlignment="1">
      <alignment vertical="center"/>
    </xf>
    <xf numFmtId="39" fontId="33" fillId="0" borderId="40" xfId="3" applyNumberFormat="1" applyFont="1" applyFill="1" applyBorder="1" applyAlignment="1">
      <alignment vertical="center"/>
    </xf>
    <xf numFmtId="39" fontId="33" fillId="0" borderId="33" xfId="3" applyNumberFormat="1" applyFont="1" applyFill="1" applyBorder="1" applyAlignment="1">
      <alignment vertical="center"/>
    </xf>
    <xf numFmtId="39" fontId="33" fillId="0" borderId="45" xfId="3" applyNumberFormat="1" applyFont="1" applyFill="1" applyBorder="1" applyAlignment="1">
      <alignment vertical="center"/>
    </xf>
    <xf numFmtId="39" fontId="25" fillId="0" borderId="39" xfId="3" applyNumberFormat="1" applyFont="1" applyFill="1" applyBorder="1" applyAlignment="1">
      <alignment vertical="center"/>
    </xf>
    <xf numFmtId="0" fontId="24" fillId="8" borderId="40" xfId="3" applyFont="1" applyFill="1" applyBorder="1" applyAlignment="1">
      <alignment horizontal="center" vertical="center" wrapText="1"/>
    </xf>
    <xf numFmtId="0" fontId="45" fillId="0" borderId="0" xfId="3" applyFont="1" applyAlignment="1">
      <alignment vertical="center"/>
    </xf>
    <xf numFmtId="0" fontId="23" fillId="0" borderId="49" xfId="3" applyFont="1" applyFill="1" applyBorder="1" applyAlignment="1">
      <alignment horizontal="center" vertical="center"/>
    </xf>
    <xf numFmtId="39" fontId="29" fillId="0" borderId="49" xfId="3" applyNumberFormat="1" applyFont="1" applyFill="1" applyBorder="1" applyAlignment="1">
      <alignment horizontal="right" vertical="center"/>
    </xf>
    <xf numFmtId="0" fontId="28" fillId="0" borderId="40" xfId="3" applyFont="1" applyBorder="1" applyAlignment="1">
      <alignment horizontal="center" vertical="center"/>
    </xf>
    <xf numFmtId="0" fontId="24" fillId="0" borderId="98" xfId="3" applyFont="1" applyFill="1" applyBorder="1" applyAlignment="1">
      <alignment horizontal="center" vertical="center" wrapText="1"/>
    </xf>
    <xf numFmtId="0" fontId="28" fillId="0" borderId="31" xfId="3" applyFont="1" applyFill="1" applyBorder="1" applyAlignment="1">
      <alignment horizontal="center" vertical="center" wrapText="1"/>
    </xf>
    <xf numFmtId="0" fontId="38" fillId="0" borderId="0" xfId="3" applyFont="1" applyAlignment="1">
      <alignment vertical="center"/>
    </xf>
    <xf numFmtId="0" fontId="26" fillId="0" borderId="0" xfId="3" applyFont="1" applyAlignment="1">
      <alignment vertical="center"/>
    </xf>
    <xf numFmtId="0" fontId="26" fillId="0" borderId="0" xfId="3" applyFont="1" applyAlignment="1">
      <alignment horizontal="right" vertical="center"/>
    </xf>
    <xf numFmtId="0" fontId="0" fillId="0" borderId="0" xfId="0" applyFont="1" applyAlignment="1" applyProtection="1">
      <alignment vertical="center" wrapText="1"/>
      <protection locked="0"/>
    </xf>
    <xf numFmtId="0" fontId="84" fillId="0" borderId="0" xfId="0" applyFont="1" applyAlignment="1" applyProtection="1">
      <alignment horizontal="center" vertical="center" wrapText="1"/>
      <protection locked="0"/>
    </xf>
    <xf numFmtId="0" fontId="26" fillId="0" borderId="45" xfId="3" applyFont="1" applyFill="1" applyBorder="1" applyAlignment="1">
      <alignment horizontal="center" vertical="center"/>
    </xf>
    <xf numFmtId="0" fontId="28" fillId="0" borderId="45" xfId="3" applyFont="1" applyFill="1" applyBorder="1" applyAlignment="1">
      <alignment horizontal="left" vertical="center" wrapText="1" indent="1"/>
    </xf>
    <xf numFmtId="0" fontId="31" fillId="0" borderId="45" xfId="3" applyFont="1" applyFill="1" applyBorder="1" applyAlignment="1">
      <alignment horizontal="center" vertical="center"/>
    </xf>
    <xf numFmtId="0" fontId="31" fillId="0" borderId="33" xfId="3" applyFont="1" applyFill="1" applyBorder="1" applyAlignment="1">
      <alignment horizontal="center" vertical="center"/>
    </xf>
    <xf numFmtId="0" fontId="32" fillId="0" borderId="49" xfId="3" applyFont="1" applyFill="1" applyBorder="1" applyAlignment="1">
      <alignment horizontal="center" vertical="center"/>
    </xf>
    <xf numFmtId="167" fontId="25" fillId="0" borderId="98" xfId="3" applyNumberFormat="1" applyFont="1" applyFill="1" applyBorder="1" applyAlignment="1">
      <alignment vertical="center"/>
    </xf>
    <xf numFmtId="0" fontId="31" fillId="0" borderId="34" xfId="3" applyFont="1" applyFill="1" applyBorder="1" applyAlignment="1">
      <alignment horizontal="center" vertical="center"/>
    </xf>
    <xf numFmtId="0" fontId="23" fillId="0" borderId="34" xfId="3" applyFont="1" applyFill="1" applyBorder="1" applyAlignment="1">
      <alignment horizontal="left" vertical="center" wrapText="1" indent="1"/>
    </xf>
    <xf numFmtId="4" fontId="41" fillId="10" borderId="120" xfId="11" applyNumberFormat="1" applyFont="1" applyFill="1" applyBorder="1" applyAlignment="1">
      <alignment horizontal="right" vertical="center" wrapText="1" indent="1"/>
    </xf>
    <xf numFmtId="0" fontId="21" fillId="0" borderId="40" xfId="0" applyFont="1" applyFill="1" applyBorder="1" applyAlignment="1">
      <alignment horizontal="left" vertical="center" indent="1"/>
    </xf>
    <xf numFmtId="0" fontId="49" fillId="0" borderId="0" xfId="3" applyFont="1"/>
    <xf numFmtId="0" fontId="87" fillId="16" borderId="126" xfId="0" applyFont="1" applyFill="1" applyBorder="1" applyAlignment="1">
      <alignment horizontal="center" vertical="center"/>
    </xf>
    <xf numFmtId="0" fontId="87" fillId="16" borderId="127" xfId="0" applyFont="1" applyFill="1" applyBorder="1" applyAlignment="1">
      <alignment horizontal="center" vertical="center"/>
    </xf>
    <xf numFmtId="49" fontId="87" fillId="16" borderId="128" xfId="0" applyNumberFormat="1" applyFont="1" applyFill="1" applyBorder="1" applyAlignment="1">
      <alignment horizontal="center" vertical="center" wrapText="1"/>
    </xf>
    <xf numFmtId="0" fontId="88" fillId="8" borderId="249" xfId="0" applyFont="1" applyFill="1" applyBorder="1" applyAlignment="1">
      <alignment horizontal="center" vertical="center"/>
    </xf>
    <xf numFmtId="0" fontId="89" fillId="8" borderId="33" xfId="0" applyFont="1" applyFill="1" applyBorder="1" applyAlignment="1">
      <alignment horizontal="left" vertical="center" indent="1"/>
    </xf>
    <xf numFmtId="39" fontId="89" fillId="8" borderId="82" xfId="0" applyNumberFormat="1" applyFont="1" applyFill="1" applyBorder="1" applyAlignment="1">
      <alignment horizontal="center" vertical="center"/>
    </xf>
    <xf numFmtId="0" fontId="51" fillId="17" borderId="129" xfId="12" applyFont="1" applyFill="1" applyBorder="1" applyAlignment="1">
      <alignment horizontal="center" vertical="center"/>
    </xf>
    <xf numFmtId="0" fontId="77" fillId="0" borderId="40" xfId="12" applyFont="1" applyFill="1" applyBorder="1" applyAlignment="1">
      <alignment horizontal="left" vertical="center" wrapText="1" indent="1"/>
    </xf>
    <xf numFmtId="169" fontId="73" fillId="0" borderId="250" xfId="0" applyNumberFormat="1" applyFont="1" applyFill="1" applyBorder="1" applyAlignment="1">
      <alignment horizontal="right" vertical="center"/>
    </xf>
    <xf numFmtId="0" fontId="51" fillId="15" borderId="129" xfId="12" applyFont="1" applyFill="1" applyBorder="1" applyAlignment="1">
      <alignment horizontal="center" vertical="center"/>
    </xf>
    <xf numFmtId="0" fontId="77" fillId="0" borderId="39" xfId="12" applyFont="1" applyFill="1" applyBorder="1" applyAlignment="1">
      <alignment horizontal="left" vertical="center" wrapText="1" indent="1"/>
    </xf>
    <xf numFmtId="0" fontId="77" fillId="0" borderId="45" xfId="12" applyFont="1" applyFill="1" applyBorder="1" applyAlignment="1">
      <alignment horizontal="left" vertical="center" wrapText="1" indent="1"/>
    </xf>
    <xf numFmtId="0" fontId="77" fillId="16" borderId="131" xfId="0" applyFont="1" applyFill="1" applyBorder="1" applyAlignment="1">
      <alignment horizontal="center" vertical="center"/>
    </xf>
    <xf numFmtId="0" fontId="67" fillId="16" borderId="132" xfId="0" applyFont="1" applyFill="1" applyBorder="1" applyAlignment="1">
      <alignment horizontal="left" vertical="center" indent="1"/>
    </xf>
    <xf numFmtId="39" fontId="80" fillId="0" borderId="0" xfId="0" applyNumberFormat="1" applyFont="1" applyAlignment="1" applyProtection="1">
      <alignment vertical="center" wrapText="1"/>
    </xf>
    <xf numFmtId="0" fontId="0" fillId="0" borderId="0" xfId="0" applyFont="1"/>
    <xf numFmtId="0" fontId="32" fillId="8" borderId="30" xfId="3" applyFont="1" applyFill="1" applyBorder="1" applyAlignment="1">
      <alignment horizontal="center" vertical="center"/>
    </xf>
    <xf numFmtId="0" fontId="24" fillId="0" borderId="30" xfId="3" applyFont="1" applyFill="1" applyBorder="1" applyAlignment="1">
      <alignment horizontal="center" vertical="center"/>
    </xf>
    <xf numFmtId="0" fontId="28" fillId="8" borderId="40" xfId="3" applyFont="1" applyFill="1" applyBorder="1" applyAlignment="1">
      <alignment horizontal="center" vertical="center"/>
    </xf>
    <xf numFmtId="0" fontId="32" fillId="8" borderId="49" xfId="3" applyFont="1" applyFill="1" applyBorder="1" applyAlignment="1">
      <alignment horizontal="center" vertical="center"/>
    </xf>
    <xf numFmtId="0" fontId="27" fillId="0" borderId="49" xfId="3" applyFont="1" applyFill="1" applyBorder="1" applyAlignment="1">
      <alignment horizontal="center" vertical="center"/>
    </xf>
    <xf numFmtId="0" fontId="24" fillId="0" borderId="49" xfId="3" applyFont="1" applyFill="1" applyBorder="1" applyAlignment="1">
      <alignment horizontal="center" vertical="center"/>
    </xf>
    <xf numFmtId="39" fontId="29" fillId="0" borderId="40" xfId="0" applyNumberFormat="1" applyFont="1" applyBorder="1" applyAlignment="1">
      <alignment vertical="center"/>
    </xf>
    <xf numFmtId="0" fontId="32" fillId="8" borderId="40" xfId="3" applyFont="1" applyFill="1" applyBorder="1" applyAlignment="1">
      <alignment horizontal="center" vertical="center"/>
    </xf>
    <xf numFmtId="0" fontId="27" fillId="0" borderId="40" xfId="0" applyFont="1" applyBorder="1" applyAlignment="1">
      <alignment horizontal="left" vertical="center" wrapText="1" indent="1"/>
    </xf>
    <xf numFmtId="0" fontId="26" fillId="8" borderId="40" xfId="3" applyFont="1" applyFill="1" applyBorder="1" applyAlignment="1">
      <alignment horizontal="center" vertical="center"/>
    </xf>
    <xf numFmtId="0" fontId="24" fillId="0" borderId="40" xfId="3" applyFont="1" applyFill="1" applyBorder="1" applyAlignment="1">
      <alignment horizontal="center" vertical="center"/>
    </xf>
    <xf numFmtId="39" fontId="29" fillId="0" borderId="45" xfId="0" applyNumberFormat="1" applyFont="1" applyBorder="1" applyAlignment="1">
      <alignment vertical="center"/>
    </xf>
    <xf numFmtId="0" fontId="27" fillId="0" borderId="49" xfId="0" applyFont="1" applyBorder="1" applyAlignment="1">
      <alignment horizontal="left" vertical="center" wrapText="1" indent="1"/>
    </xf>
    <xf numFmtId="39" fontId="33" fillId="0" borderId="49" xfId="3" applyNumberFormat="1" applyFont="1" applyFill="1" applyBorder="1" applyAlignment="1">
      <alignment vertical="center"/>
    </xf>
    <xf numFmtId="0" fontId="24" fillId="0" borderId="49" xfId="3" applyFont="1" applyBorder="1" applyAlignment="1">
      <alignment horizontal="center" vertical="center"/>
    </xf>
    <xf numFmtId="0" fontId="28" fillId="0" borderId="49" xfId="3" applyFont="1" applyBorder="1" applyAlignment="1">
      <alignment horizontal="center" vertical="center"/>
    </xf>
    <xf numFmtId="167" fontId="41" fillId="10" borderId="122" xfId="11" applyNumberFormat="1" applyFont="1" applyFill="1" applyBorder="1" applyAlignment="1">
      <alignment horizontal="right" vertical="center"/>
    </xf>
    <xf numFmtId="0" fontId="38" fillId="8" borderId="0" xfId="3" applyFont="1" applyFill="1" applyAlignment="1">
      <alignment horizontal="left" vertical="center"/>
    </xf>
    <xf numFmtId="14" fontId="38" fillId="8" borderId="0" xfId="3" applyNumberFormat="1" applyFont="1" applyFill="1" applyAlignment="1">
      <alignment horizontal="left" vertical="center"/>
    </xf>
    <xf numFmtId="0" fontId="46" fillId="0" borderId="0" xfId="3" applyFont="1" applyAlignment="1">
      <alignment vertical="top"/>
    </xf>
    <xf numFmtId="0" fontId="38" fillId="0" borderId="0" xfId="3" applyFont="1" applyBorder="1" applyAlignment="1">
      <alignment horizontal="center" vertical="center"/>
    </xf>
    <xf numFmtId="0" fontId="44" fillId="0" borderId="0" xfId="3" applyFont="1" applyAlignment="1">
      <alignment horizontal="center" vertical="center"/>
    </xf>
    <xf numFmtId="0" fontId="27" fillId="0" borderId="107" xfId="3" applyFont="1" applyFill="1" applyBorder="1" applyAlignment="1">
      <alignment horizontal="center" vertical="center"/>
    </xf>
    <xf numFmtId="0" fontId="27" fillId="0" borderId="31" xfId="3" applyFont="1" applyFill="1" applyBorder="1" applyAlignment="1">
      <alignment horizontal="left" vertical="center" wrapText="1" indent="1"/>
    </xf>
    <xf numFmtId="0" fontId="1" fillId="0" borderId="2" xfId="3" applyFill="1" applyBorder="1"/>
    <xf numFmtId="39" fontId="24" fillId="0" borderId="31" xfId="3" applyNumberFormat="1" applyFont="1" applyFill="1" applyBorder="1" applyAlignment="1">
      <alignment vertical="center"/>
    </xf>
    <xf numFmtId="167" fontId="24" fillId="0" borderId="31" xfId="3" applyNumberFormat="1" applyFont="1" applyFill="1" applyBorder="1" applyAlignment="1">
      <alignment vertical="center"/>
    </xf>
    <xf numFmtId="0" fontId="28" fillId="0" borderId="109" xfId="3" applyFont="1" applyFill="1" applyBorder="1" applyAlignment="1">
      <alignment horizontal="center" vertical="center"/>
    </xf>
    <xf numFmtId="0" fontId="28" fillId="0" borderId="244" xfId="3" applyFont="1" applyFill="1" applyBorder="1" applyAlignment="1">
      <alignment horizontal="center" vertical="center"/>
    </xf>
    <xf numFmtId="0" fontId="27" fillId="0" borderId="105" xfId="3" applyFont="1" applyFill="1" applyBorder="1" applyAlignment="1">
      <alignment horizontal="center" vertical="center"/>
    </xf>
    <xf numFmtId="0" fontId="31" fillId="0" borderId="41" xfId="3" applyFont="1" applyFill="1" applyBorder="1" applyAlignment="1">
      <alignment horizontal="center" vertical="center"/>
    </xf>
    <xf numFmtId="0" fontId="21" fillId="0" borderId="109" xfId="3" applyFont="1" applyFill="1" applyBorder="1" applyAlignment="1">
      <alignment horizontal="center" vertical="center"/>
    </xf>
    <xf numFmtId="0" fontId="31" fillId="0" borderId="78" xfId="3" applyFont="1" applyFill="1" applyBorder="1" applyAlignment="1">
      <alignment horizontal="center" vertical="center"/>
    </xf>
    <xf numFmtId="0" fontId="21" fillId="0" borderId="244" xfId="3" applyFont="1" applyFill="1" applyBorder="1" applyAlignment="1">
      <alignment horizontal="center" vertical="center"/>
    </xf>
    <xf numFmtId="39" fontId="33" fillId="0" borderId="39" xfId="3" applyNumberFormat="1" applyFont="1" applyFill="1" applyBorder="1" applyAlignment="1">
      <alignment vertical="center"/>
    </xf>
    <xf numFmtId="0" fontId="31" fillId="0" borderId="37" xfId="3" applyFont="1" applyFill="1" applyBorder="1" applyAlignment="1">
      <alignment horizontal="center" vertical="center"/>
    </xf>
    <xf numFmtId="0" fontId="21" fillId="0" borderId="105" xfId="3" applyFont="1" applyFill="1" applyBorder="1" applyAlignment="1">
      <alignment horizontal="center" vertical="center"/>
    </xf>
    <xf numFmtId="0" fontId="19" fillId="0" borderId="41" xfId="3" applyFont="1" applyFill="1" applyBorder="1" applyAlignment="1">
      <alignment horizontal="center" vertical="center"/>
    </xf>
    <xf numFmtId="39" fontId="29" fillId="0" borderId="34" xfId="3" applyNumberFormat="1" applyFont="1" applyFill="1" applyBorder="1" applyAlignment="1">
      <alignment vertical="center"/>
    </xf>
    <xf numFmtId="39" fontId="33" fillId="0" borderId="47" xfId="3" applyNumberFormat="1" applyFont="1" applyFill="1" applyBorder="1" applyAlignment="1">
      <alignment vertical="center"/>
    </xf>
    <xf numFmtId="167" fontId="41" fillId="19" borderId="122" xfId="11" applyNumberFormat="1" applyFont="1" applyFill="1" applyBorder="1" applyAlignment="1">
      <alignment horizontal="right" vertical="center"/>
    </xf>
    <xf numFmtId="0" fontId="77" fillId="0" borderId="0" xfId="0" applyFont="1" applyAlignment="1" applyProtection="1">
      <alignment horizontal="left" vertical="center" wrapText="1" indent="1"/>
      <protection locked="0"/>
    </xf>
    <xf numFmtId="0" fontId="44" fillId="0" borderId="0" xfId="0" applyFont="1" applyAlignment="1">
      <alignment horizontal="left" indent="1"/>
    </xf>
    <xf numFmtId="0" fontId="26" fillId="0" borderId="95" xfId="3" applyFont="1" applyFill="1" applyBorder="1" applyAlignment="1">
      <alignment horizontal="center" vertical="center"/>
    </xf>
    <xf numFmtId="0" fontId="31" fillId="0" borderId="57" xfId="3" applyFont="1" applyFill="1" applyBorder="1" applyAlignment="1">
      <alignment horizontal="center" vertical="center"/>
    </xf>
    <xf numFmtId="1" fontId="19" fillId="0" borderId="30" xfId="0" applyNumberFormat="1" applyFont="1" applyFill="1" applyBorder="1" applyAlignment="1">
      <alignment horizontal="center" vertical="center"/>
    </xf>
    <xf numFmtId="1" fontId="27" fillId="0" borderId="30" xfId="0" applyNumberFormat="1" applyFont="1" applyFill="1" applyBorder="1" applyAlignment="1">
      <alignment horizontal="left" vertical="center" wrapText="1" indent="1"/>
    </xf>
    <xf numFmtId="1" fontId="27" fillId="0" borderId="40" xfId="0" applyNumberFormat="1" applyFont="1" applyFill="1" applyBorder="1" applyAlignment="1">
      <alignment horizontal="left" vertical="center" wrapText="1" indent="1"/>
    </xf>
    <xf numFmtId="0" fontId="24" fillId="0" borderId="40" xfId="3" applyFont="1" applyBorder="1" applyAlignment="1">
      <alignment horizontal="center" vertical="center"/>
    </xf>
    <xf numFmtId="39" fontId="24" fillId="0" borderId="40" xfId="3" applyNumberFormat="1" applyFont="1" applyBorder="1" applyAlignment="1">
      <alignment horizontal="right"/>
    </xf>
    <xf numFmtId="49" fontId="21" fillId="0" borderId="40" xfId="0" applyNumberFormat="1" applyFont="1" applyFill="1" applyBorder="1" applyAlignment="1">
      <alignment horizontal="center" vertical="center"/>
    </xf>
    <xf numFmtId="0" fontId="28" fillId="0" borderId="40" xfId="0" applyFont="1" applyBorder="1" applyAlignment="1">
      <alignment horizontal="left" vertical="center" indent="1"/>
    </xf>
    <xf numFmtId="0" fontId="26" fillId="0" borderId="98" xfId="3" applyFont="1" applyFill="1" applyBorder="1" applyAlignment="1">
      <alignment horizontal="center" vertical="center"/>
    </xf>
    <xf numFmtId="0" fontId="31" fillId="0" borderId="98" xfId="3" applyFont="1" applyFill="1" applyBorder="1" applyAlignment="1">
      <alignment horizontal="center" vertical="center"/>
    </xf>
    <xf numFmtId="49" fontId="21" fillId="0" borderId="98" xfId="3" applyNumberFormat="1" applyFont="1" applyFill="1" applyBorder="1" applyAlignment="1">
      <alignment horizontal="center" vertical="center"/>
    </xf>
    <xf numFmtId="0" fontId="1" fillId="0" borderId="40" xfId="3" applyFill="1" applyBorder="1"/>
    <xf numFmtId="1" fontId="28" fillId="0" borderId="40" xfId="0" applyNumberFormat="1" applyFont="1" applyFill="1" applyBorder="1" applyAlignment="1">
      <alignment horizontal="center" vertical="center" wrapText="1"/>
    </xf>
    <xf numFmtId="0" fontId="28" fillId="0" borderId="98" xfId="3" applyFont="1" applyFill="1" applyBorder="1" applyAlignment="1">
      <alignment horizontal="left" vertical="center" wrapText="1" indent="1"/>
    </xf>
    <xf numFmtId="0" fontId="63" fillId="0" borderId="40" xfId="0" applyFont="1" applyBorder="1" applyAlignment="1">
      <alignment horizontal="center" vertical="center"/>
    </xf>
    <xf numFmtId="39" fontId="33" fillId="0" borderId="49" xfId="3" applyNumberFormat="1" applyFont="1" applyFill="1" applyBorder="1" applyAlignment="1">
      <alignment horizontal="right" vertical="center"/>
    </xf>
    <xf numFmtId="0" fontId="24" fillId="0" borderId="33" xfId="3" applyFont="1" applyFill="1" applyBorder="1" applyAlignment="1">
      <alignment horizontal="center" vertical="center"/>
    </xf>
    <xf numFmtId="49" fontId="21" fillId="0" borderId="45" xfId="3" applyNumberFormat="1" applyFont="1" applyFill="1" applyBorder="1" applyAlignment="1">
      <alignment horizontal="center" vertical="center"/>
    </xf>
    <xf numFmtId="0" fontId="63" fillId="0" borderId="33" xfId="0" applyFont="1" applyBorder="1" applyAlignment="1">
      <alignment horizontal="center" vertical="center"/>
    </xf>
    <xf numFmtId="0" fontId="63" fillId="0" borderId="49" xfId="0" applyFont="1" applyBorder="1" applyAlignment="1">
      <alignment horizontal="center" vertical="center"/>
    </xf>
    <xf numFmtId="167" fontId="51" fillId="0" borderId="83" xfId="0" applyNumberFormat="1" applyFont="1" applyFill="1" applyBorder="1" applyAlignment="1" applyProtection="1">
      <alignment horizontal="right" vertical="center"/>
    </xf>
    <xf numFmtId="0" fontId="87" fillId="16" borderId="278" xfId="0" applyFont="1" applyFill="1" applyBorder="1" applyAlignment="1">
      <alignment horizontal="center" vertical="center"/>
    </xf>
    <xf numFmtId="39" fontId="51" fillId="0" borderId="40" xfId="12" applyNumberFormat="1" applyFont="1" applyFill="1" applyBorder="1" applyAlignment="1">
      <alignment horizontal="right" vertical="center"/>
    </xf>
    <xf numFmtId="39" fontId="51" fillId="0" borderId="45" xfId="12" applyNumberFormat="1" applyFont="1" applyFill="1" applyBorder="1" applyAlignment="1">
      <alignment horizontal="right" vertical="center"/>
    </xf>
    <xf numFmtId="165" fontId="19" fillId="16" borderId="133" xfId="17" applyNumberFormat="1" applyFont="1" applyFill="1" applyBorder="1" applyAlignment="1" applyProtection="1">
      <alignment horizontal="right" vertical="center"/>
    </xf>
    <xf numFmtId="39" fontId="51" fillId="0" borderId="0" xfId="0" applyNumberFormat="1" applyFont="1" applyAlignment="1" applyProtection="1">
      <alignment vertical="center"/>
      <protection locked="0"/>
    </xf>
    <xf numFmtId="39" fontId="53" fillId="0" borderId="0" xfId="0" applyNumberFormat="1" applyFont="1" applyAlignment="1" applyProtection="1">
      <alignment vertical="center"/>
      <protection locked="0"/>
    </xf>
    <xf numFmtId="39" fontId="53" fillId="0" borderId="0" xfId="0" applyNumberFormat="1" applyFont="1" applyAlignment="1"/>
    <xf numFmtId="39" fontId="48" fillId="0" borderId="0" xfId="0" applyNumberFormat="1" applyFont="1" applyAlignment="1" applyProtection="1">
      <alignment vertical="center"/>
      <protection locked="0"/>
    </xf>
    <xf numFmtId="164" fontId="32" fillId="0" borderId="0" xfId="0" applyNumberFormat="1" applyFont="1" applyAlignment="1" applyProtection="1">
      <alignment vertical="center"/>
      <protection locked="0"/>
    </xf>
    <xf numFmtId="39" fontId="51" fillId="0" borderId="114" xfId="0" applyNumberFormat="1" applyFont="1" applyBorder="1" applyAlignment="1" applyProtection="1">
      <alignment vertical="center"/>
      <protection locked="0"/>
    </xf>
    <xf numFmtId="39" fontId="48" fillId="0" borderId="114" xfId="0" applyNumberFormat="1" applyFont="1" applyBorder="1" applyAlignment="1" applyProtection="1">
      <alignment vertical="center"/>
      <protection locked="0"/>
    </xf>
    <xf numFmtId="0" fontId="19" fillId="0" borderId="37" xfId="3" applyFont="1" applyFill="1" applyBorder="1" applyAlignment="1">
      <alignment horizontal="center" vertical="center"/>
    </xf>
    <xf numFmtId="0" fontId="19" fillId="0" borderId="29" xfId="3" applyFont="1" applyFill="1" applyBorder="1" applyAlignment="1">
      <alignment horizontal="center" vertical="center"/>
    </xf>
    <xf numFmtId="0" fontId="29" fillId="0" borderId="95" xfId="9" applyFont="1" applyFill="1" applyBorder="1" applyAlignment="1">
      <alignment horizontal="center" vertical="center" wrapText="1"/>
    </xf>
    <xf numFmtId="1" fontId="29" fillId="0" borderId="95" xfId="9" applyNumberFormat="1" applyFont="1" applyFill="1" applyBorder="1" applyAlignment="1">
      <alignment horizontal="center" vertical="center" wrapText="1"/>
    </xf>
    <xf numFmtId="0" fontId="26" fillId="0" borderId="49" xfId="3" applyFont="1" applyFill="1" applyBorder="1" applyAlignment="1">
      <alignment horizontal="center" vertical="center"/>
    </xf>
    <xf numFmtId="0" fontId="27" fillId="0" borderId="40" xfId="0" applyFont="1" applyFill="1" applyBorder="1" applyAlignment="1">
      <alignment horizontal="left" vertical="center" wrapText="1"/>
    </xf>
    <xf numFmtId="49" fontId="31" fillId="0" borderId="45" xfId="3" applyNumberFormat="1" applyFont="1" applyFill="1" applyBorder="1" applyAlignment="1">
      <alignment horizontal="center" vertical="center"/>
    </xf>
    <xf numFmtId="0" fontId="27" fillId="0" borderId="33" xfId="0" applyFont="1" applyFill="1" applyBorder="1" applyAlignment="1">
      <alignment horizontal="left" vertical="center" wrapText="1"/>
    </xf>
    <xf numFmtId="0" fontId="27" fillId="0" borderId="49" xfId="0" applyFont="1" applyFill="1" applyBorder="1" applyAlignment="1">
      <alignment horizontal="left" vertical="center" wrapText="1"/>
    </xf>
    <xf numFmtId="0" fontId="27" fillId="4" borderId="34" xfId="0" applyFont="1" applyFill="1" applyBorder="1" applyAlignment="1">
      <alignment horizontal="left" vertical="center" wrapText="1"/>
    </xf>
    <xf numFmtId="0" fontId="35" fillId="4" borderId="0" xfId="6" applyNumberFormat="1" applyFont="1" applyFill="1" applyBorder="1" applyAlignment="1">
      <alignment horizontal="right" vertical="center"/>
    </xf>
    <xf numFmtId="167" fontId="33" fillId="0" borderId="30" xfId="3" applyNumberFormat="1" applyFont="1" applyFill="1" applyBorder="1" applyAlignment="1">
      <alignment vertical="center"/>
    </xf>
    <xf numFmtId="0" fontId="26" fillId="0" borderId="30" xfId="3" applyFont="1" applyFill="1" applyBorder="1" applyAlignment="1">
      <alignment horizontal="center" vertical="center"/>
    </xf>
    <xf numFmtId="39" fontId="40" fillId="0" borderId="49" xfId="10" applyNumberFormat="1" applyFont="1" applyFill="1" applyBorder="1" applyAlignment="1">
      <alignment horizontal="right" vertical="center"/>
    </xf>
    <xf numFmtId="168" fontId="26" fillId="0" borderId="0" xfId="3" applyNumberFormat="1" applyFont="1" applyAlignment="1">
      <alignment horizontal="right"/>
    </xf>
    <xf numFmtId="4" fontId="26" fillId="0" borderId="0" xfId="3" applyNumberFormat="1" applyFont="1" applyAlignment="1">
      <alignment horizontal="right"/>
    </xf>
    <xf numFmtId="0" fontId="12" fillId="0" borderId="0" xfId="0" applyFont="1" applyAlignment="1" applyProtection="1">
      <alignment vertical="center"/>
      <protection locked="0"/>
    </xf>
    <xf numFmtId="0" fontId="38" fillId="0" borderId="0" xfId="3" applyFont="1" applyFill="1" applyAlignment="1">
      <alignment horizontal="left" vertical="center"/>
    </xf>
    <xf numFmtId="0" fontId="26" fillId="0" borderId="0" xfId="3" applyFont="1" applyFill="1" applyAlignment="1">
      <alignment horizontal="right"/>
    </xf>
    <xf numFmtId="0" fontId="44" fillId="0" borderId="0" xfId="0" applyFont="1" applyAlignment="1" applyProtection="1">
      <alignment vertical="center"/>
      <protection locked="0"/>
    </xf>
    <xf numFmtId="0" fontId="38" fillId="0" borderId="0" xfId="0" applyFont="1" applyAlignment="1" applyProtection="1">
      <alignment vertical="center" wrapText="1"/>
      <protection locked="0"/>
    </xf>
    <xf numFmtId="0" fontId="44" fillId="0" borderId="0" xfId="0" applyFont="1" applyAlignment="1" applyProtection="1">
      <alignment vertical="center" wrapText="1"/>
      <protection locked="0"/>
    </xf>
    <xf numFmtId="49" fontId="31" fillId="0" borderId="98" xfId="3" applyNumberFormat="1" applyFont="1" applyFill="1" applyBorder="1" applyAlignment="1">
      <alignment horizontal="center" vertical="center"/>
    </xf>
    <xf numFmtId="167" fontId="29" fillId="0" borderId="98" xfId="3" applyNumberFormat="1" applyFont="1" applyFill="1" applyBorder="1" applyAlignment="1">
      <alignment vertical="center"/>
    </xf>
    <xf numFmtId="0" fontId="29" fillId="0" borderId="30" xfId="0" applyFont="1" applyFill="1" applyBorder="1" applyAlignment="1" applyProtection="1">
      <alignment horizontal="center" vertical="center" wrapText="1"/>
      <protection locked="0"/>
    </xf>
    <xf numFmtId="0" fontId="28" fillId="0" borderId="30" xfId="0" applyFont="1" applyFill="1" applyBorder="1" applyAlignment="1">
      <alignment horizontal="center" vertical="center" wrapText="1"/>
    </xf>
    <xf numFmtId="39" fontId="28" fillId="0" borderId="30" xfId="0" applyNumberFormat="1" applyFont="1" applyFill="1" applyBorder="1" applyAlignment="1">
      <alignment horizontal="right" vertical="center"/>
    </xf>
    <xf numFmtId="167" fontId="28" fillId="0" borderId="40" xfId="3" applyNumberFormat="1" applyFont="1" applyFill="1" applyBorder="1" applyAlignment="1">
      <alignment horizontal="center" vertical="center" wrapText="1"/>
    </xf>
    <xf numFmtId="0" fontId="31" fillId="0" borderId="30" xfId="3" applyFont="1" applyFill="1" applyBorder="1" applyAlignment="1">
      <alignment horizontal="center" vertical="center"/>
    </xf>
    <xf numFmtId="0" fontId="29" fillId="0" borderId="30" xfId="3" applyFont="1" applyFill="1" applyBorder="1" applyAlignment="1">
      <alignment horizontal="center" vertical="center" wrapText="1"/>
    </xf>
    <xf numFmtId="167" fontId="29" fillId="0" borderId="30" xfId="3" applyNumberFormat="1" applyFont="1" applyFill="1" applyBorder="1" applyAlignment="1">
      <alignment vertical="center"/>
    </xf>
    <xf numFmtId="0" fontId="1" fillId="0" borderId="40" xfId="3" applyFont="1" applyFill="1" applyBorder="1"/>
    <xf numFmtId="168" fontId="31" fillId="0" borderId="30" xfId="3" applyNumberFormat="1" applyFont="1" applyFill="1" applyBorder="1" applyAlignment="1">
      <alignment horizontal="center" vertical="center"/>
    </xf>
    <xf numFmtId="4" fontId="1" fillId="0" borderId="49" xfId="3" applyNumberFormat="1" applyFill="1" applyBorder="1"/>
    <xf numFmtId="39" fontId="24" fillId="0" borderId="39" xfId="18" applyNumberFormat="1" applyFont="1" applyFill="1" applyBorder="1" applyAlignment="1">
      <alignment horizontal="right" vertical="center"/>
    </xf>
    <xf numFmtId="0" fontId="27" fillId="8" borderId="57" xfId="0" applyFont="1" applyFill="1" applyBorder="1" applyAlignment="1">
      <alignment horizontal="left" vertical="center" wrapText="1"/>
    </xf>
    <xf numFmtId="0" fontId="27" fillId="0" borderId="33" xfId="0" applyFont="1" applyFill="1" applyBorder="1" applyAlignment="1">
      <alignment vertical="center" wrapText="1"/>
    </xf>
    <xf numFmtId="0" fontId="1" fillId="0" borderId="33" xfId="3" applyFill="1" applyBorder="1"/>
    <xf numFmtId="39" fontId="40" fillId="0" borderId="45" xfId="10" applyNumberFormat="1" applyFont="1" applyFill="1" applyBorder="1" applyAlignment="1">
      <alignment horizontal="right" vertical="center"/>
    </xf>
    <xf numFmtId="0" fontId="30" fillId="0" borderId="45" xfId="9" applyFont="1" applyFill="1" applyBorder="1" applyAlignment="1">
      <alignment horizontal="center" vertical="center" wrapText="1"/>
    </xf>
    <xf numFmtId="167" fontId="29" fillId="0" borderId="286" xfId="9" applyNumberFormat="1" applyFont="1" applyFill="1" applyBorder="1" applyAlignment="1">
      <alignment vertical="center"/>
    </xf>
    <xf numFmtId="167" fontId="29" fillId="0" borderId="287" xfId="9" applyNumberFormat="1" applyFont="1" applyFill="1" applyBorder="1" applyAlignment="1">
      <alignment vertical="center"/>
    </xf>
    <xf numFmtId="1" fontId="23" fillId="0" borderId="49" xfId="0" applyNumberFormat="1" applyFont="1" applyFill="1" applyBorder="1" applyAlignment="1">
      <alignment horizontal="left" vertical="center" wrapText="1" indent="1"/>
    </xf>
    <xf numFmtId="49" fontId="34" fillId="0" borderId="40" xfId="0" applyNumberFormat="1" applyFont="1" applyFill="1" applyBorder="1" applyAlignment="1">
      <alignment horizontal="left" vertical="center" wrapText="1" indent="1"/>
    </xf>
    <xf numFmtId="1" fontId="23" fillId="0" borderId="30" xfId="0" applyNumberFormat="1" applyFont="1" applyFill="1" applyBorder="1" applyAlignment="1">
      <alignment horizontal="left" vertical="center" wrapText="1" indent="1"/>
    </xf>
    <xf numFmtId="1" fontId="28" fillId="0" borderId="39" xfId="0" applyNumberFormat="1" applyFont="1" applyFill="1" applyBorder="1" applyAlignment="1">
      <alignment horizontal="left" vertical="center" wrapText="1" indent="1"/>
    </xf>
    <xf numFmtId="0" fontId="27" fillId="8" borderId="57" xfId="0" applyFont="1" applyFill="1" applyBorder="1" applyAlignment="1">
      <alignment horizontal="left" vertical="center" wrapText="1" indent="1"/>
    </xf>
    <xf numFmtId="0" fontId="27" fillId="0" borderId="30" xfId="0" applyFont="1" applyFill="1" applyBorder="1" applyAlignment="1">
      <alignment horizontal="left" vertical="center" wrapText="1" indent="1"/>
    </xf>
    <xf numFmtId="1" fontId="28" fillId="0" borderId="98" xfId="0" applyNumberFormat="1" applyFont="1" applyFill="1" applyBorder="1" applyAlignment="1">
      <alignment horizontal="left" vertical="center" wrapText="1" indent="1"/>
    </xf>
    <xf numFmtId="0" fontId="91" fillId="0" borderId="40" xfId="0" applyFont="1" applyFill="1" applyBorder="1" applyAlignment="1">
      <alignment horizontal="left" vertical="center" wrapText="1" indent="1"/>
    </xf>
    <xf numFmtId="0" fontId="27" fillId="0" borderId="40"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8" borderId="57" xfId="0" applyFont="1" applyFill="1" applyBorder="1" applyAlignment="1">
      <alignment horizontal="center" vertical="center" wrapText="1"/>
    </xf>
    <xf numFmtId="0" fontId="32" fillId="0" borderId="98" xfId="3" applyFont="1" applyFill="1" applyBorder="1" applyAlignment="1">
      <alignment horizontal="center" vertical="center"/>
    </xf>
    <xf numFmtId="0" fontId="32" fillId="0" borderId="40" xfId="0" applyFont="1" applyFill="1" applyBorder="1" applyAlignment="1">
      <alignment horizontal="center" vertical="center" wrapText="1"/>
    </xf>
    <xf numFmtId="0" fontId="32" fillId="0" borderId="49" xfId="0" applyFont="1" applyFill="1" applyBorder="1" applyAlignment="1">
      <alignment horizontal="center" vertical="center" wrapText="1"/>
    </xf>
    <xf numFmtId="0" fontId="32" fillId="8" borderId="57" xfId="0" applyFont="1" applyFill="1" applyBorder="1" applyAlignment="1">
      <alignment horizontal="center" vertical="center" wrapText="1"/>
    </xf>
    <xf numFmtId="0" fontId="32" fillId="0" borderId="45" xfId="0" applyFont="1" applyFill="1" applyBorder="1" applyAlignment="1">
      <alignment horizontal="center" vertical="center"/>
    </xf>
    <xf numFmtId="0" fontId="32" fillId="0" borderId="39" xfId="0" applyFont="1" applyFill="1" applyBorder="1" applyAlignment="1">
      <alignment horizontal="center" vertical="center"/>
    </xf>
    <xf numFmtId="0" fontId="32" fillId="8" borderId="57" xfId="0" applyFont="1" applyFill="1" applyBorder="1" applyAlignment="1">
      <alignment horizontal="center" vertical="center"/>
    </xf>
    <xf numFmtId="0" fontId="32" fillId="0" borderId="98" xfId="0" applyFont="1" applyFill="1" applyBorder="1" applyAlignment="1">
      <alignment horizontal="center" vertical="center"/>
    </xf>
    <xf numFmtId="3" fontId="32" fillId="0" borderId="40" xfId="0" applyNumberFormat="1" applyFont="1" applyFill="1" applyBorder="1" applyAlignment="1">
      <alignment horizontal="center" vertical="center"/>
    </xf>
    <xf numFmtId="39" fontId="29" fillId="0" borderId="286" xfId="9" applyNumberFormat="1" applyFont="1" applyFill="1" applyBorder="1" applyAlignment="1">
      <alignment vertical="center"/>
    </xf>
    <xf numFmtId="39" fontId="29" fillId="0" borderId="287" xfId="9" applyNumberFormat="1" applyFont="1" applyFill="1" applyBorder="1" applyAlignment="1">
      <alignment vertical="center"/>
    </xf>
    <xf numFmtId="39" fontId="29" fillId="0" borderId="288" xfId="9" applyNumberFormat="1" applyFont="1" applyFill="1" applyBorder="1" applyAlignment="1">
      <alignment vertical="center"/>
    </xf>
    <xf numFmtId="167" fontId="29" fillId="0" borderId="287" xfId="9" applyNumberFormat="1" applyFont="1" applyFill="1" applyBorder="1" applyAlignment="1">
      <alignment horizontal="right" vertical="center"/>
    </xf>
    <xf numFmtId="167" fontId="29" fillId="0" borderId="57" xfId="9" applyNumberFormat="1" applyFont="1" applyFill="1" applyBorder="1" applyAlignment="1">
      <alignment horizontal="right" vertical="center"/>
    </xf>
    <xf numFmtId="167" fontId="33" fillId="0" borderId="57" xfId="9" applyNumberFormat="1" applyFont="1" applyFill="1" applyBorder="1" applyAlignment="1">
      <alignment horizontal="right" vertical="center"/>
    </xf>
    <xf numFmtId="4" fontId="28" fillId="0" borderId="49" xfId="3" applyNumberFormat="1" applyFont="1" applyFill="1" applyBorder="1"/>
    <xf numFmtId="167" fontId="42" fillId="19" borderId="124" xfId="11" applyNumberFormat="1" applyFont="1" applyFill="1" applyBorder="1" applyAlignment="1">
      <alignment horizontal="right" vertical="center"/>
    </xf>
    <xf numFmtId="1" fontId="28" fillId="0" borderId="45" xfId="0" applyNumberFormat="1" applyFont="1" applyFill="1" applyBorder="1" applyAlignment="1">
      <alignment horizontal="center" vertical="center" wrapText="1"/>
    </xf>
    <xf numFmtId="1" fontId="28" fillId="0" borderId="98" xfId="0" applyNumberFormat="1" applyFont="1" applyFill="1" applyBorder="1" applyAlignment="1">
      <alignment horizontal="center" vertical="center" wrapText="1"/>
    </xf>
    <xf numFmtId="0" fontId="25" fillId="8" borderId="57" xfId="0" applyFont="1" applyFill="1" applyBorder="1" applyAlignment="1">
      <alignment horizontal="center" vertical="center" wrapText="1"/>
    </xf>
    <xf numFmtId="0" fontId="25" fillId="0" borderId="40" xfId="0" applyFont="1" applyFill="1" applyBorder="1" applyAlignment="1">
      <alignment horizontal="center" vertical="center" wrapText="1"/>
    </xf>
    <xf numFmtId="168" fontId="21" fillId="0" borderId="45" xfId="3" applyNumberFormat="1" applyFont="1" applyFill="1" applyBorder="1" applyAlignment="1">
      <alignment horizontal="center" vertical="center"/>
    </xf>
    <xf numFmtId="0" fontId="26" fillId="0" borderId="40"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98" xfId="0" applyFont="1" applyFill="1" applyBorder="1" applyAlignment="1">
      <alignment horizontal="center" vertical="center" wrapText="1"/>
    </xf>
    <xf numFmtId="0" fontId="20" fillId="0" borderId="57" xfId="7" applyFont="1" applyFill="1" applyBorder="1" applyAlignment="1">
      <alignment horizontal="left" vertical="center" wrapText="1" indent="1"/>
    </xf>
    <xf numFmtId="0" fontId="35" fillId="4" borderId="294" xfId="0" applyFont="1" applyFill="1" applyBorder="1" applyAlignment="1">
      <alignment horizontal="left" vertical="center" indent="1"/>
    </xf>
    <xf numFmtId="39" fontId="24" fillId="0" borderId="114" xfId="0" applyNumberFormat="1" applyFont="1" applyFill="1" applyBorder="1" applyAlignment="1" applyProtection="1">
      <alignment vertical="center" wrapText="1"/>
    </xf>
    <xf numFmtId="0" fontId="0" fillId="0" borderId="0" xfId="0" applyFill="1" applyAlignment="1" applyProtection="1">
      <alignment vertical="center" wrapText="1"/>
      <protection locked="0"/>
    </xf>
    <xf numFmtId="164" fontId="25" fillId="0" borderId="0" xfId="0" applyNumberFormat="1" applyFont="1" applyFill="1" applyAlignment="1" applyProtection="1">
      <alignment vertical="center" wrapText="1"/>
    </xf>
    <xf numFmtId="1" fontId="26" fillId="8" borderId="40" xfId="3" applyNumberFormat="1" applyFont="1" applyFill="1" applyBorder="1" applyAlignment="1">
      <alignment horizontal="center" vertical="center"/>
    </xf>
    <xf numFmtId="0" fontId="28" fillId="8" borderId="34" xfId="3" applyFont="1" applyFill="1" applyBorder="1" applyAlignment="1">
      <alignment horizontal="center" vertical="center"/>
    </xf>
    <xf numFmtId="0" fontId="32" fillId="8" borderId="33" xfId="3" applyFont="1" applyFill="1" applyBorder="1" applyAlignment="1">
      <alignment horizontal="center" vertical="center"/>
    </xf>
    <xf numFmtId="0" fontId="29" fillId="0" borderId="143" xfId="0" applyFont="1" applyBorder="1" applyAlignment="1">
      <alignment horizontal="center" vertical="center" wrapText="1"/>
    </xf>
    <xf numFmtId="0" fontId="0" fillId="0" borderId="0" xfId="0" applyFont="1" applyAlignment="1"/>
    <xf numFmtId="0" fontId="61" fillId="0" borderId="149" xfId="0" applyFont="1" applyBorder="1" applyAlignment="1">
      <alignment horizontal="center" vertical="center" wrapText="1"/>
    </xf>
    <xf numFmtId="0" fontId="65" fillId="0" borderId="149" xfId="0" applyFont="1" applyBorder="1" applyAlignment="1">
      <alignment horizontal="center" vertical="center" wrapText="1"/>
    </xf>
    <xf numFmtId="0" fontId="61" fillId="0" borderId="166" xfId="0" applyFont="1" applyBorder="1" applyAlignment="1">
      <alignment horizontal="center" vertical="center" wrapText="1"/>
    </xf>
    <xf numFmtId="0" fontId="65" fillId="0" borderId="166" xfId="0" applyFont="1" applyBorder="1" applyAlignment="1">
      <alignment horizontal="center" vertical="center" wrapText="1"/>
    </xf>
    <xf numFmtId="0" fontId="61" fillId="0" borderId="146" xfId="0" applyFont="1" applyFill="1" applyBorder="1" applyAlignment="1">
      <alignment horizontal="center" vertical="center" wrapText="1"/>
    </xf>
    <xf numFmtId="0" fontId="61" fillId="0" borderId="213" xfId="0" applyFont="1" applyBorder="1" applyAlignment="1">
      <alignment horizontal="center" vertical="center" wrapText="1"/>
    </xf>
    <xf numFmtId="0" fontId="65" fillId="0" borderId="213" xfId="0" applyFont="1" applyBorder="1" applyAlignment="1">
      <alignment horizontal="center" vertical="center" wrapText="1"/>
    </xf>
    <xf numFmtId="0" fontId="61" fillId="0" borderId="142" xfId="0" applyFont="1" applyBorder="1" applyAlignment="1">
      <alignment horizontal="center" vertical="center" wrapText="1"/>
    </xf>
    <xf numFmtId="0" fontId="29" fillId="0" borderId="142" xfId="0" applyFont="1" applyBorder="1" applyAlignment="1">
      <alignment horizontal="center" vertical="center" wrapText="1"/>
    </xf>
    <xf numFmtId="0" fontId="21" fillId="0" borderId="142" xfId="0" applyFont="1" applyBorder="1" applyAlignment="1">
      <alignment horizontal="center" vertical="center" wrapText="1"/>
    </xf>
    <xf numFmtId="0" fontId="29" fillId="0" borderId="166" xfId="0" applyFont="1" applyBorder="1" applyAlignment="1">
      <alignment horizontal="center" vertical="center" wrapText="1"/>
    </xf>
    <xf numFmtId="0" fontId="21" fillId="0" borderId="166" xfId="0" applyFont="1" applyBorder="1" applyAlignment="1">
      <alignment horizontal="center" vertical="center" wrapText="1"/>
    </xf>
    <xf numFmtId="0" fontId="65" fillId="0" borderId="142" xfId="0" applyFont="1" applyBorder="1" applyAlignment="1">
      <alignment horizontal="center" vertical="center" wrapText="1"/>
    </xf>
    <xf numFmtId="0" fontId="61" fillId="0" borderId="234" xfId="0" applyFont="1" applyBorder="1" applyAlignment="1">
      <alignment horizontal="center" vertical="center" wrapText="1"/>
    </xf>
    <xf numFmtId="0" fontId="65" fillId="0" borderId="234" xfId="0" applyFont="1" applyBorder="1" applyAlignment="1">
      <alignment horizontal="center" vertical="center" wrapText="1"/>
    </xf>
    <xf numFmtId="0" fontId="35" fillId="12" borderId="135" xfId="0" applyFont="1" applyFill="1" applyBorder="1" applyAlignment="1">
      <alignment horizontal="right" vertical="center"/>
    </xf>
    <xf numFmtId="0" fontId="29" fillId="0" borderId="213" xfId="0" applyFont="1" applyBorder="1" applyAlignment="1">
      <alignment horizontal="center" vertical="center" wrapText="1"/>
    </xf>
    <xf numFmtId="0" fontId="29" fillId="0" borderId="149" xfId="0" applyFont="1" applyBorder="1" applyAlignment="1">
      <alignment horizontal="center" vertical="center" wrapText="1"/>
    </xf>
    <xf numFmtId="0" fontId="61" fillId="0" borderId="172" xfId="0" applyFont="1" applyBorder="1" applyAlignment="1">
      <alignment horizontal="center" vertical="center" wrapText="1"/>
    </xf>
    <xf numFmtId="0" fontId="65" fillId="0" borderId="172" xfId="0" applyFont="1" applyBorder="1" applyAlignment="1">
      <alignment horizontal="center" vertical="center" wrapText="1"/>
    </xf>
    <xf numFmtId="49" fontId="21" fillId="0" borderId="166" xfId="0" applyNumberFormat="1" applyFont="1" applyBorder="1" applyAlignment="1">
      <alignment horizontal="center" vertical="center"/>
    </xf>
    <xf numFmtId="49" fontId="21" fillId="0" borderId="142" xfId="0" applyNumberFormat="1" applyFont="1" applyBorder="1" applyAlignment="1">
      <alignment horizontal="center" vertical="center"/>
    </xf>
    <xf numFmtId="167" fontId="35" fillId="12" borderId="179" xfId="0" applyNumberFormat="1" applyFont="1" applyFill="1" applyBorder="1" applyAlignment="1">
      <alignment horizontal="right" vertical="center"/>
    </xf>
    <xf numFmtId="0" fontId="65" fillId="13" borderId="176" xfId="0" applyFont="1" applyFill="1" applyBorder="1" applyAlignment="1">
      <alignment horizontal="center" vertical="center" wrapText="1"/>
    </xf>
    <xf numFmtId="0" fontId="65" fillId="13" borderId="149" xfId="0" applyFont="1" applyFill="1" applyBorder="1" applyAlignment="1">
      <alignment horizontal="center" vertical="center" wrapText="1"/>
    </xf>
    <xf numFmtId="49" fontId="21" fillId="13" borderId="149" xfId="0" applyNumberFormat="1" applyFont="1" applyFill="1" applyBorder="1" applyAlignment="1">
      <alignment horizontal="center" vertical="center"/>
    </xf>
    <xf numFmtId="49" fontId="21" fillId="13" borderId="154" xfId="0" applyNumberFormat="1" applyFont="1" applyFill="1" applyBorder="1" applyAlignment="1">
      <alignment horizontal="center" vertical="center"/>
    </xf>
    <xf numFmtId="0" fontId="21" fillId="13" borderId="143" xfId="0" applyFont="1" applyFill="1" applyBorder="1" applyAlignment="1">
      <alignment horizontal="center" vertical="center" wrapText="1"/>
    </xf>
    <xf numFmtId="0" fontId="65" fillId="13" borderId="142" xfId="0" applyFont="1" applyFill="1" applyBorder="1" applyAlignment="1">
      <alignment horizontal="center" vertical="center" wrapText="1"/>
    </xf>
    <xf numFmtId="49" fontId="21" fillId="13" borderId="143" xfId="0" applyNumberFormat="1" applyFont="1" applyFill="1" applyBorder="1" applyAlignment="1">
      <alignment horizontal="center" vertical="center"/>
    </xf>
    <xf numFmtId="0" fontId="21" fillId="13" borderId="149" xfId="0" applyFont="1" applyFill="1" applyBorder="1" applyAlignment="1">
      <alignment horizontal="center" vertical="center" wrapText="1"/>
    </xf>
    <xf numFmtId="49" fontId="21" fillId="13" borderId="166" xfId="0" applyNumberFormat="1" applyFont="1" applyFill="1" applyBorder="1" applyAlignment="1">
      <alignment horizontal="center" vertical="center"/>
    </xf>
    <xf numFmtId="0" fontId="65" fillId="13" borderId="154" xfId="0" applyFont="1" applyFill="1" applyBorder="1" applyAlignment="1">
      <alignment horizontal="center" vertical="center" wrapText="1"/>
    </xf>
    <xf numFmtId="0" fontId="21" fillId="13" borderId="142" xfId="0" applyFont="1" applyFill="1" applyBorder="1" applyAlignment="1">
      <alignment horizontal="center" vertical="center" wrapText="1"/>
    </xf>
    <xf numFmtId="49" fontId="21" fillId="13" borderId="142" xfId="0" applyNumberFormat="1" applyFont="1" applyFill="1" applyBorder="1" applyAlignment="1">
      <alignment horizontal="center" vertical="center"/>
    </xf>
    <xf numFmtId="0" fontId="21" fillId="13" borderId="154" xfId="0" applyFont="1" applyFill="1" applyBorder="1" applyAlignment="1">
      <alignment horizontal="center" vertical="center" wrapText="1"/>
    </xf>
    <xf numFmtId="0" fontId="29" fillId="0" borderId="176" xfId="0" applyFont="1" applyBorder="1" applyAlignment="1">
      <alignment horizontal="center" vertical="center" wrapText="1"/>
    </xf>
    <xf numFmtId="0" fontId="21" fillId="0" borderId="176" xfId="0" applyFont="1" applyBorder="1" applyAlignment="1">
      <alignment horizontal="center" vertical="center" wrapText="1"/>
    </xf>
    <xf numFmtId="49" fontId="21" fillId="0" borderId="176" xfId="0" applyNumberFormat="1" applyFont="1" applyBorder="1" applyAlignment="1">
      <alignment horizontal="center" vertical="center"/>
    </xf>
    <xf numFmtId="0" fontId="61" fillId="0" borderId="143" xfId="0" applyFont="1" applyBorder="1" applyAlignment="1">
      <alignment horizontal="center" vertical="center" wrapText="1"/>
    </xf>
    <xf numFmtId="0" fontId="65" fillId="0" borderId="143" xfId="0" applyFont="1" applyBorder="1" applyAlignment="1">
      <alignment horizontal="center" vertical="center" wrapText="1"/>
    </xf>
    <xf numFmtId="0" fontId="29" fillId="0" borderId="222" xfId="0" applyFont="1" applyBorder="1" applyAlignment="1">
      <alignment horizontal="center" vertical="center" wrapText="1"/>
    </xf>
    <xf numFmtId="0" fontId="21" fillId="0" borderId="222" xfId="0" applyFont="1" applyBorder="1" applyAlignment="1">
      <alignment horizontal="center" vertical="center" wrapText="1"/>
    </xf>
    <xf numFmtId="0" fontId="65" fillId="13" borderId="142" xfId="0" applyFont="1" applyFill="1" applyBorder="1" applyAlignment="1">
      <alignment horizontal="center" vertical="center"/>
    </xf>
    <xf numFmtId="0" fontId="65" fillId="13" borderId="152" xfId="0" applyFont="1" applyFill="1" applyBorder="1" applyAlignment="1">
      <alignment horizontal="center" vertical="center"/>
    </xf>
    <xf numFmtId="0" fontId="65" fillId="13" borderId="143" xfId="0" applyFont="1" applyFill="1" applyBorder="1" applyAlignment="1">
      <alignment horizontal="center" vertical="center"/>
    </xf>
    <xf numFmtId="167" fontId="35" fillId="12" borderId="301" xfId="0" applyNumberFormat="1" applyFont="1" applyFill="1" applyBorder="1" applyAlignment="1">
      <alignment horizontal="right" vertical="center"/>
    </xf>
    <xf numFmtId="0" fontId="70" fillId="0" borderId="0" xfId="0" applyFont="1"/>
    <xf numFmtId="0" fontId="70" fillId="0" borderId="0" xfId="0" applyFont="1" applyBorder="1"/>
    <xf numFmtId="0" fontId="59" fillId="0" borderId="0" xfId="0" applyFont="1" applyBorder="1"/>
    <xf numFmtId="0" fontId="0" fillId="0" borderId="0" xfId="0" applyFont="1" applyBorder="1"/>
    <xf numFmtId="0" fontId="59" fillId="0" borderId="0" xfId="0" applyFont="1" applyBorder="1" applyAlignment="1">
      <alignment horizontal="right"/>
    </xf>
    <xf numFmtId="167" fontId="64" fillId="0" borderId="0" xfId="0" applyNumberFormat="1" applyFont="1" applyBorder="1" applyAlignment="1">
      <alignment horizontal="right"/>
    </xf>
    <xf numFmtId="4" fontId="59" fillId="0" borderId="0" xfId="0" applyNumberFormat="1" applyFont="1" applyBorder="1"/>
    <xf numFmtId="4" fontId="64" fillId="0" borderId="0" xfId="0" applyNumberFormat="1" applyFont="1" applyBorder="1" applyAlignment="1">
      <alignment horizontal="right"/>
    </xf>
    <xf numFmtId="0" fontId="64" fillId="0" borderId="0" xfId="0" applyFont="1" applyBorder="1" applyAlignment="1">
      <alignment horizontal="right"/>
    </xf>
    <xf numFmtId="0" fontId="72" fillId="0" borderId="0" xfId="0" applyFont="1"/>
    <xf numFmtId="0" fontId="73" fillId="0" borderId="0" xfId="0" applyFont="1" applyAlignment="1">
      <alignment horizontal="right"/>
    </xf>
    <xf numFmtId="0" fontId="58" fillId="0" borderId="0" xfId="0" applyFont="1" applyAlignment="1">
      <alignment vertical="center"/>
    </xf>
    <xf numFmtId="0" fontId="74" fillId="0" borderId="0" xfId="0" applyFont="1" applyBorder="1" applyAlignment="1">
      <alignment horizontal="center" vertical="center"/>
    </xf>
    <xf numFmtId="0" fontId="0" fillId="0" borderId="0" xfId="0" applyFont="1" applyBorder="1" applyAlignment="1">
      <alignment vertical="center" wrapText="1"/>
    </xf>
    <xf numFmtId="0" fontId="71" fillId="0" borderId="0" xfId="0" applyFont="1" applyFill="1" applyBorder="1" applyAlignment="1">
      <alignment horizontal="left" vertical="center"/>
    </xf>
    <xf numFmtId="166" fontId="0" fillId="0" borderId="0" xfId="17" applyFont="1" applyBorder="1"/>
    <xf numFmtId="0" fontId="70" fillId="0" borderId="0" xfId="0" applyFont="1" applyBorder="1" applyAlignment="1">
      <alignment horizontal="left" vertical="center" wrapText="1"/>
    </xf>
    <xf numFmtId="39" fontId="61" fillId="0" borderId="0" xfId="0" applyNumberFormat="1" applyFont="1" applyBorder="1" applyAlignment="1">
      <alignment vertical="center" wrapText="1"/>
    </xf>
    <xf numFmtId="0" fontId="71" fillId="0" borderId="0" xfId="0" applyFont="1" applyBorder="1" applyAlignment="1">
      <alignment horizontal="left" vertical="center" wrapText="1"/>
    </xf>
    <xf numFmtId="164" fontId="62" fillId="0" borderId="0" xfId="0" applyNumberFormat="1" applyFont="1" applyBorder="1" applyAlignment="1">
      <alignment vertical="center" wrapText="1"/>
    </xf>
    <xf numFmtId="0" fontId="59" fillId="0" borderId="0" xfId="0" applyFont="1"/>
    <xf numFmtId="0" fontId="65" fillId="0" borderId="0" xfId="0" applyFont="1" applyAlignment="1">
      <alignment horizontal="left"/>
    </xf>
    <xf numFmtId="0" fontId="59" fillId="0" borderId="0" xfId="0" applyFont="1" applyAlignment="1">
      <alignment horizontal="right"/>
    </xf>
    <xf numFmtId="0" fontId="64" fillId="0" borderId="0" xfId="0" applyFont="1" applyAlignment="1">
      <alignment horizontal="right"/>
    </xf>
    <xf numFmtId="167" fontId="35" fillId="12" borderId="303" xfId="0" applyNumberFormat="1" applyFont="1" applyFill="1" applyBorder="1" applyAlignment="1">
      <alignment horizontal="right" vertical="center"/>
    </xf>
    <xf numFmtId="0" fontId="29" fillId="0" borderId="258" xfId="0" applyFont="1" applyBorder="1" applyAlignment="1">
      <alignment horizontal="center" vertical="center" wrapText="1"/>
    </xf>
    <xf numFmtId="0" fontId="21" fillId="0" borderId="258" xfId="0" applyFont="1" applyBorder="1" applyAlignment="1">
      <alignment horizontal="center" vertical="center" wrapText="1"/>
    </xf>
    <xf numFmtId="0" fontId="29" fillId="0" borderId="305" xfId="0" applyFont="1" applyBorder="1" applyAlignment="1">
      <alignment horizontal="center" vertical="center" wrapText="1"/>
    </xf>
    <xf numFmtId="0" fontId="21" fillId="0" borderId="305" xfId="0" applyFont="1" applyBorder="1" applyAlignment="1">
      <alignment horizontal="center" vertical="center" wrapText="1"/>
    </xf>
    <xf numFmtId="49" fontId="21" fillId="0" borderId="212" xfId="0" applyNumberFormat="1" applyFont="1" applyBorder="1" applyAlignment="1">
      <alignment horizontal="center" vertical="center"/>
    </xf>
    <xf numFmtId="49" fontId="21" fillId="0" borderId="234" xfId="0" applyNumberFormat="1" applyFont="1" applyBorder="1" applyAlignment="1">
      <alignment horizontal="center" vertical="center"/>
    </xf>
    <xf numFmtId="0" fontId="65" fillId="13" borderId="213" xfId="0" applyFont="1" applyFill="1" applyBorder="1" applyAlignment="1">
      <alignment horizontal="center" vertical="center" wrapText="1"/>
    </xf>
    <xf numFmtId="0" fontId="21" fillId="13" borderId="213" xfId="0" applyFont="1" applyFill="1" applyBorder="1" applyAlignment="1">
      <alignment horizontal="center" vertical="center" wrapText="1"/>
    </xf>
    <xf numFmtId="49" fontId="21" fillId="13" borderId="213" xfId="0" applyNumberFormat="1" applyFont="1" applyFill="1" applyBorder="1" applyAlignment="1">
      <alignment horizontal="center" vertical="center"/>
    </xf>
    <xf numFmtId="0" fontId="65" fillId="13" borderId="234" xfId="0" applyFont="1" applyFill="1" applyBorder="1" applyAlignment="1">
      <alignment horizontal="center" vertical="center" wrapText="1"/>
    </xf>
    <xf numFmtId="0" fontId="21" fillId="13" borderId="222" xfId="0" applyFont="1" applyFill="1" applyBorder="1" applyAlignment="1">
      <alignment horizontal="center" vertical="center" wrapText="1"/>
    </xf>
    <xf numFmtId="49" fontId="21" fillId="13" borderId="222" xfId="0" applyNumberFormat="1" applyFont="1" applyFill="1" applyBorder="1" applyAlignment="1">
      <alignment horizontal="center" vertical="center"/>
    </xf>
    <xf numFmtId="49" fontId="21" fillId="13" borderId="234" xfId="0" applyNumberFormat="1" applyFont="1" applyFill="1" applyBorder="1" applyAlignment="1">
      <alignment horizontal="center" vertical="center"/>
    </xf>
    <xf numFmtId="0" fontId="29" fillId="0" borderId="234" xfId="0" applyFont="1" applyBorder="1" applyAlignment="1">
      <alignment horizontal="center" vertical="center" wrapText="1"/>
    </xf>
    <xf numFmtId="0" fontId="21" fillId="0" borderId="234" xfId="0" applyFont="1" applyBorder="1" applyAlignment="1">
      <alignment horizontal="center" vertical="center" wrapText="1"/>
    </xf>
    <xf numFmtId="0" fontId="65" fillId="13" borderId="212" xfId="0" applyFont="1" applyFill="1" applyBorder="1" applyAlignment="1">
      <alignment horizontal="center" vertical="center"/>
    </xf>
    <xf numFmtId="0" fontId="65" fillId="13" borderId="222" xfId="0" applyFont="1" applyFill="1" applyBorder="1" applyAlignment="1">
      <alignment horizontal="center" vertical="center"/>
    </xf>
    <xf numFmtId="0" fontId="65" fillId="13" borderId="231" xfId="0" applyFont="1" applyFill="1" applyBorder="1" applyAlignment="1">
      <alignment horizontal="center" vertical="center"/>
    </xf>
    <xf numFmtId="0" fontId="65" fillId="13" borderId="213" xfId="0" applyFont="1" applyFill="1" applyBorder="1" applyAlignment="1">
      <alignment horizontal="center" vertical="center"/>
    </xf>
    <xf numFmtId="0" fontId="21" fillId="13" borderId="234" xfId="0" applyFont="1" applyFill="1" applyBorder="1" applyAlignment="1">
      <alignment horizontal="center" vertical="center" wrapText="1"/>
    </xf>
    <xf numFmtId="167" fontId="69" fillId="11" borderId="313" xfId="0" applyNumberFormat="1" applyFont="1" applyFill="1" applyBorder="1" applyAlignment="1">
      <alignment horizontal="right" vertical="center"/>
    </xf>
    <xf numFmtId="39" fontId="69" fillId="11" borderId="312" xfId="0" applyNumberFormat="1" applyFont="1" applyFill="1" applyBorder="1" applyAlignment="1">
      <alignment horizontal="right" vertical="center"/>
    </xf>
    <xf numFmtId="4" fontId="69" fillId="11" borderId="315" xfId="0" applyNumberFormat="1" applyFont="1" applyFill="1" applyBorder="1" applyAlignment="1">
      <alignment horizontal="right" vertical="center" wrapText="1"/>
    </xf>
    <xf numFmtId="0" fontId="63" fillId="0" borderId="317" xfId="0" applyFont="1" applyBorder="1" applyAlignment="1">
      <alignment horizontal="center" vertical="center"/>
    </xf>
    <xf numFmtId="0" fontId="29" fillId="0" borderId="318" xfId="0" applyFont="1" applyBorder="1" applyAlignment="1">
      <alignment horizontal="center" vertical="center" wrapText="1"/>
    </xf>
    <xf numFmtId="0" fontId="21" fillId="0" borderId="318" xfId="0" applyFont="1" applyBorder="1" applyAlignment="1">
      <alignment horizontal="center" vertical="center" wrapText="1"/>
    </xf>
    <xf numFmtId="0" fontId="64" fillId="0" borderId="266" xfId="0" applyFont="1" applyBorder="1" applyAlignment="1">
      <alignment horizontal="center" vertical="center"/>
    </xf>
    <xf numFmtId="0" fontId="63" fillId="0" borderId="266" xfId="0" applyFont="1" applyBorder="1" applyAlignment="1">
      <alignment horizontal="center" vertical="center"/>
    </xf>
    <xf numFmtId="0" fontId="63" fillId="0" borderId="267" xfId="0" applyFont="1" applyBorder="1" applyAlignment="1">
      <alignment horizontal="center" vertical="center"/>
    </xf>
    <xf numFmtId="0" fontId="31" fillId="0" borderId="266" xfId="0" applyFont="1" applyBorder="1" applyAlignment="1">
      <alignment horizontal="center" vertical="center"/>
    </xf>
    <xf numFmtId="0" fontId="31" fillId="0" borderId="272" xfId="0" applyFont="1" applyBorder="1" applyAlignment="1">
      <alignment horizontal="center" vertical="center"/>
    </xf>
    <xf numFmtId="0" fontId="31" fillId="0" borderId="270" xfId="0" applyFont="1" applyBorder="1" applyAlignment="1">
      <alignment horizontal="center" vertical="center"/>
    </xf>
    <xf numFmtId="0" fontId="63" fillId="0" borderId="269" xfId="0" applyFont="1" applyBorder="1" applyAlignment="1">
      <alignment horizontal="center" vertical="center"/>
    </xf>
    <xf numFmtId="1" fontId="19" fillId="0" borderId="266" xfId="0" applyNumberFormat="1" applyFont="1" applyBorder="1" applyAlignment="1">
      <alignment horizontal="center" vertical="center"/>
    </xf>
    <xf numFmtId="0" fontId="19" fillId="0" borderId="269" xfId="0" applyFont="1" applyBorder="1" applyAlignment="1">
      <alignment horizontal="center" vertical="center"/>
    </xf>
    <xf numFmtId="0" fontId="31" fillId="0" borderId="240" xfId="0" applyFont="1" applyBorder="1" applyAlignment="1">
      <alignment horizontal="center" vertical="center"/>
    </xf>
    <xf numFmtId="0" fontId="31" fillId="0" borderId="269" xfId="0" applyFont="1" applyBorder="1" applyAlignment="1">
      <alignment horizontal="center" vertical="center"/>
    </xf>
    <xf numFmtId="0" fontId="19" fillId="0" borderId="266" xfId="0" applyFont="1" applyBorder="1" applyAlignment="1">
      <alignment horizontal="center" vertical="center"/>
    </xf>
    <xf numFmtId="0" fontId="19" fillId="0" borderId="271" xfId="0" applyFont="1" applyBorder="1" applyAlignment="1">
      <alignment horizontal="center" vertical="center"/>
    </xf>
    <xf numFmtId="0" fontId="19" fillId="0" borderId="319" xfId="0" applyFont="1" applyBorder="1" applyAlignment="1">
      <alignment horizontal="center" vertical="center"/>
    </xf>
    <xf numFmtId="0" fontId="64" fillId="0" borderId="272" xfId="0" applyFont="1" applyBorder="1" applyAlignment="1">
      <alignment horizontal="center" vertical="center"/>
    </xf>
    <xf numFmtId="0" fontId="19" fillId="0" borderId="296" xfId="0" applyFont="1" applyBorder="1" applyAlignment="1">
      <alignment horizontal="center" vertical="center"/>
    </xf>
    <xf numFmtId="0" fontId="19" fillId="0" borderId="267" xfId="0" applyFont="1" applyBorder="1" applyAlignment="1">
      <alignment horizontal="center" vertical="center"/>
    </xf>
    <xf numFmtId="0" fontId="19" fillId="0" borderId="320" xfId="0" applyFont="1" applyBorder="1" applyAlignment="1">
      <alignment horizontal="center" vertical="center"/>
    </xf>
    <xf numFmtId="0" fontId="19" fillId="0" borderId="265" xfId="0" applyFont="1" applyBorder="1" applyAlignment="1">
      <alignment horizontal="center" vertical="center"/>
    </xf>
    <xf numFmtId="0" fontId="31" fillId="0" borderId="268" xfId="0" applyFont="1" applyBorder="1" applyAlignment="1">
      <alignment horizontal="center" vertical="center"/>
    </xf>
    <xf numFmtId="0" fontId="19" fillId="0" borderId="322" xfId="0" applyFont="1" applyBorder="1" applyAlignment="1">
      <alignment horizontal="center" vertical="center"/>
    </xf>
    <xf numFmtId="0" fontId="19" fillId="0" borderId="323" xfId="0" applyFont="1" applyBorder="1" applyAlignment="1">
      <alignment horizontal="center" vertical="center"/>
    </xf>
    <xf numFmtId="0" fontId="31" fillId="0" borderId="297" xfId="0" applyFont="1" applyBorder="1" applyAlignment="1">
      <alignment horizontal="center" vertical="center"/>
    </xf>
    <xf numFmtId="0" fontId="19" fillId="13" borderId="265" xfId="0" applyFont="1" applyFill="1" applyBorder="1" applyAlignment="1">
      <alignment horizontal="center" vertical="center"/>
    </xf>
    <xf numFmtId="0" fontId="19" fillId="13" borderId="266" xfId="0" applyFont="1" applyFill="1" applyBorder="1" applyAlignment="1">
      <alignment horizontal="center" vertical="center"/>
    </xf>
    <xf numFmtId="0" fontId="19" fillId="13" borderId="267" xfId="0" applyFont="1" applyFill="1" applyBorder="1" applyAlignment="1">
      <alignment horizontal="center" vertical="center"/>
    </xf>
    <xf numFmtId="0" fontId="19" fillId="13" borderId="272" xfId="0" applyFont="1" applyFill="1" applyBorder="1" applyAlignment="1">
      <alignment horizontal="center" vertical="center"/>
    </xf>
    <xf numFmtId="0" fontId="19" fillId="13" borderId="268" xfId="0" applyFont="1" applyFill="1" applyBorder="1" applyAlignment="1">
      <alignment horizontal="center" vertical="center"/>
    </xf>
    <xf numFmtId="0" fontId="19" fillId="13" borderId="270" xfId="0" applyFont="1" applyFill="1" applyBorder="1" applyAlignment="1">
      <alignment horizontal="center" vertical="center"/>
    </xf>
    <xf numFmtId="0" fontId="19" fillId="13" borderId="269" xfId="0" applyFont="1" applyFill="1" applyBorder="1" applyAlignment="1">
      <alignment horizontal="center" vertical="center"/>
    </xf>
    <xf numFmtId="0" fontId="31" fillId="13" borderId="266" xfId="0" applyFont="1" applyFill="1" applyBorder="1" applyAlignment="1">
      <alignment horizontal="center" vertical="center"/>
    </xf>
    <xf numFmtId="0" fontId="31" fillId="13" borderId="297" xfId="0" applyFont="1" applyFill="1" applyBorder="1" applyAlignment="1">
      <alignment horizontal="center" vertical="center"/>
    </xf>
    <xf numFmtId="0" fontId="64" fillId="13" borderId="324" xfId="0" applyFont="1" applyFill="1" applyBorder="1" applyAlignment="1">
      <alignment horizontal="center" vertical="center"/>
    </xf>
    <xf numFmtId="0" fontId="63" fillId="13" borderId="325" xfId="0" applyFont="1" applyFill="1" applyBorder="1" applyAlignment="1">
      <alignment horizontal="center" vertical="center"/>
    </xf>
    <xf numFmtId="0" fontId="63" fillId="13" borderId="322" xfId="0" applyFont="1" applyFill="1" applyBorder="1" applyAlignment="1">
      <alignment horizontal="center" vertical="center"/>
    </xf>
    <xf numFmtId="0" fontId="63" fillId="13" borderId="324" xfId="0" applyFont="1" applyFill="1" applyBorder="1" applyAlignment="1">
      <alignment horizontal="center" vertical="center"/>
    </xf>
    <xf numFmtId="0" fontId="63" fillId="13" borderId="326" xfId="0" applyFont="1" applyFill="1" applyBorder="1" applyAlignment="1">
      <alignment horizontal="center" vertical="center"/>
    </xf>
    <xf numFmtId="0" fontId="63" fillId="13" borderId="327" xfId="0" applyFont="1" applyFill="1" applyBorder="1" applyAlignment="1">
      <alignment horizontal="center" vertical="center"/>
    </xf>
    <xf numFmtId="0" fontId="63" fillId="13" borderId="328" xfId="0" applyFont="1" applyFill="1" applyBorder="1" applyAlignment="1">
      <alignment horizontal="center" vertical="center"/>
    </xf>
    <xf numFmtId="0" fontId="63" fillId="13" borderId="319" xfId="0" applyFont="1" applyFill="1" applyBorder="1" applyAlignment="1">
      <alignment horizontal="center" vertical="center"/>
    </xf>
    <xf numFmtId="0" fontId="31" fillId="0" borderId="273" xfId="0" applyFont="1" applyBorder="1" applyAlignment="1">
      <alignment horizontal="center" vertical="center"/>
    </xf>
    <xf numFmtId="0" fontId="19" fillId="0" borderId="240" xfId="0" applyFont="1" applyBorder="1" applyAlignment="1">
      <alignment horizontal="center" vertical="center"/>
    </xf>
    <xf numFmtId="0" fontId="19" fillId="13" borderId="328" xfId="0" applyFont="1" applyFill="1" applyBorder="1" applyAlignment="1">
      <alignment horizontal="center" vertical="center"/>
    </xf>
    <xf numFmtId="0" fontId="19" fillId="13" borderId="296" xfId="0" applyFont="1" applyFill="1" applyBorder="1" applyAlignment="1">
      <alignment horizontal="center" vertical="center"/>
    </xf>
    <xf numFmtId="0" fontId="19" fillId="13" borderId="297" xfId="0" applyFont="1" applyFill="1" applyBorder="1" applyAlignment="1">
      <alignment horizontal="center" vertical="center"/>
    </xf>
    <xf numFmtId="0" fontId="65" fillId="0" borderId="40" xfId="0" applyFont="1" applyBorder="1" applyAlignment="1">
      <alignment horizontal="center" vertical="center" wrapText="1"/>
    </xf>
    <xf numFmtId="49" fontId="21" fillId="0" borderId="40" xfId="0" applyNumberFormat="1" applyFont="1" applyBorder="1" applyAlignment="1">
      <alignment horizontal="center" vertical="center"/>
    </xf>
    <xf numFmtId="0" fontId="64" fillId="0" borderId="40" xfId="0" applyFont="1" applyBorder="1" applyAlignment="1">
      <alignment horizontal="center" vertical="center"/>
    </xf>
    <xf numFmtId="0" fontId="21" fillId="0" borderId="40" xfId="0" applyFont="1" applyBorder="1" applyAlignment="1">
      <alignment horizontal="center" vertical="center" wrapText="1"/>
    </xf>
    <xf numFmtId="4" fontId="65" fillId="0" borderId="40" xfId="0" applyNumberFormat="1" applyFont="1" applyBorder="1" applyAlignment="1">
      <alignment horizontal="center" vertical="center" wrapText="1"/>
    </xf>
    <xf numFmtId="4" fontId="21" fillId="0" borderId="40" xfId="0" applyNumberFormat="1" applyFont="1" applyBorder="1" applyAlignment="1">
      <alignment horizontal="center" vertical="center" wrapText="1"/>
    </xf>
    <xf numFmtId="167" fontId="65" fillId="0" borderId="40" xfId="0" applyNumberFormat="1" applyFont="1" applyBorder="1" applyAlignment="1">
      <alignment horizontal="center" vertical="center" wrapText="1"/>
    </xf>
    <xf numFmtId="0" fontId="65" fillId="0" borderId="98" xfId="0" applyFont="1" applyBorder="1" applyAlignment="1">
      <alignment horizontal="center" vertical="center" wrapText="1"/>
    </xf>
    <xf numFmtId="49" fontId="21" fillId="0" borderId="98" xfId="0" applyNumberFormat="1" applyFont="1" applyBorder="1" applyAlignment="1">
      <alignment horizontal="center" vertical="center"/>
    </xf>
    <xf numFmtId="0" fontId="21" fillId="0" borderId="33" xfId="0" applyFont="1" applyBorder="1" applyAlignment="1">
      <alignment horizontal="center" vertical="center" wrapText="1"/>
    </xf>
    <xf numFmtId="49" fontId="21" fillId="0" borderId="33" xfId="0" applyNumberFormat="1" applyFont="1" applyBorder="1" applyAlignment="1">
      <alignment horizontal="center" vertical="center"/>
    </xf>
    <xf numFmtId="49" fontId="21" fillId="0" borderId="45" xfId="0" applyNumberFormat="1" applyFont="1" applyBorder="1" applyAlignment="1">
      <alignment horizontal="center" vertical="center"/>
    </xf>
    <xf numFmtId="0" fontId="65" fillId="0" borderId="39" xfId="0" applyFont="1" applyBorder="1" applyAlignment="1">
      <alignment horizontal="center" vertical="center" wrapText="1"/>
    </xf>
    <xf numFmtId="49" fontId="21" fillId="0" borderId="39" xfId="0" applyNumberFormat="1" applyFont="1" applyBorder="1" applyAlignment="1">
      <alignment horizontal="center" vertical="center"/>
    </xf>
    <xf numFmtId="0" fontId="63" fillId="0" borderId="296" xfId="0" applyFont="1" applyBorder="1" applyAlignment="1">
      <alignment horizontal="center" vertical="center"/>
    </xf>
    <xf numFmtId="0" fontId="21" fillId="0" borderId="49" xfId="0" applyFont="1" applyBorder="1" applyAlignment="1">
      <alignment horizontal="center" vertical="center" wrapText="1"/>
    </xf>
    <xf numFmtId="49" fontId="21" fillId="0" borderId="49" xfId="0" applyNumberFormat="1" applyFont="1" applyBorder="1" applyAlignment="1">
      <alignment horizontal="center" vertical="center"/>
    </xf>
    <xf numFmtId="0" fontId="29" fillId="0" borderId="212" xfId="0" applyFont="1" applyBorder="1" applyAlignment="1">
      <alignment horizontal="center" vertical="center" wrapText="1"/>
    </xf>
    <xf numFmtId="0" fontId="21" fillId="0" borderId="45" xfId="0" applyFont="1" applyBorder="1" applyAlignment="1">
      <alignment horizontal="center" vertical="center" wrapText="1"/>
    </xf>
    <xf numFmtId="0" fontId="65" fillId="0" borderId="33" xfId="0" applyFont="1" applyBorder="1" applyAlignment="1">
      <alignment horizontal="center" vertical="center" wrapText="1"/>
    </xf>
    <xf numFmtId="0" fontId="65" fillId="0" borderId="30" xfId="0" applyFont="1" applyBorder="1" applyAlignment="1">
      <alignment horizontal="center" vertical="center" wrapText="1"/>
    </xf>
    <xf numFmtId="0" fontId="63" fillId="0" borderId="271" xfId="0" applyFont="1" applyBorder="1" applyAlignment="1">
      <alignment horizontal="center" vertical="center"/>
    </xf>
    <xf numFmtId="0" fontId="21" fillId="0" borderId="34" xfId="0" applyFont="1" applyBorder="1" applyAlignment="1">
      <alignment horizontal="center" vertical="center" wrapText="1"/>
    </xf>
    <xf numFmtId="49" fontId="21" fillId="0" borderId="34" xfId="0" applyNumberFormat="1" applyFont="1" applyBorder="1" applyAlignment="1">
      <alignment horizontal="center" vertical="center"/>
    </xf>
    <xf numFmtId="0" fontId="21" fillId="0" borderId="39" xfId="0" applyFont="1" applyBorder="1" applyAlignment="1">
      <alignment horizontal="center" vertical="center" wrapText="1"/>
    </xf>
    <xf numFmtId="0" fontId="21" fillId="0" borderId="57" xfId="0" applyFont="1" applyBorder="1" applyAlignment="1">
      <alignment horizontal="center" vertical="center" wrapText="1"/>
    </xf>
    <xf numFmtId="49" fontId="21" fillId="0" borderId="57" xfId="0" applyNumberFormat="1" applyFont="1" applyBorder="1" applyAlignment="1">
      <alignment horizontal="center" vertical="center"/>
    </xf>
    <xf numFmtId="0" fontId="65" fillId="13" borderId="40" xfId="0" applyFont="1" applyFill="1" applyBorder="1" applyAlignment="1">
      <alignment horizontal="center" vertical="center"/>
    </xf>
    <xf numFmtId="0" fontId="64" fillId="0" borderId="261" xfId="0" applyFont="1" applyBorder="1" applyAlignment="1">
      <alignment horizontal="center" vertical="center"/>
    </xf>
    <xf numFmtId="0" fontId="64" fillId="0" borderId="45" xfId="0" applyFont="1" applyBorder="1" applyAlignment="1">
      <alignment horizontal="center" vertical="center"/>
    </xf>
    <xf numFmtId="0" fontId="23" fillId="0" borderId="30" xfId="0" applyFont="1" applyBorder="1" applyAlignment="1">
      <alignment horizontal="center" vertical="center" wrapText="1"/>
    </xf>
    <xf numFmtId="0" fontId="65" fillId="0" borderId="30" xfId="0" applyFont="1" applyBorder="1" applyAlignment="1">
      <alignment horizontal="center" vertical="center"/>
    </xf>
    <xf numFmtId="167" fontId="21" fillId="0" borderId="49" xfId="0" applyNumberFormat="1" applyFont="1" applyBorder="1" applyAlignment="1">
      <alignment horizontal="center" vertical="center"/>
    </xf>
    <xf numFmtId="0" fontId="65" fillId="0" borderId="49" xfId="0" applyFont="1" applyBorder="1" applyAlignment="1">
      <alignment horizontal="center" vertical="center"/>
    </xf>
    <xf numFmtId="0" fontId="21" fillId="13" borderId="234" xfId="0" applyFont="1" applyFill="1" applyBorder="1" applyAlignment="1">
      <alignment horizontal="center" vertical="center"/>
    </xf>
    <xf numFmtId="167" fontId="21" fillId="0" borderId="149" xfId="0" applyNumberFormat="1" applyFont="1" applyBorder="1" applyAlignment="1">
      <alignment horizontal="center" vertical="center"/>
    </xf>
    <xf numFmtId="167" fontId="23" fillId="0" borderId="149" xfId="0" applyNumberFormat="1" applyFont="1" applyBorder="1" applyAlignment="1">
      <alignment horizontal="center" vertical="center"/>
    </xf>
    <xf numFmtId="167" fontId="23" fillId="0" borderId="213" xfId="0" applyNumberFormat="1" applyFont="1" applyBorder="1" applyAlignment="1">
      <alignment horizontal="center" vertical="center"/>
    </xf>
    <xf numFmtId="167" fontId="21" fillId="0" borderId="213" xfId="0" applyNumberFormat="1" applyFont="1" applyBorder="1" applyAlignment="1">
      <alignment horizontal="center" vertical="center"/>
    </xf>
    <xf numFmtId="167" fontId="23" fillId="0" borderId="222" xfId="0" applyNumberFormat="1" applyFont="1" applyBorder="1" applyAlignment="1">
      <alignment horizontal="center" vertical="center"/>
    </xf>
    <xf numFmtId="167" fontId="23" fillId="0" borderId="142" xfId="0" applyNumberFormat="1" applyFont="1" applyBorder="1" applyAlignment="1">
      <alignment horizontal="center" vertical="center"/>
    </xf>
    <xf numFmtId="167" fontId="21" fillId="0" borderId="142" xfId="0" applyNumberFormat="1" applyFont="1" applyBorder="1" applyAlignment="1">
      <alignment horizontal="center" vertical="center"/>
    </xf>
    <xf numFmtId="167" fontId="23" fillId="0" borderId="234" xfId="0" applyNumberFormat="1" applyFont="1" applyBorder="1" applyAlignment="1">
      <alignment horizontal="center" vertical="center"/>
    </xf>
    <xf numFmtId="167" fontId="21" fillId="0" borderId="234" xfId="0" applyNumberFormat="1" applyFont="1" applyBorder="1" applyAlignment="1">
      <alignment horizontal="center" vertical="center"/>
    </xf>
    <xf numFmtId="0" fontId="65" fillId="0" borderId="260" xfId="0" applyFont="1" applyBorder="1" applyAlignment="1">
      <alignment horizontal="center" vertical="center" wrapText="1"/>
    </xf>
    <xf numFmtId="0" fontId="65" fillId="0" borderId="49" xfId="0" applyFont="1" applyBorder="1" applyAlignment="1">
      <alignment horizontal="center" vertical="center" wrapText="1"/>
    </xf>
    <xf numFmtId="0" fontId="65" fillId="0" borderId="40" xfId="0" applyFont="1" applyFill="1" applyBorder="1" applyAlignment="1">
      <alignment horizontal="center" vertical="center" wrapText="1"/>
    </xf>
    <xf numFmtId="0" fontId="65" fillId="0" borderId="45" xfId="0" applyFont="1" applyBorder="1" applyAlignment="1">
      <alignment horizontal="center" vertical="center" wrapText="1"/>
    </xf>
    <xf numFmtId="0" fontId="66" fillId="0" borderId="40" xfId="0" applyFont="1" applyBorder="1" applyAlignment="1">
      <alignment horizontal="center" vertical="center"/>
    </xf>
    <xf numFmtId="0" fontId="65" fillId="0" borderId="261" xfId="0" applyFont="1" applyBorder="1" applyAlignment="1">
      <alignment horizontal="center" vertical="center" wrapText="1"/>
    </xf>
    <xf numFmtId="49" fontId="21" fillId="0" borderId="261" xfId="0" applyNumberFormat="1" applyFont="1" applyBorder="1" applyAlignment="1">
      <alignment horizontal="center" vertical="center"/>
    </xf>
    <xf numFmtId="39" fontId="61" fillId="0" borderId="318" xfId="0" applyNumberFormat="1" applyFont="1" applyBorder="1" applyAlignment="1">
      <alignment vertical="center"/>
    </xf>
    <xf numFmtId="39" fontId="61" fillId="0" borderId="144" xfId="0" applyNumberFormat="1" applyFont="1" applyBorder="1" applyAlignment="1">
      <alignment vertical="center"/>
    </xf>
    <xf numFmtId="39" fontId="33" fillId="0" borderId="30" xfId="0" applyNumberFormat="1" applyFont="1" applyBorder="1" applyAlignment="1">
      <alignment vertical="center"/>
    </xf>
    <xf numFmtId="39" fontId="61" fillId="0" borderId="149" xfId="0" applyNumberFormat="1" applyFont="1" applyBorder="1" applyAlignment="1">
      <alignment vertical="center"/>
    </xf>
    <xf numFmtId="39" fontId="29" fillId="0" borderId="150" xfId="0" applyNumberFormat="1" applyFont="1" applyBorder="1" applyAlignment="1">
      <alignment vertical="center"/>
    </xf>
    <xf numFmtId="39" fontId="62" fillId="0" borderId="40" xfId="0" applyNumberFormat="1" applyFont="1" applyBorder="1" applyAlignment="1">
      <alignment vertical="center"/>
    </xf>
    <xf numFmtId="39" fontId="61" fillId="0" borderId="150" xfId="0" applyNumberFormat="1" applyFont="1" applyBorder="1" applyAlignment="1">
      <alignment vertical="center"/>
    </xf>
    <xf numFmtId="39" fontId="61" fillId="0" borderId="166" xfId="0" applyNumberFormat="1" applyFont="1" applyBorder="1" applyAlignment="1">
      <alignment vertical="center"/>
    </xf>
    <xf numFmtId="39" fontId="61" fillId="0" borderId="167" xfId="0" applyNumberFormat="1" applyFont="1" applyBorder="1" applyAlignment="1">
      <alignment vertical="center"/>
    </xf>
    <xf numFmtId="39" fontId="62" fillId="0" borderId="39" xfId="0" applyNumberFormat="1" applyFont="1" applyBorder="1" applyAlignment="1">
      <alignment vertical="center"/>
    </xf>
    <xf numFmtId="39" fontId="29" fillId="0" borderId="222" xfId="0" applyNumberFormat="1" applyFont="1" applyBorder="1" applyAlignment="1">
      <alignment vertical="center"/>
    </xf>
    <xf numFmtId="39" fontId="61" fillId="0" borderId="259" xfId="0" applyNumberFormat="1" applyFont="1" applyBorder="1" applyAlignment="1">
      <alignment vertical="center"/>
    </xf>
    <xf numFmtId="39" fontId="62" fillId="0" borderId="49" xfId="0" applyNumberFormat="1" applyFont="1" applyBorder="1" applyAlignment="1">
      <alignment vertical="center"/>
    </xf>
    <xf numFmtId="39" fontId="33" fillId="0" borderId="40" xfId="0" applyNumberFormat="1" applyFont="1" applyBorder="1" applyAlignment="1">
      <alignment vertical="center"/>
    </xf>
    <xf numFmtId="39" fontId="61" fillId="0" borderId="213" xfId="0" applyNumberFormat="1" applyFont="1" applyBorder="1" applyAlignment="1">
      <alignment vertical="center"/>
    </xf>
    <xf numFmtId="39" fontId="61" fillId="0" borderId="257" xfId="0" applyNumberFormat="1" applyFont="1" applyBorder="1" applyAlignment="1">
      <alignment vertical="center"/>
    </xf>
    <xf numFmtId="39" fontId="33" fillId="0" borderId="45" xfId="0" applyNumberFormat="1" applyFont="1" applyBorder="1" applyAlignment="1">
      <alignment vertical="center"/>
    </xf>
    <xf numFmtId="39" fontId="61" fillId="0" borderId="147" xfId="0" applyNumberFormat="1" applyFont="1" applyBorder="1" applyAlignment="1">
      <alignment vertical="center"/>
    </xf>
    <xf numFmtId="39" fontId="33" fillId="0" borderId="33" xfId="0" applyNumberFormat="1" applyFont="1" applyBorder="1" applyAlignment="1">
      <alignment vertical="center"/>
    </xf>
    <xf numFmtId="39" fontId="33" fillId="0" borderId="39" xfId="0" applyNumberFormat="1" applyFont="1" applyBorder="1" applyAlignment="1">
      <alignment vertical="center"/>
    </xf>
    <xf numFmtId="39" fontId="62" fillId="0" borderId="45" xfId="0" applyNumberFormat="1" applyFont="1" applyBorder="1" applyAlignment="1">
      <alignment vertical="center"/>
    </xf>
    <xf numFmtId="39" fontId="61" fillId="0" borderId="222" xfId="0" applyNumberFormat="1" applyFont="1" applyBorder="1" applyAlignment="1">
      <alignment vertical="center"/>
    </xf>
    <xf numFmtId="39" fontId="61" fillId="0" borderId="212" xfId="0" applyNumberFormat="1" applyFont="1" applyBorder="1" applyAlignment="1">
      <alignment vertical="center"/>
    </xf>
    <xf numFmtId="39" fontId="61" fillId="0" borderId="142" xfId="0" applyNumberFormat="1" applyFont="1" applyBorder="1" applyAlignment="1">
      <alignment vertical="center"/>
    </xf>
    <xf numFmtId="39" fontId="33" fillId="0" borderId="40" xfId="0" applyNumberFormat="1" applyFont="1" applyFill="1" applyBorder="1" applyAlignment="1">
      <alignment vertical="center"/>
    </xf>
    <xf numFmtId="39" fontId="61" fillId="0" borderId="234" xfId="0" applyNumberFormat="1" applyFont="1" applyBorder="1" applyAlignment="1">
      <alignment vertical="center"/>
    </xf>
    <xf numFmtId="39" fontId="61" fillId="0" borderId="298" xfId="0" applyNumberFormat="1" applyFont="1" applyBorder="1" applyAlignment="1">
      <alignment vertical="center"/>
    </xf>
    <xf numFmtId="39" fontId="33" fillId="0" borderId="98" xfId="0" applyNumberFormat="1" applyFont="1" applyBorder="1" applyAlignment="1">
      <alignment vertical="center"/>
    </xf>
    <xf numFmtId="39" fontId="29" fillId="0" borderId="143" xfId="0" applyNumberFormat="1" applyFont="1" applyBorder="1" applyAlignment="1">
      <alignment vertical="center"/>
    </xf>
    <xf numFmtId="39" fontId="61" fillId="0" borderId="158" xfId="0" applyNumberFormat="1" applyFont="1" applyBorder="1" applyAlignment="1">
      <alignment vertical="center"/>
    </xf>
    <xf numFmtId="39" fontId="62" fillId="0" borderId="30" xfId="0" applyNumberFormat="1" applyFont="1" applyBorder="1" applyAlignment="1">
      <alignment vertical="center"/>
    </xf>
    <xf numFmtId="39" fontId="61" fillId="0" borderId="258" xfId="0" applyNumberFormat="1" applyFont="1" applyBorder="1" applyAlignment="1">
      <alignment vertical="center"/>
    </xf>
    <xf numFmtId="39" fontId="61" fillId="0" borderId="262" xfId="0" applyNumberFormat="1" applyFont="1" applyBorder="1" applyAlignment="1">
      <alignment vertical="center"/>
    </xf>
    <xf numFmtId="39" fontId="33" fillId="0" borderId="49" xfId="0" applyNumberFormat="1" applyFont="1" applyBorder="1" applyAlignment="1">
      <alignment vertical="center"/>
    </xf>
    <xf numFmtId="39" fontId="33" fillId="0" borderId="34" xfId="0" applyNumberFormat="1" applyFont="1" applyBorder="1" applyAlignment="1">
      <alignment vertical="center"/>
    </xf>
    <xf numFmtId="39" fontId="61" fillId="0" borderId="255" xfId="0" applyNumberFormat="1" applyFont="1" applyBorder="1" applyAlignment="1">
      <alignment vertical="center"/>
    </xf>
    <xf numFmtId="39" fontId="61" fillId="0" borderId="305" xfId="0" applyNumberFormat="1" applyFont="1" applyBorder="1" applyAlignment="1">
      <alignment vertical="center"/>
    </xf>
    <xf numFmtId="39" fontId="61" fillId="0" borderId="333" xfId="0" applyNumberFormat="1" applyFont="1" applyBorder="1" applyAlignment="1">
      <alignment vertical="center"/>
    </xf>
    <xf numFmtId="39" fontId="33" fillId="0" borderId="57" xfId="0" applyNumberFormat="1" applyFont="1" applyBorder="1" applyAlignment="1">
      <alignment vertical="center"/>
    </xf>
    <xf numFmtId="39" fontId="62" fillId="0" borderId="33" xfId="0" applyNumberFormat="1" applyFont="1" applyBorder="1" applyAlignment="1">
      <alignment vertical="center"/>
    </xf>
    <xf numFmtId="39" fontId="61" fillId="0" borderId="172" xfId="0" applyNumberFormat="1" applyFont="1" applyBorder="1" applyAlignment="1">
      <alignment vertical="center"/>
    </xf>
    <xf numFmtId="39" fontId="61" fillId="0" borderId="173" xfId="0" applyNumberFormat="1" applyFont="1" applyBorder="1" applyAlignment="1">
      <alignment vertical="center"/>
    </xf>
    <xf numFmtId="39" fontId="62" fillId="0" borderId="98" xfId="0" applyNumberFormat="1" applyFont="1" applyBorder="1" applyAlignment="1">
      <alignment vertical="center"/>
    </xf>
    <xf numFmtId="39" fontId="61" fillId="13" borderId="176" xfId="0" applyNumberFormat="1" applyFont="1" applyFill="1" applyBorder="1" applyAlignment="1">
      <alignment vertical="center"/>
    </xf>
    <xf numFmtId="39" fontId="62" fillId="13" borderId="176" xfId="0" applyNumberFormat="1" applyFont="1" applyFill="1" applyBorder="1" applyAlignment="1">
      <alignment vertical="center"/>
    </xf>
    <xf numFmtId="39" fontId="61" fillId="13" borderId="149" xfId="0" applyNumberFormat="1" applyFont="1" applyFill="1" applyBorder="1" applyAlignment="1">
      <alignment vertical="center"/>
    </xf>
    <xf numFmtId="39" fontId="62" fillId="13" borderId="149" xfId="0" applyNumberFormat="1" applyFont="1" applyFill="1" applyBorder="1" applyAlignment="1">
      <alignment vertical="center"/>
    </xf>
    <xf numFmtId="39" fontId="61" fillId="13" borderId="143" xfId="0" applyNumberFormat="1" applyFont="1" applyFill="1" applyBorder="1" applyAlignment="1">
      <alignment vertical="center"/>
    </xf>
    <xf numFmtId="39" fontId="62" fillId="13" borderId="143" xfId="0" applyNumberFormat="1" applyFont="1" applyFill="1" applyBorder="1" applyAlignment="1">
      <alignment vertical="center"/>
    </xf>
    <xf numFmtId="39" fontId="33" fillId="13" borderId="149" xfId="0" applyNumberFormat="1" applyFont="1" applyFill="1" applyBorder="1" applyAlignment="1">
      <alignment vertical="center"/>
    </xf>
    <xf numFmtId="39" fontId="61" fillId="13" borderId="142" xfId="0" applyNumberFormat="1" applyFont="1" applyFill="1" applyBorder="1" applyAlignment="1">
      <alignment vertical="center"/>
    </xf>
    <xf numFmtId="39" fontId="62" fillId="13" borderId="142" xfId="0" applyNumberFormat="1" applyFont="1" applyFill="1" applyBorder="1" applyAlignment="1">
      <alignment vertical="center"/>
    </xf>
    <xf numFmtId="39" fontId="61" fillId="13" borderId="213" xfId="0" applyNumberFormat="1" applyFont="1" applyFill="1" applyBorder="1" applyAlignment="1">
      <alignment vertical="center"/>
    </xf>
    <xf numFmtId="39" fontId="33" fillId="13" borderId="213" xfId="0" applyNumberFormat="1" applyFont="1" applyFill="1" applyBorder="1" applyAlignment="1">
      <alignment vertical="center"/>
    </xf>
    <xf numFmtId="39" fontId="61" fillId="13" borderId="234" xfId="0" applyNumberFormat="1" applyFont="1" applyFill="1" applyBorder="1" applyAlignment="1">
      <alignment vertical="center"/>
    </xf>
    <xf numFmtId="39" fontId="62" fillId="13" borderId="234" xfId="0" applyNumberFormat="1" applyFont="1" applyFill="1" applyBorder="1" applyAlignment="1">
      <alignment vertical="center"/>
    </xf>
    <xf numFmtId="39" fontId="61" fillId="13" borderId="154" xfId="0" applyNumberFormat="1" applyFont="1" applyFill="1" applyBorder="1" applyAlignment="1">
      <alignment vertical="center"/>
    </xf>
    <xf numFmtId="39" fontId="33" fillId="13" borderId="154" xfId="0" applyNumberFormat="1" applyFont="1" applyFill="1" applyBorder="1" applyAlignment="1">
      <alignment vertical="center"/>
    </xf>
    <xf numFmtId="39" fontId="33" fillId="13" borderId="143" xfId="0" applyNumberFormat="1" applyFont="1" applyFill="1" applyBorder="1" applyAlignment="1">
      <alignment vertical="center"/>
    </xf>
    <xf numFmtId="39" fontId="61" fillId="13" borderId="222" xfId="0" applyNumberFormat="1" applyFont="1" applyFill="1" applyBorder="1" applyAlignment="1">
      <alignment vertical="center"/>
    </xf>
    <xf numFmtId="39" fontId="33" fillId="13" borderId="222" xfId="0" applyNumberFormat="1" applyFont="1" applyFill="1" applyBorder="1" applyAlignment="1">
      <alignment vertical="center"/>
    </xf>
    <xf numFmtId="39" fontId="33" fillId="13" borderId="142" xfId="0" applyNumberFormat="1" applyFont="1" applyFill="1" applyBorder="1" applyAlignment="1">
      <alignment vertical="center"/>
    </xf>
    <xf numFmtId="39" fontId="33" fillId="13" borderId="234" xfId="0" applyNumberFormat="1" applyFont="1" applyFill="1" applyBorder="1" applyAlignment="1">
      <alignment vertical="center"/>
    </xf>
    <xf numFmtId="39" fontId="61" fillId="0" borderId="176" xfId="0" applyNumberFormat="1" applyFont="1" applyBorder="1" applyAlignment="1">
      <alignment vertical="center"/>
    </xf>
    <xf numFmtId="39" fontId="33" fillId="0" borderId="176" xfId="0" applyNumberFormat="1" applyFont="1" applyBorder="1" applyAlignment="1">
      <alignment vertical="center"/>
    </xf>
    <xf numFmtId="39" fontId="33" fillId="0" borderId="149" xfId="0" applyNumberFormat="1" applyFont="1" applyBorder="1" applyAlignment="1">
      <alignment vertical="center"/>
    </xf>
    <xf numFmtId="39" fontId="61" fillId="0" borderId="154" xfId="0" applyNumberFormat="1" applyFont="1" applyBorder="1" applyAlignment="1">
      <alignment vertical="center"/>
    </xf>
    <xf numFmtId="39" fontId="33" fillId="0" borderId="154" xfId="0" applyNumberFormat="1" applyFont="1" applyBorder="1" applyAlignment="1">
      <alignment vertical="center"/>
    </xf>
    <xf numFmtId="39" fontId="61" fillId="0" borderId="143" xfId="0" applyNumberFormat="1" applyFont="1" applyBorder="1" applyAlignment="1">
      <alignment vertical="center"/>
    </xf>
    <xf numFmtId="39" fontId="33" fillId="0" borderId="143" xfId="0" applyNumberFormat="1" applyFont="1" applyBorder="1" applyAlignment="1">
      <alignment vertical="center"/>
    </xf>
    <xf numFmtId="39" fontId="33" fillId="0" borderId="234" xfId="0" applyNumberFormat="1" applyFont="1" applyBorder="1" applyAlignment="1">
      <alignment vertical="center"/>
    </xf>
    <xf numFmtId="39" fontId="33" fillId="0" borderId="213" xfId="0" applyNumberFormat="1" applyFont="1" applyBorder="1" applyAlignment="1">
      <alignment vertical="center"/>
    </xf>
    <xf numFmtId="39" fontId="33" fillId="0" borderId="222" xfId="0" applyNumberFormat="1" applyFont="1" applyBorder="1" applyAlignment="1">
      <alignment vertical="center"/>
    </xf>
    <xf numFmtId="39" fontId="33" fillId="0" borderId="142" xfId="0" applyNumberFormat="1" applyFont="1" applyBorder="1" applyAlignment="1">
      <alignment vertical="center"/>
    </xf>
    <xf numFmtId="39" fontId="62" fillId="13" borderId="154" xfId="0" applyNumberFormat="1" applyFont="1" applyFill="1" applyBorder="1" applyAlignment="1">
      <alignment vertical="center"/>
    </xf>
    <xf numFmtId="39" fontId="61" fillId="13" borderId="40" xfId="0" applyNumberFormat="1" applyFont="1" applyFill="1" applyBorder="1" applyAlignment="1">
      <alignment vertical="center"/>
    </xf>
    <xf numFmtId="39" fontId="29" fillId="0" borderId="318" xfId="0" applyNumberFormat="1" applyFont="1" applyBorder="1" applyAlignment="1">
      <alignment horizontal="right" vertical="center"/>
    </xf>
    <xf numFmtId="39" fontId="61" fillId="0" borderId="166" xfId="0" applyNumberFormat="1" applyFont="1" applyBorder="1" applyAlignment="1">
      <alignment horizontal="right" vertical="center"/>
    </xf>
    <xf numFmtId="39" fontId="29" fillId="0" borderId="149" xfId="0" applyNumberFormat="1" applyFont="1" applyBorder="1" applyAlignment="1">
      <alignment horizontal="right" vertical="center"/>
    </xf>
    <xf numFmtId="39" fontId="29" fillId="0" borderId="222" xfId="0" applyNumberFormat="1" applyFont="1" applyBorder="1" applyAlignment="1">
      <alignment horizontal="right" vertical="center"/>
    </xf>
    <xf numFmtId="39" fontId="29" fillId="0" borderId="212" xfId="0" applyNumberFormat="1" applyFont="1" applyBorder="1" applyAlignment="1">
      <alignment horizontal="right" vertical="center"/>
    </xf>
    <xf numFmtId="39" fontId="62" fillId="0" borderId="142" xfId="0" applyNumberFormat="1" applyFont="1" applyBorder="1" applyAlignment="1">
      <alignment horizontal="right" vertical="center"/>
    </xf>
    <xf numFmtId="39" fontId="62" fillId="0" borderId="142" xfId="0" applyNumberFormat="1" applyFont="1" applyBorder="1" applyAlignment="1">
      <alignment horizontal="center" vertical="center"/>
    </xf>
    <xf numFmtId="39" fontId="61" fillId="0" borderId="144" xfId="0" applyNumberFormat="1" applyFont="1" applyBorder="1" applyAlignment="1">
      <alignment horizontal="center" vertical="center"/>
    </xf>
    <xf numFmtId="39" fontId="29" fillId="0" borderId="142" xfId="0" applyNumberFormat="1" applyFont="1" applyBorder="1" applyAlignment="1">
      <alignment horizontal="right" vertical="center"/>
    </xf>
    <xf numFmtId="39" fontId="61" fillId="0" borderId="166" xfId="17" applyNumberFormat="1" applyFont="1" applyBorder="1" applyAlignment="1">
      <alignment horizontal="right" vertical="center"/>
    </xf>
    <xf numFmtId="39" fontId="61" fillId="0" borderId="142" xfId="0" applyNumberFormat="1" applyFont="1" applyBorder="1" applyAlignment="1">
      <alignment horizontal="right" vertical="center"/>
    </xf>
    <xf numFmtId="39" fontId="61" fillId="0" borderId="234" xfId="0" applyNumberFormat="1" applyFont="1" applyBorder="1" applyAlignment="1">
      <alignment horizontal="right" vertical="center"/>
    </xf>
    <xf numFmtId="39" fontId="29" fillId="0" borderId="258" xfId="0" applyNumberFormat="1" applyFont="1" applyBorder="1" applyAlignment="1">
      <alignment horizontal="right" vertical="center"/>
    </xf>
    <xf numFmtId="39" fontId="29" fillId="0" borderId="166" xfId="0" applyNumberFormat="1" applyFont="1" applyBorder="1" applyAlignment="1">
      <alignment horizontal="right" vertical="center"/>
    </xf>
    <xf numFmtId="39" fontId="29" fillId="0" borderId="213" xfId="0" applyNumberFormat="1" applyFont="1" applyBorder="1" applyAlignment="1">
      <alignment horizontal="right" vertical="center"/>
    </xf>
    <xf numFmtId="39" fontId="29" fillId="0" borderId="305" xfId="0" applyNumberFormat="1" applyFont="1" applyBorder="1" applyAlignment="1">
      <alignment horizontal="right" vertical="center"/>
    </xf>
    <xf numFmtId="39" fontId="61" fillId="0" borderId="172" xfId="0" applyNumberFormat="1" applyFont="1" applyBorder="1" applyAlignment="1">
      <alignment horizontal="right" vertical="center"/>
    </xf>
    <xf numFmtId="39" fontId="29" fillId="0" borderId="142" xfId="0" applyNumberFormat="1" applyFont="1" applyBorder="1" applyAlignment="1">
      <alignment vertical="center"/>
    </xf>
    <xf numFmtId="39" fontId="29" fillId="0" borderId="149" xfId="0" applyNumberFormat="1" applyFont="1" applyBorder="1" applyAlignment="1">
      <alignment vertical="center"/>
    </xf>
    <xf numFmtId="39" fontId="33" fillId="0" borderId="166" xfId="0" applyNumberFormat="1" applyFont="1" applyBorder="1" applyAlignment="1">
      <alignment vertical="center"/>
    </xf>
    <xf numFmtId="39" fontId="29" fillId="0" borderId="143" xfId="0" applyNumberFormat="1" applyFont="1" applyBorder="1" applyAlignment="1">
      <alignment horizontal="right" vertical="center"/>
    </xf>
    <xf numFmtId="39" fontId="29" fillId="0" borderId="212" xfId="0" applyNumberFormat="1" applyFont="1" applyBorder="1" applyAlignment="1">
      <alignment vertical="center"/>
    </xf>
    <xf numFmtId="39" fontId="29" fillId="0" borderId="234" xfId="0" applyNumberFormat="1" applyFont="1" applyBorder="1" applyAlignment="1">
      <alignment horizontal="right" vertical="center"/>
    </xf>
    <xf numFmtId="39" fontId="29" fillId="0" borderId="234" xfId="0" applyNumberFormat="1" applyFont="1" applyBorder="1" applyAlignment="1">
      <alignment vertical="center"/>
    </xf>
    <xf numFmtId="39" fontId="29" fillId="13" borderId="176" xfId="0" applyNumberFormat="1" applyFont="1" applyFill="1" applyBorder="1" applyAlignment="1">
      <alignment horizontal="right" vertical="center"/>
    </xf>
    <xf numFmtId="39" fontId="29" fillId="13" borderId="149" xfId="0" applyNumberFormat="1" applyFont="1" applyFill="1" applyBorder="1" applyAlignment="1">
      <alignment horizontal="right" vertical="center"/>
    </xf>
    <xf numFmtId="39" fontId="29" fillId="13" borderId="143" xfId="0" applyNumberFormat="1" applyFont="1" applyFill="1" applyBorder="1" applyAlignment="1">
      <alignment horizontal="right" vertical="center"/>
    </xf>
    <xf numFmtId="39" fontId="61" fillId="13" borderId="149" xfId="0" applyNumberFormat="1" applyFont="1" applyFill="1" applyBorder="1" applyAlignment="1">
      <alignment horizontal="right" vertical="center"/>
    </xf>
    <xf numFmtId="39" fontId="29" fillId="13" borderId="142" xfId="0" applyNumberFormat="1" applyFont="1" applyFill="1" applyBorder="1" applyAlignment="1">
      <alignment horizontal="right" vertical="center"/>
    </xf>
    <xf numFmtId="39" fontId="29" fillId="13" borderId="213" xfId="0" applyNumberFormat="1" applyFont="1" applyFill="1" applyBorder="1" applyAlignment="1">
      <alignment horizontal="right" vertical="center"/>
    </xf>
    <xf numFmtId="39" fontId="29" fillId="13" borderId="234" xfId="0" applyNumberFormat="1" applyFont="1" applyFill="1" applyBorder="1" applyAlignment="1">
      <alignment horizontal="right" vertical="center"/>
    </xf>
    <xf numFmtId="39" fontId="29" fillId="13" borderId="154" xfId="0" applyNumberFormat="1" applyFont="1" applyFill="1" applyBorder="1" applyAlignment="1">
      <alignment horizontal="right" vertical="center"/>
    </xf>
    <xf numFmtId="39" fontId="61" fillId="13" borderId="213" xfId="0" applyNumberFormat="1" applyFont="1" applyFill="1" applyBorder="1" applyAlignment="1">
      <alignment horizontal="right" vertical="center"/>
    </xf>
    <xf numFmtId="39" fontId="29" fillId="13" borderId="222" xfId="0" applyNumberFormat="1" applyFont="1" applyFill="1" applyBorder="1" applyAlignment="1">
      <alignment horizontal="right" vertical="center"/>
    </xf>
    <xf numFmtId="39" fontId="29" fillId="0" borderId="176" xfId="0" applyNumberFormat="1" applyFont="1" applyBorder="1" applyAlignment="1">
      <alignment horizontal="right" vertical="center"/>
    </xf>
    <xf numFmtId="39" fontId="29" fillId="0" borderId="154" xfId="0" applyNumberFormat="1" applyFont="1" applyBorder="1" applyAlignment="1">
      <alignment horizontal="right" vertical="center"/>
    </xf>
    <xf numFmtId="39" fontId="61" fillId="0" borderId="143" xfId="0" applyNumberFormat="1" applyFont="1" applyBorder="1" applyAlignment="1">
      <alignment horizontal="right" vertical="center"/>
    </xf>
    <xf numFmtId="39" fontId="61" fillId="13" borderId="154" xfId="0" applyNumberFormat="1" applyFont="1" applyFill="1" applyBorder="1" applyAlignment="1">
      <alignment horizontal="right" vertical="center"/>
    </xf>
    <xf numFmtId="39" fontId="61" fillId="13" borderId="142" xfId="0" applyNumberFormat="1" applyFont="1" applyFill="1" applyBorder="1" applyAlignment="1">
      <alignment horizontal="right" vertical="center"/>
    </xf>
    <xf numFmtId="39" fontId="61" fillId="13" borderId="222" xfId="0" applyNumberFormat="1" applyFont="1" applyFill="1" applyBorder="1" applyAlignment="1">
      <alignment horizontal="right" vertical="center"/>
    </xf>
    <xf numFmtId="39" fontId="61" fillId="13" borderId="234" xfId="0" applyNumberFormat="1" applyFont="1" applyFill="1" applyBorder="1" applyAlignment="1">
      <alignment horizontal="right" vertical="center"/>
    </xf>
    <xf numFmtId="39" fontId="61" fillId="13" borderId="143" xfId="0" applyNumberFormat="1" applyFont="1" applyFill="1" applyBorder="1" applyAlignment="1">
      <alignment horizontal="right" vertical="center"/>
    </xf>
    <xf numFmtId="39" fontId="61" fillId="13" borderId="40" xfId="0" applyNumberFormat="1" applyFont="1" applyFill="1" applyBorder="1" applyAlignment="1">
      <alignment horizontal="right" vertical="center"/>
    </xf>
    <xf numFmtId="39" fontId="61" fillId="13" borderId="176" xfId="0" applyNumberFormat="1" applyFont="1" applyFill="1" applyBorder="1" applyAlignment="1">
      <alignment horizontal="right" vertical="center"/>
    </xf>
    <xf numFmtId="39" fontId="61" fillId="0" borderId="260" xfId="0" applyNumberFormat="1" applyFont="1" applyBorder="1" applyAlignment="1">
      <alignment vertical="center"/>
    </xf>
    <xf numFmtId="39" fontId="62" fillId="0" borderId="260" xfId="0" applyNumberFormat="1" applyFont="1" applyBorder="1" applyAlignment="1">
      <alignment vertical="center"/>
    </xf>
    <xf numFmtId="39" fontId="61" fillId="0" borderId="40" xfId="0" applyNumberFormat="1" applyFont="1" applyBorder="1" applyAlignment="1">
      <alignment vertical="center"/>
    </xf>
    <xf numFmtId="39" fontId="61" fillId="0" borderId="39" xfId="0" applyNumberFormat="1" applyFont="1" applyBorder="1" applyAlignment="1">
      <alignment vertical="center"/>
    </xf>
    <xf numFmtId="39" fontId="61" fillId="0" borderId="49" xfId="0" applyNumberFormat="1" applyFont="1" applyBorder="1" applyAlignment="1">
      <alignment vertical="center"/>
    </xf>
    <xf numFmtId="39" fontId="29" fillId="0" borderId="39" xfId="0" applyNumberFormat="1" applyFont="1" applyBorder="1" applyAlignment="1">
      <alignment vertical="center"/>
    </xf>
    <xf numFmtId="39" fontId="29" fillId="0" borderId="49" xfId="0" applyNumberFormat="1" applyFont="1" applyBorder="1" applyAlignment="1">
      <alignment vertical="center"/>
    </xf>
    <xf numFmtId="39" fontId="61" fillId="0" borderId="45" xfId="0" applyNumberFormat="1" applyFont="1" applyBorder="1" applyAlignment="1">
      <alignment vertical="center"/>
    </xf>
    <xf numFmtId="39" fontId="29" fillId="0" borderId="33" xfId="0" applyNumberFormat="1" applyFont="1" applyBorder="1" applyAlignment="1">
      <alignment vertical="center"/>
    </xf>
    <xf numFmtId="39" fontId="61" fillId="0" borderId="33" xfId="0" applyNumberFormat="1" applyFont="1" applyBorder="1" applyAlignment="1">
      <alignment vertical="center"/>
    </xf>
    <xf numFmtId="39" fontId="61" fillId="0" borderId="261" xfId="0" applyNumberFormat="1" applyFont="1" applyBorder="1" applyAlignment="1">
      <alignment vertical="center"/>
    </xf>
    <xf numFmtId="39" fontId="62" fillId="0" borderId="261" xfId="0" applyNumberFormat="1" applyFont="1" applyBorder="1" applyAlignment="1">
      <alignment vertical="center"/>
    </xf>
    <xf numFmtId="0" fontId="65" fillId="13" borderId="176" xfId="0" applyFont="1" applyFill="1" applyBorder="1" applyAlignment="1">
      <alignment horizontal="center" vertical="center"/>
    </xf>
    <xf numFmtId="0" fontId="65" fillId="0" borderId="142" xfId="0" applyFont="1" applyBorder="1" applyAlignment="1">
      <alignment horizontal="center" vertical="center"/>
    </xf>
    <xf numFmtId="0" fontId="21" fillId="13" borderId="176" xfId="0" applyFont="1" applyFill="1" applyBorder="1" applyAlignment="1">
      <alignment horizontal="center" vertical="center"/>
    </xf>
    <xf numFmtId="0" fontId="21" fillId="13" borderId="149" xfId="0" applyFont="1" applyFill="1" applyBorder="1" applyAlignment="1">
      <alignment horizontal="center" vertical="center"/>
    </xf>
    <xf numFmtId="0" fontId="21" fillId="13" borderId="143" xfId="0" applyFont="1" applyFill="1" applyBorder="1" applyAlignment="1">
      <alignment horizontal="center" vertical="center"/>
    </xf>
    <xf numFmtId="0" fontId="21" fillId="13" borderId="142" xfId="0" applyFont="1" applyFill="1" applyBorder="1" applyAlignment="1">
      <alignment horizontal="center" vertical="center"/>
    </xf>
    <xf numFmtId="0" fontId="21" fillId="13" borderId="213" xfId="0" applyFont="1" applyFill="1" applyBorder="1" applyAlignment="1">
      <alignment horizontal="center" vertical="center"/>
    </xf>
    <xf numFmtId="0" fontId="21" fillId="13" borderId="154" xfId="0" applyFont="1" applyFill="1" applyBorder="1" applyAlignment="1">
      <alignment horizontal="center" vertical="center"/>
    </xf>
    <xf numFmtId="0" fontId="21" fillId="13" borderId="222" xfId="0" applyFont="1" applyFill="1" applyBorder="1" applyAlignment="1">
      <alignment horizontal="center" vertical="center"/>
    </xf>
    <xf numFmtId="0" fontId="62" fillId="0" borderId="142" xfId="0" applyFont="1" applyBorder="1" applyAlignment="1">
      <alignment horizontal="center" vertical="center"/>
    </xf>
    <xf numFmtId="0" fontId="29" fillId="13" borderId="176" xfId="0" applyFont="1" applyFill="1" applyBorder="1" applyAlignment="1">
      <alignment horizontal="center" vertical="center"/>
    </xf>
    <xf numFmtId="0" fontId="29" fillId="13" borderId="149" xfId="0" applyFont="1" applyFill="1" applyBorder="1" applyAlignment="1">
      <alignment horizontal="center" vertical="center"/>
    </xf>
    <xf numFmtId="0" fontId="29" fillId="13" borderId="143" xfId="0" applyFont="1" applyFill="1" applyBorder="1" applyAlignment="1">
      <alignment horizontal="center" vertical="center"/>
    </xf>
    <xf numFmtId="0" fontId="29" fillId="13" borderId="213" xfId="0" applyFont="1" applyFill="1" applyBorder="1" applyAlignment="1">
      <alignment horizontal="center" vertical="center"/>
    </xf>
    <xf numFmtId="0" fontId="29" fillId="13" borderId="142" xfId="0" applyFont="1" applyFill="1" applyBorder="1" applyAlignment="1">
      <alignment horizontal="center" vertical="center"/>
    </xf>
    <xf numFmtId="0" fontId="29" fillId="13" borderId="234" xfId="0" applyFont="1" applyFill="1" applyBorder="1" applyAlignment="1">
      <alignment horizontal="center" vertical="center"/>
    </xf>
    <xf numFmtId="0" fontId="29" fillId="13" borderId="154" xfId="0" applyFont="1" applyFill="1" applyBorder="1" applyAlignment="1">
      <alignment horizontal="center" vertical="center"/>
    </xf>
    <xf numFmtId="0" fontId="29" fillId="13" borderId="222" xfId="0" applyFont="1" applyFill="1" applyBorder="1" applyAlignment="1">
      <alignment horizontal="center" vertical="center"/>
    </xf>
    <xf numFmtId="0" fontId="33" fillId="0" borderId="222"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3" xfId="0" applyFont="1" applyBorder="1" applyAlignment="1">
      <alignment horizontal="center" vertical="center" wrapText="1"/>
    </xf>
    <xf numFmtId="0" fontId="61" fillId="13" borderId="142" xfId="0" applyFont="1" applyFill="1" applyBorder="1" applyAlignment="1">
      <alignment horizontal="center" vertical="center"/>
    </xf>
    <xf numFmtId="0" fontId="61" fillId="13" borderId="152" xfId="0" applyFont="1" applyFill="1" applyBorder="1" applyAlignment="1">
      <alignment horizontal="center" vertical="center"/>
    </xf>
    <xf numFmtId="0" fontId="61" fillId="13" borderId="212" xfId="0" applyFont="1" applyFill="1" applyBorder="1" applyAlignment="1">
      <alignment horizontal="center" vertical="center"/>
    </xf>
    <xf numFmtId="0" fontId="61" fillId="13" borderId="222" xfId="0" applyFont="1" applyFill="1" applyBorder="1" applyAlignment="1">
      <alignment horizontal="center" vertical="center"/>
    </xf>
    <xf numFmtId="0" fontId="61" fillId="13" borderId="231" xfId="0" applyFont="1" applyFill="1" applyBorder="1" applyAlignment="1">
      <alignment horizontal="center" vertical="center"/>
    </xf>
    <xf numFmtId="0" fontId="61" fillId="13" borderId="176" xfId="0" applyFont="1" applyFill="1" applyBorder="1" applyAlignment="1">
      <alignment horizontal="center" vertical="center"/>
    </xf>
    <xf numFmtId="0" fontId="61" fillId="13" borderId="143" xfId="0" applyFont="1" applyFill="1" applyBorder="1" applyAlignment="1">
      <alignment horizontal="center" vertical="center"/>
    </xf>
    <xf numFmtId="0" fontId="61" fillId="13" borderId="213" xfId="0" applyFont="1" applyFill="1" applyBorder="1" applyAlignment="1">
      <alignment horizontal="center" vertical="center"/>
    </xf>
    <xf numFmtId="0" fontId="61" fillId="0" borderId="260"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39" xfId="0" applyFont="1" applyBorder="1" applyAlignment="1">
      <alignment horizontal="center" vertical="center" wrapText="1"/>
    </xf>
    <xf numFmtId="0" fontId="61" fillId="0" borderId="49"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49" xfId="0" applyFont="1" applyBorder="1" applyAlignment="1">
      <alignment horizontal="center" vertical="center" wrapText="1"/>
    </xf>
    <xf numFmtId="0" fontId="61" fillId="13" borderId="40" xfId="0" applyFont="1" applyFill="1" applyBorder="1" applyAlignment="1">
      <alignment horizontal="center" vertical="center"/>
    </xf>
    <xf numFmtId="0" fontId="29" fillId="0" borderId="45" xfId="0" applyFont="1" applyBorder="1" applyAlignment="1">
      <alignment horizontal="center" vertical="center" wrapText="1"/>
    </xf>
    <xf numFmtId="0" fontId="29" fillId="0" borderId="33"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261" xfId="0" applyFont="1" applyBorder="1" applyAlignment="1">
      <alignment horizontal="center" vertical="center" wrapText="1"/>
    </xf>
    <xf numFmtId="0" fontId="23" fillId="0" borderId="318" xfId="0" applyFont="1" applyBorder="1" applyAlignment="1">
      <alignment horizontal="left" vertical="center" wrapText="1" indent="1"/>
    </xf>
    <xf numFmtId="0" fontId="65" fillId="0" borderId="149" xfId="0" applyFont="1" applyBorder="1" applyAlignment="1">
      <alignment horizontal="left" vertical="center" wrapText="1" indent="1"/>
    </xf>
    <xf numFmtId="0" fontId="66" fillId="0" borderId="149" xfId="0" applyFont="1" applyBorder="1" applyAlignment="1">
      <alignment horizontal="left" vertical="center" wrapText="1" indent="1"/>
    </xf>
    <xf numFmtId="0" fontId="65" fillId="0" borderId="166" xfId="0" applyFont="1" applyBorder="1" applyAlignment="1">
      <alignment horizontal="left" vertical="center" wrapText="1" indent="1"/>
    </xf>
    <xf numFmtId="0" fontId="66" fillId="0" borderId="222" xfId="0" applyFont="1" applyBorder="1" applyAlignment="1">
      <alignment horizontal="left" vertical="center" wrapText="1" indent="1"/>
    </xf>
    <xf numFmtId="0" fontId="65" fillId="0" borderId="213" xfId="0" applyFont="1" applyBorder="1" applyAlignment="1">
      <alignment horizontal="left" vertical="center" wrapText="1" indent="1"/>
    </xf>
    <xf numFmtId="0" fontId="66" fillId="0" borderId="142" xfId="0" applyFont="1" applyBorder="1" applyAlignment="1">
      <alignment horizontal="left" vertical="center" wrapText="1" indent="1"/>
    </xf>
    <xf numFmtId="0" fontId="21" fillId="0" borderId="149" xfId="0" applyFont="1" applyBorder="1" applyAlignment="1">
      <alignment horizontal="left" vertical="center" wrapText="1" indent="1"/>
    </xf>
    <xf numFmtId="0" fontId="65" fillId="0" borderId="149" xfId="0" applyFont="1" applyFill="1" applyBorder="1" applyAlignment="1">
      <alignment horizontal="left" vertical="center" wrapText="1" indent="1"/>
    </xf>
    <xf numFmtId="0" fontId="66" fillId="0" borderId="234" xfId="0" applyFont="1" applyBorder="1" applyAlignment="1">
      <alignment horizontal="left" vertical="center" wrapText="1" indent="1"/>
    </xf>
    <xf numFmtId="0" fontId="66" fillId="0" borderId="143" xfId="0" applyFont="1" applyBorder="1" applyAlignment="1">
      <alignment horizontal="left" vertical="center" wrapText="1" indent="1"/>
    </xf>
    <xf numFmtId="0" fontId="23" fillId="0" borderId="146" xfId="0" applyFont="1" applyBorder="1" applyAlignment="1">
      <alignment horizontal="left" vertical="center" wrapText="1" indent="1"/>
    </xf>
    <xf numFmtId="0" fontId="21" fillId="0" borderId="213" xfId="0" applyFont="1" applyBorder="1" applyAlignment="1">
      <alignment horizontal="left" vertical="center" wrapText="1" indent="1"/>
    </xf>
    <xf numFmtId="0" fontId="21" fillId="0" borderId="166" xfId="0" applyFont="1" applyBorder="1" applyAlignment="1">
      <alignment horizontal="left" vertical="center" wrapText="1" indent="1"/>
    </xf>
    <xf numFmtId="0" fontId="66" fillId="0" borderId="305" xfId="0" applyFont="1" applyBorder="1" applyAlignment="1">
      <alignment horizontal="left" vertical="center" wrapText="1" indent="1"/>
    </xf>
    <xf numFmtId="0" fontId="21" fillId="0" borderId="334" xfId="0" applyFont="1" applyBorder="1" applyAlignment="1">
      <alignment horizontal="left" vertical="center" wrapText="1" indent="1"/>
    </xf>
    <xf numFmtId="0" fontId="21" fillId="0" borderId="165" xfId="0" applyFont="1" applyBorder="1" applyAlignment="1">
      <alignment horizontal="left" vertical="center" wrapText="1" indent="1"/>
    </xf>
    <xf numFmtId="0" fontId="23" fillId="0" borderId="176" xfId="0" applyFont="1" applyBorder="1" applyAlignment="1">
      <alignment horizontal="left" vertical="center" wrapText="1" indent="1"/>
    </xf>
    <xf numFmtId="0" fontId="23" fillId="0" borderId="142" xfId="0" applyFont="1" applyBorder="1" applyAlignment="1">
      <alignment horizontal="left" vertical="center" wrapText="1" indent="1"/>
    </xf>
    <xf numFmtId="0" fontId="23" fillId="0" borderId="143" xfId="0" applyFont="1" applyBorder="1" applyAlignment="1">
      <alignment horizontal="left" vertical="center" wrapText="1" indent="1"/>
    </xf>
    <xf numFmtId="0" fontId="21" fillId="0" borderId="142" xfId="0" applyFont="1" applyBorder="1" applyAlignment="1">
      <alignment horizontal="left" vertical="center" wrapText="1" indent="1"/>
    </xf>
    <xf numFmtId="0" fontId="21" fillId="0" borderId="234" xfId="0" applyFont="1" applyBorder="1" applyAlignment="1">
      <alignment horizontal="left" vertical="center" wrapText="1" indent="1"/>
    </xf>
    <xf numFmtId="0" fontId="23" fillId="13" borderId="176" xfId="0" applyFont="1" applyFill="1" applyBorder="1" applyAlignment="1">
      <alignment horizontal="left" vertical="center" wrapText="1" indent="1"/>
    </xf>
    <xf numFmtId="0" fontId="21" fillId="13" borderId="149" xfId="0" applyFont="1" applyFill="1" applyBorder="1" applyAlignment="1">
      <alignment horizontal="left" vertical="center" wrapText="1" indent="1"/>
    </xf>
    <xf numFmtId="0" fontId="23" fillId="13" borderId="143" xfId="0" applyFont="1" applyFill="1" applyBorder="1" applyAlignment="1">
      <alignment horizontal="left" vertical="center" wrapText="1" indent="1"/>
    </xf>
    <xf numFmtId="0" fontId="21" fillId="13" borderId="213" xfId="0" applyFont="1" applyFill="1" applyBorder="1" applyAlignment="1">
      <alignment horizontal="left" vertical="center" wrapText="1" indent="1"/>
    </xf>
    <xf numFmtId="0" fontId="21" fillId="13" borderId="234" xfId="0" applyFont="1" applyFill="1" applyBorder="1" applyAlignment="1">
      <alignment horizontal="left" vertical="center" wrapText="1" indent="1"/>
    </xf>
    <xf numFmtId="0" fontId="21" fillId="13" borderId="154" xfId="0" applyFont="1" applyFill="1" applyBorder="1" applyAlignment="1">
      <alignment horizontal="left" vertical="center" wrapText="1" indent="1"/>
    </xf>
    <xf numFmtId="0" fontId="23" fillId="0" borderId="299" xfId="0" applyFont="1" applyBorder="1" applyAlignment="1">
      <alignment horizontal="left" vertical="center" wrapText="1" indent="1"/>
    </xf>
    <xf numFmtId="0" fontId="23" fillId="0" borderId="149" xfId="0" applyFont="1" applyBorder="1" applyAlignment="1">
      <alignment horizontal="left" vertical="center" wrapText="1" indent="1"/>
    </xf>
    <xf numFmtId="0" fontId="21" fillId="0" borderId="154" xfId="0" applyFont="1" applyBorder="1" applyAlignment="1">
      <alignment horizontal="left" vertical="center" wrapText="1" indent="1"/>
    </xf>
    <xf numFmtId="0" fontId="65" fillId="13" borderId="142" xfId="0" applyFont="1" applyFill="1" applyBorder="1" applyAlignment="1">
      <alignment horizontal="left" vertical="center" wrapText="1" indent="1"/>
    </xf>
    <xf numFmtId="0" fontId="65" fillId="13" borderId="152" xfId="0" applyFont="1" applyFill="1" applyBorder="1" applyAlignment="1">
      <alignment horizontal="left" vertical="center" wrapText="1" indent="1"/>
    </xf>
    <xf numFmtId="0" fontId="65" fillId="13" borderId="212" xfId="0" applyFont="1" applyFill="1" applyBorder="1" applyAlignment="1">
      <alignment horizontal="left" vertical="center" wrapText="1" indent="1"/>
    </xf>
    <xf numFmtId="0" fontId="65" fillId="13" borderId="231" xfId="0" applyFont="1" applyFill="1" applyBorder="1" applyAlignment="1">
      <alignment horizontal="left" vertical="center" wrapText="1" indent="1"/>
    </xf>
    <xf numFmtId="0" fontId="66" fillId="13" borderId="176" xfId="0" applyFont="1" applyFill="1" applyBorder="1" applyAlignment="1">
      <alignment horizontal="left" vertical="center" wrapText="1" indent="1"/>
    </xf>
    <xf numFmtId="0" fontId="65" fillId="13" borderId="213" xfId="0" applyFont="1" applyFill="1" applyBorder="1" applyAlignment="1">
      <alignment horizontal="left" vertical="center" wrapText="1" indent="1"/>
    </xf>
    <xf numFmtId="0" fontId="65" fillId="13" borderId="40" xfId="0" applyFont="1" applyFill="1" applyBorder="1" applyAlignment="1">
      <alignment horizontal="left" vertical="center" wrapText="1" indent="1"/>
    </xf>
    <xf numFmtId="0" fontId="66" fillId="0" borderId="260" xfId="0" applyFont="1" applyBorder="1" applyAlignment="1">
      <alignment horizontal="left" vertical="center" wrapText="1" indent="1"/>
    </xf>
    <xf numFmtId="0" fontId="21" fillId="0" borderId="40" xfId="0" applyFont="1" applyBorder="1" applyAlignment="1">
      <alignment horizontal="left" vertical="center" wrapText="1" indent="1"/>
    </xf>
    <xf numFmtId="0" fontId="65" fillId="0" borderId="40" xfId="0" applyFont="1" applyBorder="1" applyAlignment="1">
      <alignment horizontal="left" vertical="center" wrapText="1" indent="1"/>
    </xf>
    <xf numFmtId="0" fontId="21" fillId="0" borderId="39" xfId="0" applyFont="1" applyBorder="1" applyAlignment="1">
      <alignment horizontal="left" vertical="center" wrapText="1" indent="1"/>
    </xf>
    <xf numFmtId="0" fontId="21" fillId="0" borderId="45" xfId="0" applyFont="1" applyBorder="1" applyAlignment="1">
      <alignment horizontal="left" vertical="center" wrapText="1" indent="1"/>
    </xf>
    <xf numFmtId="0" fontId="65" fillId="0" borderId="261" xfId="0" applyFont="1" applyBorder="1" applyAlignment="1">
      <alignment horizontal="left" vertical="center" wrapText="1" indent="1"/>
    </xf>
    <xf numFmtId="0" fontId="65" fillId="0" borderId="318" xfId="0" applyFont="1" applyBorder="1" applyAlignment="1">
      <alignment horizontal="center" vertical="center"/>
    </xf>
    <xf numFmtId="0" fontId="65" fillId="0" borderId="149" xfId="0" applyFont="1" applyBorder="1" applyAlignment="1">
      <alignment horizontal="center" vertical="center"/>
    </xf>
    <xf numFmtId="0" fontId="65" fillId="0" borderId="222" xfId="0" applyFont="1" applyBorder="1" applyAlignment="1">
      <alignment horizontal="center" vertical="center"/>
    </xf>
    <xf numFmtId="0" fontId="65" fillId="0" borderId="213" xfId="0" applyFont="1" applyBorder="1" applyAlignment="1">
      <alignment horizontal="center" vertical="center"/>
    </xf>
    <xf numFmtId="0" fontId="21" fillId="0" borderId="149" xfId="0" applyFont="1" applyBorder="1" applyAlignment="1">
      <alignment horizontal="center" vertical="center"/>
    </xf>
    <xf numFmtId="1" fontId="65" fillId="0" borderId="149" xfId="0" applyNumberFormat="1" applyFont="1" applyBorder="1" applyAlignment="1">
      <alignment horizontal="center" vertical="center"/>
    </xf>
    <xf numFmtId="1" fontId="65" fillId="0" borderId="166" xfId="0" applyNumberFormat="1" applyFont="1" applyBorder="1" applyAlignment="1">
      <alignment horizontal="center" vertical="center"/>
    </xf>
    <xf numFmtId="1" fontId="21" fillId="0" borderId="213" xfId="0" applyNumberFormat="1" applyFont="1" applyFill="1" applyBorder="1" applyAlignment="1">
      <alignment horizontal="center" vertical="center"/>
    </xf>
    <xf numFmtId="0" fontId="65" fillId="0" borderId="231" xfId="0" applyFont="1" applyBorder="1" applyAlignment="1">
      <alignment horizontal="center" vertical="center"/>
    </xf>
    <xf numFmtId="0" fontId="65" fillId="0" borderId="143" xfId="0" applyFont="1" applyBorder="1" applyAlignment="1">
      <alignment horizontal="center" vertical="center"/>
    </xf>
    <xf numFmtId="0" fontId="65" fillId="0" borderId="166" xfId="0" applyFont="1" applyBorder="1" applyAlignment="1">
      <alignment horizontal="center" vertical="center"/>
    </xf>
    <xf numFmtId="0" fontId="21" fillId="0" borderId="222" xfId="0" applyFont="1" applyBorder="1" applyAlignment="1">
      <alignment horizontal="center" vertical="center"/>
    </xf>
    <xf numFmtId="0" fontId="21" fillId="0" borderId="213" xfId="0" applyFont="1" applyBorder="1" applyAlignment="1">
      <alignment horizontal="center" vertical="center"/>
    </xf>
    <xf numFmtId="0" fontId="65" fillId="0" borderId="146" xfId="0" applyFont="1" applyBorder="1" applyAlignment="1">
      <alignment horizontal="center" vertical="center"/>
    </xf>
    <xf numFmtId="0" fontId="21" fillId="0" borderId="142" xfId="0" applyFont="1" applyBorder="1" applyAlignment="1">
      <alignment horizontal="center" vertical="center"/>
    </xf>
    <xf numFmtId="0" fontId="21" fillId="0" borderId="166" xfId="0" applyFont="1" applyBorder="1" applyAlignment="1">
      <alignment horizontal="center" vertical="center"/>
    </xf>
    <xf numFmtId="0" fontId="21" fillId="0" borderId="305" xfId="0" applyFont="1" applyBorder="1" applyAlignment="1">
      <alignment horizontal="center" vertical="center"/>
    </xf>
    <xf numFmtId="0" fontId="21" fillId="0" borderId="176" xfId="0" applyFont="1" applyBorder="1" applyAlignment="1">
      <alignment horizontal="center" vertical="center"/>
    </xf>
    <xf numFmtId="0" fontId="23" fillId="0" borderId="142" xfId="0" applyFont="1" applyBorder="1" applyAlignment="1">
      <alignment horizontal="center" vertical="center"/>
    </xf>
    <xf numFmtId="0" fontId="23" fillId="0" borderId="158" xfId="0" applyFont="1" applyBorder="1" applyAlignment="1">
      <alignment horizontal="center" vertical="center"/>
    </xf>
    <xf numFmtId="0" fontId="21" fillId="0" borderId="143" xfId="0" applyFont="1" applyFill="1" applyBorder="1" applyAlignment="1">
      <alignment horizontal="center" vertical="center"/>
    </xf>
    <xf numFmtId="0" fontId="21" fillId="0" borderId="234" xfId="0" applyFont="1" applyBorder="1" applyAlignment="1">
      <alignment horizontal="center" vertical="center"/>
    </xf>
    <xf numFmtId="0" fontId="21" fillId="0" borderId="222" xfId="0" applyFont="1" applyFill="1" applyBorder="1" applyAlignment="1">
      <alignment horizontal="center" vertical="center"/>
    </xf>
    <xf numFmtId="0" fontId="21" fillId="0" borderId="142" xfId="0" applyFont="1" applyFill="1" applyBorder="1" applyAlignment="1">
      <alignment horizontal="center" vertical="center"/>
    </xf>
    <xf numFmtId="0" fontId="21" fillId="0" borderId="143" xfId="0" applyFont="1" applyBorder="1" applyAlignment="1">
      <alignment horizontal="center" vertical="center"/>
    </xf>
    <xf numFmtId="0" fontId="65" fillId="13" borderId="149" xfId="0" applyFont="1" applyFill="1" applyBorder="1" applyAlignment="1">
      <alignment horizontal="center" vertical="center"/>
    </xf>
    <xf numFmtId="0" fontId="65" fillId="13" borderId="154" xfId="0" applyFont="1" applyFill="1" applyBorder="1" applyAlignment="1">
      <alignment horizontal="center" vertical="center"/>
    </xf>
    <xf numFmtId="0" fontId="65" fillId="13" borderId="267" xfId="0" applyFont="1" applyFill="1" applyBorder="1" applyAlignment="1">
      <alignment horizontal="center" vertical="center"/>
    </xf>
    <xf numFmtId="0" fontId="65" fillId="13" borderId="234" xfId="0" applyFont="1" applyFill="1" applyBorder="1" applyAlignment="1">
      <alignment horizontal="center" vertical="center"/>
    </xf>
    <xf numFmtId="0" fontId="65" fillId="0" borderId="176" xfId="0" applyFont="1" applyFill="1" applyBorder="1" applyAlignment="1">
      <alignment horizontal="center" vertical="center"/>
    </xf>
    <xf numFmtId="0" fontId="65" fillId="0" borderId="149" xfId="0" applyFont="1" applyFill="1" applyBorder="1" applyAlignment="1">
      <alignment horizontal="center" vertical="center"/>
    </xf>
    <xf numFmtId="0" fontId="65" fillId="0" borderId="143" xfId="0" applyFont="1" applyFill="1" applyBorder="1" applyAlignment="1">
      <alignment horizontal="center" vertical="center"/>
    </xf>
    <xf numFmtId="0" fontId="65" fillId="0" borderId="260" xfId="0" applyFont="1" applyBorder="1" applyAlignment="1">
      <alignment horizontal="center" vertical="center"/>
    </xf>
    <xf numFmtId="0" fontId="65" fillId="0" borderId="40" xfId="0" applyFont="1" applyBorder="1" applyAlignment="1">
      <alignment horizontal="center" vertical="center"/>
    </xf>
    <xf numFmtId="0" fontId="65" fillId="0" borderId="39" xfId="0" applyFont="1" applyBorder="1" applyAlignment="1">
      <alignment horizontal="center" vertical="center"/>
    </xf>
    <xf numFmtId="0" fontId="65" fillId="0" borderId="45" xfId="0" applyFont="1" applyBorder="1" applyAlignment="1">
      <alignment horizontal="center" vertical="center"/>
    </xf>
    <xf numFmtId="0" fontId="65" fillId="0" borderId="33" xfId="0" applyFont="1" applyBorder="1" applyAlignment="1">
      <alignment horizontal="center" vertical="center"/>
    </xf>
    <xf numFmtId="0" fontId="21" fillId="0" borderId="49" xfId="0" applyFont="1" applyBorder="1" applyAlignment="1">
      <alignment horizontal="center" vertical="center"/>
    </xf>
    <xf numFmtId="0" fontId="65" fillId="0" borderId="261" xfId="0" applyFont="1" applyBorder="1" applyAlignment="1">
      <alignment horizontal="center" vertical="center"/>
    </xf>
    <xf numFmtId="0" fontId="61" fillId="0" borderId="45" xfId="0" applyFont="1" applyBorder="1" applyAlignment="1">
      <alignment horizontal="center" vertical="center" wrapText="1"/>
    </xf>
    <xf numFmtId="0" fontId="31" fillId="0" borderId="269" xfId="0" applyFont="1" applyBorder="1" applyAlignment="1">
      <alignment horizontal="center" vertical="center" wrapText="1"/>
    </xf>
    <xf numFmtId="0" fontId="63" fillId="0" borderId="260" xfId="0" applyFont="1" applyBorder="1" applyAlignment="1">
      <alignment horizontal="center" vertical="center"/>
    </xf>
    <xf numFmtId="0" fontId="63" fillId="0" borderId="45" xfId="0" applyFont="1" applyBorder="1" applyAlignment="1">
      <alignment horizontal="center" vertical="center"/>
    </xf>
    <xf numFmtId="0" fontId="31" fillId="0" borderId="45" xfId="0" applyFont="1" applyBorder="1" applyAlignment="1">
      <alignment horizontal="center" vertical="center"/>
    </xf>
    <xf numFmtId="0" fontId="19" fillId="0" borderId="33" xfId="0" applyFont="1" applyBorder="1" applyAlignment="1">
      <alignment horizontal="center" vertical="center"/>
    </xf>
    <xf numFmtId="0" fontId="31" fillId="0" borderId="40" xfId="0" applyFont="1" applyBorder="1" applyAlignment="1">
      <alignment horizontal="center" vertical="center"/>
    </xf>
    <xf numFmtId="0" fontId="21" fillId="0" borderId="333" xfId="0" applyFont="1" applyBorder="1" applyAlignment="1">
      <alignment horizontal="left" vertical="center" wrapText="1" indent="1"/>
    </xf>
    <xf numFmtId="39" fontId="35" fillId="12" borderId="179" xfId="0" applyNumberFormat="1" applyFont="1" applyFill="1" applyBorder="1" applyAlignment="1">
      <alignment vertical="center"/>
    </xf>
    <xf numFmtId="39" fontId="35" fillId="12" borderId="174" xfId="0" applyNumberFormat="1" applyFont="1" applyFill="1" applyBorder="1" applyAlignment="1">
      <alignment vertical="center"/>
    </xf>
    <xf numFmtId="0" fontId="33" fillId="12" borderId="135" xfId="0" applyFont="1" applyFill="1" applyBorder="1" applyAlignment="1">
      <alignment horizontal="left" vertical="center" indent="1"/>
    </xf>
    <xf numFmtId="0" fontId="24" fillId="0" borderId="0" xfId="0" applyFont="1" applyAlignment="1"/>
    <xf numFmtId="0" fontId="33" fillId="12" borderId="306" xfId="0" applyFont="1" applyFill="1" applyBorder="1" applyAlignment="1">
      <alignment horizontal="left" vertical="center" indent="1"/>
    </xf>
    <xf numFmtId="0" fontId="33" fillId="12" borderId="135" xfId="0" applyFont="1" applyFill="1" applyBorder="1" applyAlignment="1">
      <alignment horizontal="center" vertical="center"/>
    </xf>
    <xf numFmtId="0" fontId="65" fillId="0" borderId="166" xfId="0" applyFont="1" applyFill="1" applyBorder="1" applyAlignment="1">
      <alignment horizontal="center" vertical="center"/>
    </xf>
    <xf numFmtId="0" fontId="19" fillId="0" borderId="336" xfId="0" applyFont="1" applyBorder="1" applyAlignment="1">
      <alignment horizontal="center" vertical="center"/>
    </xf>
    <xf numFmtId="0" fontId="65" fillId="13" borderId="149" xfId="0" applyFont="1" applyFill="1" applyBorder="1" applyAlignment="1">
      <alignment horizontal="left" vertical="center" wrapText="1" indent="1"/>
    </xf>
    <xf numFmtId="0" fontId="65" fillId="0" borderId="45" xfId="0" applyFont="1" applyBorder="1" applyAlignment="1">
      <alignment horizontal="left" vertical="center" wrapText="1" indent="1"/>
    </xf>
    <xf numFmtId="0" fontId="21" fillId="0" borderId="39" xfId="0" applyFont="1" applyFill="1" applyBorder="1" applyAlignment="1">
      <alignment horizontal="center" vertical="center" wrapText="1"/>
    </xf>
    <xf numFmtId="49" fontId="21" fillId="0" borderId="39" xfId="0" applyNumberFormat="1" applyFont="1" applyFill="1" applyBorder="1" applyAlignment="1">
      <alignment horizontal="center" vertical="center"/>
    </xf>
    <xf numFmtId="14" fontId="73" fillId="0" borderId="0" xfId="0" applyNumberFormat="1" applyFont="1" applyAlignment="1">
      <alignment horizontal="left" vertical="center"/>
    </xf>
    <xf numFmtId="0" fontId="70" fillId="0" borderId="0" xfId="0" applyFont="1" applyAlignment="1">
      <alignment vertical="center"/>
    </xf>
    <xf numFmtId="0" fontId="31" fillId="0" borderId="129" xfId="0" applyFont="1" applyBorder="1" applyAlignment="1">
      <alignment horizontal="center" vertical="center"/>
    </xf>
    <xf numFmtId="167" fontId="51" fillId="0" borderId="70" xfId="0" applyNumberFormat="1" applyFont="1" applyBorder="1" applyAlignment="1">
      <alignment horizontal="right" vertical="center"/>
    </xf>
    <xf numFmtId="167" fontId="51" fillId="8" borderId="70" xfId="0" applyNumberFormat="1" applyFont="1" applyFill="1" applyBorder="1" applyAlignment="1">
      <alignment horizontal="right" vertical="center"/>
    </xf>
    <xf numFmtId="1" fontId="31" fillId="0" borderId="129" xfId="0" applyNumberFormat="1" applyFont="1" applyBorder="1" applyAlignment="1">
      <alignment horizontal="center" vertical="center"/>
    </xf>
    <xf numFmtId="0" fontId="31" fillId="0" borderId="249" xfId="0" applyFont="1" applyBorder="1" applyAlignment="1">
      <alignment horizontal="center" vertical="center"/>
    </xf>
    <xf numFmtId="167" fontId="51" fillId="0" borderId="82" xfId="0" applyNumberFormat="1" applyFont="1" applyBorder="1" applyAlignment="1">
      <alignment horizontal="right" vertical="center"/>
    </xf>
    <xf numFmtId="0" fontId="75" fillId="11" borderId="126" xfId="0" applyFont="1" applyFill="1" applyBorder="1" applyAlignment="1">
      <alignment horizontal="center" vertical="center"/>
    </xf>
    <xf numFmtId="0" fontId="75" fillId="11" borderId="128" xfId="0" applyFont="1" applyFill="1" applyBorder="1" applyAlignment="1">
      <alignment horizontal="center" vertical="center" wrapText="1"/>
    </xf>
    <xf numFmtId="0" fontId="75" fillId="11" borderId="131" xfId="0" applyFont="1" applyFill="1" applyBorder="1" applyAlignment="1">
      <alignment horizontal="center" vertical="center"/>
    </xf>
    <xf numFmtId="0" fontId="76" fillId="11" borderId="132" xfId="0" applyFont="1" applyFill="1" applyBorder="1" applyAlignment="1">
      <alignment horizontal="left" vertical="center"/>
    </xf>
    <xf numFmtId="0" fontId="31" fillId="0" borderId="248" xfId="0" applyFont="1" applyBorder="1" applyAlignment="1">
      <alignment horizontal="center" vertical="center"/>
    </xf>
    <xf numFmtId="167" fontId="51" fillId="0" borderId="83" xfId="0" applyNumberFormat="1" applyFont="1" applyBorder="1" applyAlignment="1">
      <alignment horizontal="right" vertical="center"/>
    </xf>
    <xf numFmtId="0" fontId="21" fillId="0" borderId="33" xfId="0" applyFont="1" applyBorder="1" applyAlignment="1">
      <alignment horizontal="left" vertical="center" wrapText="1" indent="1"/>
    </xf>
    <xf numFmtId="0" fontId="75" fillId="11" borderId="127" xfId="0" applyFont="1" applyFill="1" applyBorder="1" applyAlignment="1">
      <alignment horizontal="center" vertical="center"/>
    </xf>
    <xf numFmtId="164" fontId="96" fillId="11" borderId="133" xfId="0" applyNumberFormat="1" applyFont="1" applyFill="1" applyBorder="1" applyAlignment="1">
      <alignment horizontal="right" vertical="center"/>
    </xf>
    <xf numFmtId="39" fontId="61" fillId="0" borderId="114" xfId="0" applyNumberFormat="1" applyFont="1" applyBorder="1" applyAlignment="1">
      <alignment vertical="center" wrapText="1"/>
    </xf>
    <xf numFmtId="0" fontId="51" fillId="18" borderId="129" xfId="12" applyFont="1" applyFill="1" applyBorder="1" applyAlignment="1">
      <alignment horizontal="center" vertical="center"/>
    </xf>
    <xf numFmtId="165" fontId="19" fillId="16" borderId="132" xfId="17" applyNumberFormat="1" applyFont="1" applyFill="1" applyBorder="1" applyAlignment="1" applyProtection="1">
      <alignment horizontal="right" vertical="center"/>
    </xf>
    <xf numFmtId="39" fontId="88" fillId="8" borderId="49" xfId="0" applyNumberFormat="1" applyFont="1" applyFill="1" applyBorder="1" applyAlignment="1">
      <alignment horizontal="right" vertical="center"/>
    </xf>
    <xf numFmtId="39" fontId="88" fillId="8" borderId="48" xfId="0" applyNumberFormat="1" applyFont="1" applyFill="1" applyBorder="1" applyAlignment="1">
      <alignment horizontal="right" vertical="center"/>
    </xf>
    <xf numFmtId="0" fontId="9" fillId="0" borderId="0" xfId="4"/>
    <xf numFmtId="0" fontId="98" fillId="0" borderId="0" xfId="2" applyFont="1" applyBorder="1" applyAlignment="1">
      <alignment vertical="center" wrapText="1"/>
    </xf>
    <xf numFmtId="0" fontId="12" fillId="0" borderId="0" xfId="4" applyFont="1" applyAlignment="1" applyProtection="1">
      <alignment horizontal="center" vertical="center" wrapText="1"/>
      <protection locked="0"/>
    </xf>
    <xf numFmtId="0" fontId="97" fillId="0" borderId="0" xfId="4" applyFont="1" applyAlignment="1" applyProtection="1">
      <alignment vertical="center" wrapText="1"/>
      <protection locked="0"/>
    </xf>
    <xf numFmtId="0" fontId="99" fillId="0" borderId="0" xfId="4" applyFont="1" applyAlignment="1" applyProtection="1">
      <alignment vertical="center" wrapText="1"/>
      <protection locked="0"/>
    </xf>
    <xf numFmtId="0" fontId="100" fillId="0" borderId="0" xfId="0" applyFont="1" applyFill="1" applyAlignment="1" applyProtection="1">
      <alignment vertical="center"/>
      <protection locked="0"/>
    </xf>
    <xf numFmtId="0" fontId="101" fillId="0" borderId="0" xfId="4" applyFont="1" applyAlignment="1" applyProtection="1">
      <alignment vertical="center" wrapText="1"/>
      <protection locked="0"/>
    </xf>
    <xf numFmtId="39" fontId="94" fillId="11" borderId="315" xfId="0" applyNumberFormat="1" applyFont="1" applyFill="1" applyBorder="1" applyAlignment="1">
      <alignment vertical="center"/>
    </xf>
    <xf numFmtId="39" fontId="69" fillId="11" borderId="314" xfId="0" applyNumberFormat="1" applyFont="1" applyFill="1" applyBorder="1" applyAlignment="1">
      <alignment horizontal="right" vertical="center"/>
    </xf>
    <xf numFmtId="39" fontId="41" fillId="14" borderId="314" xfId="0" applyNumberFormat="1" applyFont="1" applyFill="1" applyBorder="1" applyAlignment="1">
      <alignment horizontal="right" vertical="center"/>
    </xf>
    <xf numFmtId="167" fontId="41" fillId="19" borderId="121" xfId="11" applyNumberFormat="1" applyFont="1" applyFill="1" applyBorder="1" applyAlignment="1">
      <alignment horizontal="right" vertical="center"/>
    </xf>
    <xf numFmtId="0" fontId="19" fillId="20" borderId="269" xfId="0" applyFont="1" applyFill="1" applyBorder="1" applyAlignment="1">
      <alignment horizontal="center" vertical="center"/>
    </xf>
    <xf numFmtId="0" fontId="66" fillId="20" borderId="149" xfId="0" applyFont="1" applyFill="1" applyBorder="1" applyAlignment="1">
      <alignment horizontal="left" vertical="center" wrapText="1" indent="1"/>
    </xf>
    <xf numFmtId="39" fontId="33" fillId="20" borderId="40" xfId="0" applyNumberFormat="1" applyFont="1" applyFill="1" applyBorder="1" applyAlignment="1">
      <alignment vertical="center"/>
    </xf>
    <xf numFmtId="39" fontId="61" fillId="20" borderId="149" xfId="0" applyNumberFormat="1" applyFont="1" applyFill="1" applyBorder="1" applyAlignment="1">
      <alignment horizontal="right" vertical="center"/>
    </xf>
    <xf numFmtId="0" fontId="103" fillId="0" borderId="0" xfId="0" applyFont="1"/>
    <xf numFmtId="0" fontId="46" fillId="0" borderId="0" xfId="3" applyFont="1"/>
    <xf numFmtId="164" fontId="53" fillId="0" borderId="0" xfId="0" applyNumberFormat="1" applyFont="1" applyAlignment="1" applyProtection="1">
      <alignment horizontal="right" vertical="center" wrapText="1"/>
    </xf>
    <xf numFmtId="0" fontId="31" fillId="0" borderId="248" xfId="0" applyFont="1" applyFill="1" applyBorder="1" applyAlignment="1">
      <alignment horizontal="center" vertical="center"/>
    </xf>
    <xf numFmtId="39" fontId="0" fillId="0" borderId="0" xfId="0" applyNumberFormat="1"/>
    <xf numFmtId="0" fontId="38" fillId="0" borderId="130" xfId="3" applyFont="1" applyBorder="1" applyAlignment="1">
      <alignment horizontal="center" vertical="center"/>
    </xf>
    <xf numFmtId="0" fontId="15" fillId="7" borderId="26" xfId="7" applyFont="1" applyFill="1" applyBorder="1" applyAlignment="1" applyProtection="1">
      <alignment horizontal="center" vertical="center" wrapText="1"/>
      <protection locked="0"/>
    </xf>
    <xf numFmtId="0" fontId="104" fillId="0" borderId="0" xfId="4" applyFont="1" applyAlignment="1">
      <alignment vertical="center" wrapText="1"/>
    </xf>
    <xf numFmtId="0" fontId="105" fillId="0" borderId="0" xfId="4" applyFont="1" applyAlignment="1">
      <alignment vertical="center" wrapText="1"/>
    </xf>
    <xf numFmtId="0" fontId="105" fillId="0" borderId="0" xfId="4" applyFont="1" applyAlignment="1">
      <alignment horizontal="center" vertical="center" wrapText="1"/>
    </xf>
    <xf numFmtId="0" fontId="105" fillId="0" borderId="0" xfId="4" applyFont="1" applyAlignment="1">
      <alignment horizontal="right" vertical="center" wrapText="1"/>
    </xf>
    <xf numFmtId="0" fontId="104" fillId="0" borderId="0" xfId="3" applyFont="1"/>
    <xf numFmtId="0" fontId="105" fillId="0" borderId="0" xfId="3" applyFont="1" applyAlignment="1"/>
    <xf numFmtId="0" fontId="105" fillId="0" borderId="0" xfId="3" applyFont="1" applyAlignment="1">
      <alignment horizontal="center"/>
    </xf>
    <xf numFmtId="0" fontId="105" fillId="0" borderId="0" xfId="3" applyFont="1" applyAlignment="1">
      <alignment horizontal="right"/>
    </xf>
    <xf numFmtId="0" fontId="105" fillId="0" borderId="0" xfId="3" applyFont="1"/>
    <xf numFmtId="0" fontId="104" fillId="0" borderId="0" xfId="0" applyFont="1" applyAlignment="1" applyProtection="1">
      <alignment horizontal="center" vertical="center"/>
      <protection locked="0"/>
    </xf>
    <xf numFmtId="0" fontId="104" fillId="0" borderId="0" xfId="0" applyFont="1" applyAlignment="1" applyProtection="1">
      <alignment vertical="center"/>
      <protection locked="0"/>
    </xf>
    <xf numFmtId="39" fontId="105" fillId="0" borderId="0" xfId="3" applyNumberFormat="1" applyFont="1" applyAlignment="1">
      <alignment horizontal="center"/>
    </xf>
    <xf numFmtId="4" fontId="105" fillId="0" borderId="0" xfId="3" applyNumberFormat="1" applyFont="1" applyAlignment="1">
      <alignment horizontal="center"/>
    </xf>
    <xf numFmtId="167" fontId="105" fillId="0" borderId="0" xfId="3" applyNumberFormat="1" applyFont="1" applyAlignment="1">
      <alignment horizontal="center"/>
    </xf>
    <xf numFmtId="0" fontId="106" fillId="10" borderId="131" xfId="4" applyFont="1" applyFill="1" applyBorder="1" applyAlignment="1">
      <alignment horizontal="center" vertical="center"/>
    </xf>
    <xf numFmtId="0" fontId="105" fillId="0" borderId="0" xfId="0" applyFont="1" applyAlignment="1" applyProtection="1">
      <alignment vertical="center" wrapText="1"/>
      <protection locked="0"/>
    </xf>
    <xf numFmtId="0" fontId="105" fillId="0" borderId="0" xfId="0" applyFont="1" applyAlignment="1" applyProtection="1">
      <alignment horizontal="center" vertical="center" wrapText="1"/>
      <protection locked="0"/>
    </xf>
    <xf numFmtId="0" fontId="105" fillId="0" borderId="0" xfId="3" applyFont="1" applyFill="1" applyAlignment="1">
      <alignment horizontal="center"/>
    </xf>
    <xf numFmtId="0" fontId="105" fillId="0" borderId="0" xfId="3" applyFont="1" applyFill="1" applyAlignment="1">
      <alignment horizontal="center" vertical="center" wrapText="1"/>
    </xf>
    <xf numFmtId="4" fontId="105" fillId="0" borderId="0" xfId="3" applyNumberFormat="1" applyFont="1" applyFill="1" applyAlignment="1">
      <alignment horizontal="center"/>
    </xf>
    <xf numFmtId="0" fontId="21" fillId="0" borderId="152" xfId="0" applyFont="1" applyBorder="1" applyAlignment="1">
      <alignment horizontal="center" vertical="center"/>
    </xf>
    <xf numFmtId="0" fontId="21" fillId="0" borderId="139" xfId="0" applyFont="1" applyBorder="1" applyAlignment="1">
      <alignment horizontal="left" vertical="center" wrapText="1" indent="1"/>
    </xf>
    <xf numFmtId="39" fontId="29" fillId="0" borderId="139" xfId="0" applyNumberFormat="1" applyFont="1" applyBorder="1" applyAlignment="1">
      <alignment vertical="center"/>
    </xf>
    <xf numFmtId="0" fontId="19" fillId="0" borderId="155" xfId="0" applyFont="1" applyBorder="1" applyAlignment="1">
      <alignment horizontal="center" vertical="center"/>
    </xf>
    <xf numFmtId="0" fontId="20" fillId="0" borderId="139" xfId="0" applyFont="1" applyBorder="1" applyAlignment="1">
      <alignment horizontal="left" vertical="center" wrapText="1" indent="1"/>
    </xf>
    <xf numFmtId="0" fontId="21" fillId="0" borderId="139" xfId="0" applyFont="1" applyBorder="1" applyAlignment="1">
      <alignment horizontal="center" vertical="center" wrapText="1"/>
    </xf>
    <xf numFmtId="0" fontId="21" fillId="0" borderId="212" xfId="0" applyFont="1" applyBorder="1" applyAlignment="1">
      <alignment horizontal="center" vertical="center"/>
    </xf>
    <xf numFmtId="1" fontId="29" fillId="0" borderId="139" xfId="0" applyNumberFormat="1" applyFont="1" applyBorder="1" applyAlignment="1">
      <alignment horizontal="center" vertical="center" wrapText="1"/>
    </xf>
    <xf numFmtId="0" fontId="29" fillId="0" borderId="139" xfId="0" applyFont="1" applyBorder="1" applyAlignment="1">
      <alignment horizontal="center" vertical="center" wrapText="1"/>
    </xf>
    <xf numFmtId="0" fontId="21" fillId="0" borderId="162" xfId="0" applyFont="1" applyBorder="1" applyAlignment="1">
      <alignment horizontal="left" vertical="center" wrapText="1" indent="1"/>
    </xf>
    <xf numFmtId="39" fontId="29" fillId="0" borderId="157" xfId="0" applyNumberFormat="1" applyFont="1" applyBorder="1" applyAlignment="1">
      <alignment vertical="center"/>
    </xf>
    <xf numFmtId="0" fontId="21" fillId="0" borderId="331" xfId="0" applyFont="1" applyBorder="1" applyAlignment="1">
      <alignment horizontal="left" vertical="center" wrapText="1" indent="1"/>
    </xf>
    <xf numFmtId="0" fontId="29" fillId="0" borderId="146" xfId="0" applyFont="1" applyBorder="1" applyAlignment="1">
      <alignment horizontal="center" vertical="center" wrapText="1"/>
    </xf>
    <xf numFmtId="0" fontId="21" fillId="0" borderId="147" xfId="0" applyFont="1" applyBorder="1" applyAlignment="1">
      <alignment horizontal="left" vertical="center" wrapText="1" indent="1"/>
    </xf>
    <xf numFmtId="39" fontId="61" fillId="0" borderId="146" xfId="0" applyNumberFormat="1" applyFont="1" applyBorder="1" applyAlignment="1">
      <alignment vertical="center"/>
    </xf>
    <xf numFmtId="39" fontId="33" fillId="0" borderId="146" xfId="0" applyNumberFormat="1" applyFont="1" applyBorder="1" applyAlignment="1">
      <alignment vertical="center"/>
    </xf>
    <xf numFmtId="0" fontId="21" fillId="0" borderId="198" xfId="0" applyFont="1" applyBorder="1" applyAlignment="1">
      <alignment horizontal="left" vertical="center" wrapText="1" indent="1"/>
    </xf>
    <xf numFmtId="39" fontId="33" fillId="0" borderId="139" xfId="0" applyNumberFormat="1" applyFont="1" applyBorder="1" applyAlignment="1">
      <alignment vertical="center"/>
    </xf>
    <xf numFmtId="0" fontId="21" fillId="0" borderId="146" xfId="0" applyFont="1" applyBorder="1" applyAlignment="1">
      <alignment horizontal="center" vertical="center" wrapText="1"/>
    </xf>
    <xf numFmtId="0" fontId="21" fillId="0" borderId="231" xfId="0" applyFont="1" applyBorder="1" applyAlignment="1">
      <alignment horizontal="center" vertical="center"/>
    </xf>
    <xf numFmtId="39" fontId="29" fillId="0" borderId="157" xfId="0" applyNumberFormat="1" applyFont="1" applyBorder="1" applyAlignment="1">
      <alignment horizontal="right" vertical="center"/>
    </xf>
    <xf numFmtId="39" fontId="29" fillId="0" borderId="139" xfId="0" applyNumberFormat="1" applyFont="1" applyBorder="1" applyAlignment="1">
      <alignment horizontal="right" vertical="center"/>
    </xf>
    <xf numFmtId="39" fontId="29" fillId="0" borderId="146" xfId="0" applyNumberFormat="1" applyFont="1" applyBorder="1" applyAlignment="1">
      <alignment vertical="center"/>
    </xf>
    <xf numFmtId="0" fontId="60" fillId="0" borderId="0" xfId="0" applyFont="1" applyBorder="1" applyAlignment="1">
      <alignment horizontal="center" vertical="center"/>
    </xf>
    <xf numFmtId="0" fontId="0" fillId="0" borderId="0" xfId="0" applyFont="1" applyBorder="1" applyAlignment="1"/>
    <xf numFmtId="39" fontId="29" fillId="0" borderId="146" xfId="0" applyNumberFormat="1" applyFont="1" applyBorder="1" applyAlignment="1">
      <alignment horizontal="right" vertical="center"/>
    </xf>
    <xf numFmtId="0" fontId="15" fillId="7" borderId="26" xfId="7" applyFont="1" applyFill="1" applyBorder="1" applyAlignment="1" applyProtection="1">
      <alignment horizontal="center" vertical="center" wrapText="1"/>
      <protection locked="0"/>
    </xf>
    <xf numFmtId="0" fontId="32" fillId="0" borderId="34" xfId="3" applyFont="1" applyFill="1" applyBorder="1" applyAlignment="1">
      <alignment horizontal="center" vertical="center"/>
    </xf>
    <xf numFmtId="12" fontId="28" fillId="8" borderId="40" xfId="3" applyNumberFormat="1" applyFont="1" applyFill="1" applyBorder="1" applyAlignment="1">
      <alignment horizontal="center" vertical="center"/>
    </xf>
    <xf numFmtId="0" fontId="24" fillId="0" borderId="34" xfId="3" applyFont="1" applyFill="1" applyBorder="1" applyAlignment="1">
      <alignment horizontal="center" vertical="center" wrapText="1"/>
    </xf>
    <xf numFmtId="0" fontId="28" fillId="0" borderId="34" xfId="3" applyFont="1" applyFill="1" applyBorder="1" applyAlignment="1">
      <alignment horizontal="center" vertical="center"/>
    </xf>
    <xf numFmtId="0" fontId="28" fillId="0" borderId="34" xfId="3" applyFont="1" applyFill="1" applyBorder="1" applyAlignment="1">
      <alignment horizontal="center" vertical="center" wrapText="1"/>
    </xf>
    <xf numFmtId="0" fontId="28" fillId="0" borderId="40" xfId="3" applyFont="1" applyBorder="1" applyAlignment="1">
      <alignment horizontal="left" vertical="center" indent="1"/>
    </xf>
    <xf numFmtId="4" fontId="41" fillId="10" borderId="120" xfId="11" applyNumberFormat="1" applyFont="1" applyFill="1" applyBorder="1" applyAlignment="1">
      <alignment horizontal="center" vertical="center" wrapText="1"/>
    </xf>
    <xf numFmtId="39" fontId="24" fillId="0" borderId="98" xfId="3" applyNumberFormat="1" applyFont="1" applyFill="1" applyBorder="1" applyAlignment="1">
      <alignment vertical="center"/>
    </xf>
    <xf numFmtId="39" fontId="48" fillId="0" borderId="0" xfId="0" applyNumberFormat="1" applyFont="1" applyAlignment="1" applyProtection="1">
      <alignment horizontal="right" vertical="center" wrapText="1"/>
    </xf>
    <xf numFmtId="39" fontId="48" fillId="0" borderId="0" xfId="0" applyNumberFormat="1" applyFont="1" applyFill="1" applyAlignment="1" applyProtection="1">
      <alignment horizontal="right" vertical="center" wrapText="1"/>
    </xf>
    <xf numFmtId="39" fontId="48" fillId="0" borderId="0" xfId="0" applyNumberFormat="1" applyFont="1" applyBorder="1" applyAlignment="1" applyProtection="1">
      <alignment horizontal="right" vertical="center" wrapText="1"/>
    </xf>
    <xf numFmtId="164" fontId="53" fillId="0" borderId="130" xfId="0" applyNumberFormat="1" applyFont="1" applyBorder="1" applyAlignment="1" applyProtection="1">
      <alignment horizontal="right" vertical="center" wrapText="1"/>
    </xf>
    <xf numFmtId="0" fontId="48" fillId="0" borderId="0" xfId="0" applyFont="1" applyAlignment="1" applyProtection="1">
      <alignment horizontal="right" vertical="center" wrapText="1"/>
      <protection locked="0"/>
    </xf>
    <xf numFmtId="39" fontId="52" fillId="10" borderId="133" xfId="4" applyNumberFormat="1" applyFont="1" applyFill="1" applyBorder="1" applyAlignment="1">
      <alignment horizontal="right" vertical="center"/>
    </xf>
    <xf numFmtId="0" fontId="70" fillId="0" borderId="0" xfId="0" applyFont="1" applyAlignment="1" applyProtection="1">
      <alignment vertical="center" wrapText="1"/>
      <protection locked="0"/>
    </xf>
    <xf numFmtId="0" fontId="31" fillId="0" borderId="339" xfId="0" applyFont="1" applyFill="1" applyBorder="1" applyAlignment="1">
      <alignment horizontal="center" vertical="center" wrapText="1"/>
    </xf>
    <xf numFmtId="0" fontId="21" fillId="0" borderId="49" xfId="0" applyFont="1" applyFill="1" applyBorder="1" applyAlignment="1">
      <alignment horizontal="left" vertical="center" wrapText="1" indent="1"/>
    </xf>
    <xf numFmtId="39" fontId="51" fillId="0" borderId="76" xfId="0" applyNumberFormat="1" applyFont="1" applyFill="1" applyBorder="1" applyAlignment="1" applyProtection="1">
      <alignment vertical="center"/>
    </xf>
    <xf numFmtId="0" fontId="31" fillId="0" borderId="129" xfId="0" applyFont="1" applyFill="1" applyBorder="1" applyAlignment="1">
      <alignment horizontal="center" vertical="center" wrapText="1"/>
    </xf>
    <xf numFmtId="39" fontId="51" fillId="0" borderId="70" xfId="0" applyNumberFormat="1" applyFont="1" applyFill="1" applyBorder="1" applyAlignment="1" applyProtection="1">
      <alignment vertical="center"/>
    </xf>
    <xf numFmtId="0" fontId="31" fillId="0" borderId="129" xfId="0" applyFont="1" applyFill="1" applyBorder="1" applyAlignment="1">
      <alignment horizontal="left" vertical="center"/>
    </xf>
    <xf numFmtId="39" fontId="51" fillId="0" borderId="82" xfId="0" applyNumberFormat="1" applyFont="1" applyFill="1" applyBorder="1" applyAlignment="1" applyProtection="1">
      <alignment vertical="center"/>
    </xf>
    <xf numFmtId="39" fontId="48" fillId="0" borderId="114" xfId="0" applyNumberFormat="1" applyFont="1" applyFill="1" applyBorder="1" applyAlignment="1" applyProtection="1">
      <alignment horizontal="right" vertical="center" wrapText="1"/>
    </xf>
    <xf numFmtId="4" fontId="26" fillId="0" borderId="129" xfId="3" applyNumberFormat="1" applyFont="1" applyBorder="1" applyAlignment="1">
      <alignment horizontal="left" vertical="center"/>
    </xf>
    <xf numFmtId="4" fontId="26" fillId="0" borderId="249" xfId="3" applyNumberFormat="1" applyFont="1" applyBorder="1" applyAlignment="1">
      <alignment horizontal="left" vertical="center"/>
    </xf>
    <xf numFmtId="4" fontId="28" fillId="0" borderId="40" xfId="3" applyNumberFormat="1" applyFont="1" applyBorder="1" applyAlignment="1">
      <alignment horizontal="left" vertical="center" wrapText="1" indent="1"/>
    </xf>
    <xf numFmtId="0" fontId="51" fillId="18" borderId="247" xfId="12" applyFont="1" applyFill="1" applyBorder="1" applyAlignment="1">
      <alignment horizontal="center" vertical="center"/>
    </xf>
    <xf numFmtId="39" fontId="51" fillId="0" borderId="39" xfId="12" applyNumberFormat="1" applyFont="1" applyFill="1" applyBorder="1" applyAlignment="1">
      <alignment horizontal="right" vertical="center"/>
    </xf>
    <xf numFmtId="169" fontId="73" fillId="0" borderId="340" xfId="0" applyNumberFormat="1" applyFont="1" applyFill="1" applyBorder="1" applyAlignment="1">
      <alignment horizontal="right" vertical="center"/>
    </xf>
    <xf numFmtId="0" fontId="51" fillId="0" borderId="129" xfId="12" applyFont="1" applyFill="1" applyBorder="1" applyAlignment="1">
      <alignment horizontal="left" vertical="center"/>
    </xf>
    <xf numFmtId="0" fontId="51" fillId="0" borderId="248" xfId="12" applyFont="1" applyFill="1" applyBorder="1" applyAlignment="1">
      <alignment horizontal="left" vertical="center"/>
    </xf>
    <xf numFmtId="0" fontId="0" fillId="0" borderId="0" xfId="0" applyFont="1" applyAlignment="1" applyProtection="1">
      <alignment horizontal="center" vertical="center" wrapText="1"/>
      <protection locked="0"/>
    </xf>
    <xf numFmtId="0" fontId="4" fillId="0" borderId="2" xfId="2" applyFont="1" applyFill="1" applyBorder="1" applyAlignment="1">
      <alignment vertical="center"/>
    </xf>
    <xf numFmtId="0" fontId="4" fillId="0" borderId="3" xfId="2" applyFont="1" applyFill="1" applyBorder="1" applyAlignment="1">
      <alignment vertical="center"/>
    </xf>
    <xf numFmtId="0" fontId="38" fillId="0" borderId="130" xfId="3" applyFont="1" applyBorder="1" applyAlignment="1">
      <alignment horizontal="center" vertical="center"/>
    </xf>
    <xf numFmtId="0" fontId="44" fillId="0" borderId="0" xfId="3" applyFont="1" applyAlignment="1">
      <alignment horizontal="center" vertical="top"/>
    </xf>
    <xf numFmtId="0" fontId="15" fillId="7" borderId="26" xfId="7" applyFont="1" applyFill="1" applyBorder="1" applyAlignment="1" applyProtection="1">
      <alignment horizontal="center" vertical="center" wrapText="1"/>
      <protection locked="0"/>
    </xf>
    <xf numFmtId="4" fontId="21" fillId="0" borderId="39" xfId="0" applyNumberFormat="1" applyFont="1" applyBorder="1" applyAlignment="1">
      <alignment horizontal="center" vertical="center"/>
    </xf>
    <xf numFmtId="39" fontId="33" fillId="0" borderId="42" xfId="0" applyNumberFormat="1" applyFont="1" applyBorder="1" applyAlignment="1">
      <alignment vertical="center"/>
    </xf>
    <xf numFmtId="0" fontId="0" fillId="0" borderId="134" xfId="0" applyFont="1" applyBorder="1" applyAlignment="1"/>
    <xf numFmtId="49" fontId="21" fillId="0" borderId="109" xfId="0" applyNumberFormat="1" applyFont="1" applyFill="1" applyBorder="1" applyAlignment="1">
      <alignment horizontal="center" vertical="center"/>
    </xf>
    <xf numFmtId="39" fontId="33" fillId="0" borderId="52" xfId="0" applyNumberFormat="1" applyFont="1" applyBorder="1" applyAlignment="1">
      <alignment vertical="center"/>
    </xf>
    <xf numFmtId="49" fontId="21" fillId="0" borderId="244" xfId="0" applyNumberFormat="1" applyFont="1" applyBorder="1" applyAlignment="1">
      <alignment horizontal="center" vertical="center"/>
    </xf>
    <xf numFmtId="0" fontId="107" fillId="0" borderId="0" xfId="0" applyFont="1" applyBorder="1"/>
    <xf numFmtId="4" fontId="107" fillId="0" borderId="0" xfId="0" applyNumberFormat="1" applyFont="1" applyBorder="1"/>
    <xf numFmtId="167" fontId="108" fillId="0" borderId="0" xfId="0" applyNumberFormat="1" applyFont="1" applyBorder="1"/>
    <xf numFmtId="170" fontId="59" fillId="0" borderId="0" xfId="0" applyNumberFormat="1" applyFont="1" applyBorder="1" applyAlignment="1">
      <alignment horizontal="right"/>
    </xf>
    <xf numFmtId="164" fontId="0" fillId="0" borderId="0" xfId="0" applyNumberFormat="1" applyFont="1" applyBorder="1"/>
    <xf numFmtId="4" fontId="0" fillId="0" borderId="0" xfId="0" applyNumberFormat="1" applyFont="1" applyBorder="1"/>
    <xf numFmtId="167" fontId="59" fillId="0" borderId="0" xfId="0" applyNumberFormat="1" applyFont="1" applyBorder="1" applyAlignment="1">
      <alignment horizontal="right"/>
    </xf>
    <xf numFmtId="167" fontId="0" fillId="0" borderId="0" xfId="0" applyNumberFormat="1" applyFont="1" applyBorder="1"/>
    <xf numFmtId="0" fontId="28" fillId="0" borderId="40" xfId="0" applyFont="1" applyBorder="1" applyAlignment="1">
      <alignment horizontal="left" vertical="center" wrapText="1" indent="1"/>
    </xf>
    <xf numFmtId="0" fontId="28" fillId="0" borderId="45" xfId="0" applyFont="1" applyBorder="1" applyAlignment="1">
      <alignment horizontal="left" vertical="center" wrapText="1" indent="1"/>
    </xf>
    <xf numFmtId="39" fontId="24" fillId="0" borderId="40" xfId="0" applyNumberFormat="1" applyFont="1" applyBorder="1" applyAlignment="1">
      <alignment horizontal="right" vertical="center"/>
    </xf>
    <xf numFmtId="0" fontId="28" fillId="0" borderId="40" xfId="0" applyFont="1" applyFill="1" applyBorder="1" applyAlignment="1">
      <alignment horizontal="left" vertical="center" wrapText="1" indent="1"/>
    </xf>
    <xf numFmtId="39" fontId="24" fillId="0" borderId="45" xfId="0" applyNumberFormat="1" applyFont="1" applyBorder="1" applyAlignment="1">
      <alignment horizontal="right" vertical="center"/>
    </xf>
    <xf numFmtId="0" fontId="19" fillId="0" borderId="75" xfId="3" applyFont="1" applyFill="1" applyBorder="1" applyAlignment="1">
      <alignment horizontal="center" vertical="center"/>
    </xf>
    <xf numFmtId="0" fontId="27" fillId="0" borderId="54" xfId="3" applyFont="1" applyFill="1" applyBorder="1" applyAlignment="1">
      <alignment horizontal="center" vertical="center"/>
    </xf>
    <xf numFmtId="0" fontId="31" fillId="0" borderId="252" xfId="3" applyFont="1" applyFill="1" applyBorder="1" applyAlignment="1">
      <alignment horizontal="center" vertical="center"/>
    </xf>
    <xf numFmtId="0" fontId="21" fillId="0" borderId="245" xfId="3" applyFont="1" applyFill="1" applyBorder="1" applyAlignment="1">
      <alignment horizontal="center" vertical="center"/>
    </xf>
    <xf numFmtId="39" fontId="29" fillId="0" borderId="98" xfId="3" applyNumberFormat="1" applyFont="1" applyFill="1" applyBorder="1" applyAlignment="1">
      <alignment vertical="center"/>
    </xf>
    <xf numFmtId="0" fontId="44" fillId="0" borderId="0" xfId="3" applyFont="1" applyAlignment="1">
      <alignment vertical="top"/>
    </xf>
    <xf numFmtId="0" fontId="38" fillId="0" borderId="0" xfId="3" applyFont="1" applyBorder="1" applyAlignment="1">
      <alignment vertical="center"/>
    </xf>
    <xf numFmtId="0" fontId="38" fillId="0" borderId="0" xfId="3" applyFont="1" applyBorder="1"/>
    <xf numFmtId="39" fontId="94" fillId="11" borderId="314" xfId="0" applyNumberFormat="1" applyFont="1" applyFill="1" applyBorder="1" applyAlignment="1">
      <alignment horizontal="right" vertical="center"/>
    </xf>
    <xf numFmtId="0" fontId="69" fillId="11" borderId="312" xfId="0" applyFont="1" applyFill="1" applyBorder="1" applyAlignment="1">
      <alignment horizontal="left" vertical="center" wrapText="1" indent="1"/>
    </xf>
    <xf numFmtId="0" fontId="69" fillId="11" borderId="338" xfId="0" applyFont="1" applyFill="1" applyBorder="1" applyAlignment="1">
      <alignment horizontal="left" vertical="center" indent="7"/>
    </xf>
    <xf numFmtId="0" fontId="19" fillId="0" borderId="342" xfId="0" applyFont="1" applyBorder="1" applyAlignment="1">
      <alignment horizontal="center" vertical="center"/>
    </xf>
    <xf numFmtId="0" fontId="20" fillId="0" borderId="343" xfId="0" applyFont="1" applyBorder="1" applyAlignment="1">
      <alignment horizontal="left" vertical="center" wrapText="1" indent="1"/>
    </xf>
    <xf numFmtId="0" fontId="21" fillId="0" borderId="343" xfId="0" applyFont="1" applyBorder="1" applyAlignment="1">
      <alignment horizontal="left" vertical="center" wrapText="1" indent="1"/>
    </xf>
    <xf numFmtId="0" fontId="21" fillId="0" borderId="343" xfId="0" applyFont="1" applyBorder="1" applyAlignment="1">
      <alignment horizontal="center" vertical="center" wrapText="1"/>
    </xf>
    <xf numFmtId="1" fontId="29" fillId="0" borderId="212" xfId="0" applyNumberFormat="1" applyFont="1" applyBorder="1" applyAlignment="1">
      <alignment horizontal="center" vertical="center" wrapText="1"/>
    </xf>
    <xf numFmtId="0" fontId="21" fillId="0" borderId="212" xfId="0" applyFont="1" applyBorder="1" applyAlignment="1">
      <alignment horizontal="left" vertical="center" wrapText="1" indent="1"/>
    </xf>
    <xf numFmtId="0" fontId="21" fillId="0" borderId="255" xfId="0" applyFont="1" applyBorder="1" applyAlignment="1">
      <alignment horizontal="left" vertical="center" wrapText="1" indent="1"/>
    </xf>
    <xf numFmtId="39" fontId="61" fillId="0" borderId="211" xfId="0" applyNumberFormat="1" applyFont="1" applyBorder="1" applyAlignment="1">
      <alignment vertical="center"/>
    </xf>
    <xf numFmtId="39" fontId="62" fillId="0" borderId="305" xfId="0" applyNumberFormat="1" applyFont="1" applyBorder="1" applyAlignment="1">
      <alignment vertical="center"/>
    </xf>
    <xf numFmtId="0" fontId="63" fillId="0" borderId="320" xfId="0" applyFont="1" applyBorder="1" applyAlignment="1">
      <alignment horizontal="center" vertical="center"/>
    </xf>
    <xf numFmtId="39" fontId="33" fillId="0" borderId="57" xfId="0" applyNumberFormat="1" applyFont="1" applyFill="1" applyBorder="1" applyAlignment="1">
      <alignment vertical="center"/>
    </xf>
    <xf numFmtId="0" fontId="21" fillId="0" borderId="344" xfId="0" applyFont="1" applyBorder="1" applyAlignment="1">
      <alignment horizontal="left" vertical="center" wrapText="1" indent="1"/>
    </xf>
    <xf numFmtId="0" fontId="38" fillId="0" borderId="130" xfId="3" applyFont="1" applyBorder="1" applyAlignment="1">
      <alignment horizontal="center" vertical="center"/>
    </xf>
    <xf numFmtId="0" fontId="21" fillId="0" borderId="34" xfId="9" applyFont="1" applyFill="1" applyBorder="1" applyAlignment="1">
      <alignment horizontal="left" vertical="center" wrapText="1" indent="1"/>
    </xf>
    <xf numFmtId="0" fontId="21" fillId="0" borderId="95" xfId="9" applyFont="1" applyFill="1" applyBorder="1" applyAlignment="1">
      <alignment horizontal="left" vertical="center" wrapText="1" indent="1"/>
    </xf>
    <xf numFmtId="1" fontId="29" fillId="0" borderId="34" xfId="9" applyNumberFormat="1" applyFont="1" applyFill="1" applyBorder="1" applyAlignment="1">
      <alignment horizontal="center" vertical="center" wrapText="1"/>
    </xf>
    <xf numFmtId="0" fontId="19" fillId="0" borderId="110" xfId="9" applyFont="1" applyFill="1" applyBorder="1" applyAlignment="1">
      <alignment horizontal="center" vertical="center"/>
    </xf>
    <xf numFmtId="0" fontId="20" fillId="0" borderId="34" xfId="9" applyFont="1" applyFill="1" applyBorder="1" applyAlignment="1">
      <alignment horizontal="left" vertical="center" wrapText="1" indent="1"/>
    </xf>
    <xf numFmtId="0" fontId="21" fillId="0" borderId="34" xfId="7" applyFont="1" applyFill="1" applyBorder="1" applyAlignment="1">
      <alignment horizontal="left" vertical="center" wrapText="1" indent="1"/>
    </xf>
    <xf numFmtId="0" fontId="29" fillId="0" borderId="34" xfId="9" applyFont="1" applyFill="1" applyBorder="1" applyAlignment="1">
      <alignment horizontal="center" vertical="center" wrapText="1"/>
    </xf>
    <xf numFmtId="0" fontId="21" fillId="0" borderId="30" xfId="9" applyFont="1" applyFill="1" applyBorder="1" applyAlignment="1">
      <alignment horizontal="left" vertical="center" wrapText="1" indent="1"/>
    </xf>
    <xf numFmtId="0" fontId="12" fillId="0" borderId="0" xfId="0" applyFont="1" applyFill="1" applyAlignment="1" applyProtection="1">
      <alignment vertical="center"/>
      <protection locked="0"/>
    </xf>
    <xf numFmtId="0" fontId="21" fillId="0" borderId="35" xfId="7" applyFont="1" applyFill="1" applyBorder="1" applyAlignment="1">
      <alignment horizontal="left" vertical="center" wrapText="1" indent="1"/>
    </xf>
    <xf numFmtId="0" fontId="19" fillId="0" borderId="67" xfId="9" applyFont="1" applyFill="1" applyBorder="1" applyAlignment="1">
      <alignment horizontal="center" vertical="center"/>
    </xf>
    <xf numFmtId="0" fontId="20" fillId="0" borderId="30" xfId="9" applyFont="1" applyFill="1" applyBorder="1" applyAlignment="1">
      <alignment horizontal="left" vertical="center" wrapText="1" indent="1"/>
    </xf>
    <xf numFmtId="0" fontId="24" fillId="0" borderId="30" xfId="9" applyFont="1" applyFill="1" applyBorder="1" applyAlignment="1">
      <alignment horizontal="center" vertical="center"/>
    </xf>
    <xf numFmtId="0" fontId="21" fillId="0" borderId="32" xfId="9" applyFont="1" applyFill="1" applyBorder="1" applyAlignment="1">
      <alignment horizontal="left" vertical="center" wrapText="1" indent="1"/>
    </xf>
    <xf numFmtId="0" fontId="21" fillId="0" borderId="68" xfId="7" applyFont="1" applyFill="1" applyBorder="1" applyAlignment="1">
      <alignment horizontal="left" vertical="center" wrapText="1" indent="1"/>
    </xf>
    <xf numFmtId="0" fontId="21" fillId="0" borderId="30" xfId="9" applyFont="1" applyFill="1" applyBorder="1" applyAlignment="1">
      <alignment horizontal="center" vertical="center" wrapText="1"/>
    </xf>
    <xf numFmtId="1" fontId="24" fillId="0" borderId="30" xfId="1" applyNumberFormat="1" applyFont="1" applyFill="1" applyBorder="1" applyAlignment="1">
      <alignment horizontal="center" vertical="center" wrapText="1"/>
    </xf>
    <xf numFmtId="0" fontId="21" fillId="0" borderId="99" xfId="7" applyFont="1" applyFill="1" applyBorder="1" applyAlignment="1">
      <alignment horizontal="left" vertical="center" wrapText="1" indent="1"/>
    </xf>
    <xf numFmtId="167" fontId="24" fillId="0" borderId="279" xfId="9" applyNumberFormat="1" applyFont="1" applyFill="1" applyBorder="1" applyAlignment="1">
      <alignment horizontal="right" vertical="center"/>
    </xf>
    <xf numFmtId="167" fontId="24" fillId="0" borderId="30" xfId="9" applyNumberFormat="1" applyFont="1" applyFill="1" applyBorder="1" applyAlignment="1">
      <alignment horizontal="right" vertical="center"/>
    </xf>
    <xf numFmtId="167" fontId="25" fillId="0" borderId="30" xfId="9" applyNumberFormat="1" applyFont="1" applyFill="1" applyBorder="1" applyAlignment="1">
      <alignment horizontal="right" vertical="center"/>
    </xf>
    <xf numFmtId="0" fontId="44" fillId="0" borderId="0" xfId="3" applyFont="1" applyAlignment="1">
      <alignment horizontal="center" vertical="top"/>
    </xf>
    <xf numFmtId="0" fontId="28" fillId="0" borderId="33" xfId="0" applyFont="1" applyFill="1" applyBorder="1" applyAlignment="1">
      <alignment horizontal="left" vertical="center" wrapText="1" indent="1"/>
    </xf>
    <xf numFmtId="0" fontId="28" fillId="0" borderId="40" xfId="0" applyFont="1" applyFill="1" applyBorder="1" applyAlignment="1">
      <alignment horizontal="left" vertical="center" wrapText="1" indent="1"/>
    </xf>
    <xf numFmtId="0" fontId="28" fillId="0" borderId="98" xfId="0" applyFont="1" applyFill="1" applyBorder="1" applyAlignment="1">
      <alignment horizontal="left" vertical="center" wrapText="1" indent="1"/>
    </xf>
    <xf numFmtId="0" fontId="24" fillId="0" borderId="40" xfId="0" applyFont="1" applyFill="1" applyBorder="1" applyAlignment="1">
      <alignment horizontal="center" vertical="center" wrapText="1"/>
    </xf>
    <xf numFmtId="0" fontId="24" fillId="0" borderId="98" xfId="0" applyFont="1" applyFill="1" applyBorder="1" applyAlignment="1">
      <alignment horizontal="center" vertical="center" wrapText="1"/>
    </xf>
    <xf numFmtId="0" fontId="28" fillId="0" borderId="40"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45" xfId="0" applyFont="1" applyFill="1" applyBorder="1" applyAlignment="1">
      <alignment horizontal="left" vertical="center" wrapText="1" indent="1"/>
    </xf>
    <xf numFmtId="0" fontId="28" fillId="0" borderId="45" xfId="0" applyFont="1" applyFill="1" applyBorder="1" applyAlignment="1">
      <alignment horizontal="center" vertical="center" wrapText="1"/>
    </xf>
    <xf numFmtId="0" fontId="28" fillId="0" borderId="39" xfId="0" applyFont="1" applyFill="1" applyBorder="1" applyAlignment="1">
      <alignment horizontal="left" vertical="center" wrapText="1" indent="1"/>
    </xf>
    <xf numFmtId="0" fontId="28" fillId="0" borderId="39" xfId="0" applyFont="1" applyFill="1" applyBorder="1" applyAlignment="1">
      <alignment horizontal="center" vertical="center" wrapText="1"/>
    </xf>
    <xf numFmtId="0" fontId="21" fillId="0" borderId="53" xfId="9" applyFont="1" applyFill="1" applyBorder="1" applyAlignment="1">
      <alignment horizontal="left" vertical="center" wrapText="1" indent="1"/>
    </xf>
    <xf numFmtId="0" fontId="21" fillId="0" borderId="34" xfId="7" applyFont="1" applyFill="1" applyBorder="1" applyAlignment="1">
      <alignment horizontal="center" vertical="center"/>
    </xf>
    <xf numFmtId="0" fontId="15" fillId="7" borderId="26" xfId="7" applyFont="1" applyFill="1" applyBorder="1" applyAlignment="1" applyProtection="1">
      <alignment horizontal="center" vertical="center" wrapText="1"/>
      <protection locked="0"/>
    </xf>
    <xf numFmtId="0" fontId="20" fillId="0" borderId="34" xfId="7" applyFont="1" applyFill="1" applyBorder="1" applyAlignment="1">
      <alignment horizontal="left" vertical="center" wrapText="1" indent="1"/>
    </xf>
    <xf numFmtId="39" fontId="29" fillId="0" borderId="34" xfId="9" applyNumberFormat="1" applyFont="1" applyFill="1" applyBorder="1" applyAlignment="1">
      <alignment vertical="center"/>
    </xf>
    <xf numFmtId="0" fontId="20" fillId="0" borderId="95" xfId="7" applyFont="1" applyFill="1" applyBorder="1" applyAlignment="1">
      <alignment horizontal="left" vertical="center" wrapText="1" indent="1"/>
    </xf>
    <xf numFmtId="0" fontId="21" fillId="0" borderId="95" xfId="7" applyFont="1" applyFill="1" applyBorder="1" applyAlignment="1">
      <alignment horizontal="left" vertical="center" wrapText="1" indent="1"/>
    </xf>
    <xf numFmtId="0" fontId="21" fillId="0" borderId="95" xfId="7" applyFont="1" applyFill="1" applyBorder="1" applyAlignment="1">
      <alignment horizontal="center" vertical="center"/>
    </xf>
    <xf numFmtId="39" fontId="33" fillId="0" borderId="34" xfId="9" applyNumberFormat="1" applyFont="1" applyFill="1" applyBorder="1" applyAlignment="1">
      <alignment vertical="center"/>
    </xf>
    <xf numFmtId="0" fontId="19" fillId="0" borderId="110" xfId="7" applyFont="1" applyFill="1" applyBorder="1" applyAlignment="1">
      <alignment horizontal="center" vertical="center"/>
    </xf>
    <xf numFmtId="0" fontId="19" fillId="0" borderId="112" xfId="7" applyFont="1" applyFill="1" applyBorder="1" applyAlignment="1">
      <alignment horizontal="center" vertical="center"/>
    </xf>
    <xf numFmtId="39" fontId="29" fillId="0" borderId="95" xfId="9" applyNumberFormat="1" applyFont="1" applyFill="1" applyBorder="1" applyAlignment="1">
      <alignment vertical="center"/>
    </xf>
    <xf numFmtId="39" fontId="33" fillId="0" borderId="95" xfId="9" applyNumberFormat="1" applyFont="1" applyFill="1" applyBorder="1" applyAlignment="1">
      <alignment vertical="center"/>
    </xf>
    <xf numFmtId="0" fontId="21" fillId="0" borderId="34" xfId="7" applyFont="1" applyFill="1" applyBorder="1" applyAlignment="1">
      <alignment horizontal="center" vertical="center" wrapText="1"/>
    </xf>
    <xf numFmtId="167" fontId="29" fillId="0" borderId="34" xfId="9" applyNumberFormat="1" applyFont="1" applyFill="1" applyBorder="1" applyAlignment="1">
      <alignment vertical="center"/>
    </xf>
    <xf numFmtId="167" fontId="33" fillId="0" borderId="34" xfId="9" applyNumberFormat="1" applyFont="1" applyFill="1" applyBorder="1" applyAlignment="1">
      <alignment vertical="center"/>
    </xf>
    <xf numFmtId="0" fontId="21" fillId="0" borderId="96" xfId="9" applyFont="1" applyFill="1" applyBorder="1" applyAlignment="1">
      <alignment horizontal="left" vertical="center" wrapText="1" indent="1"/>
    </xf>
    <xf numFmtId="0" fontId="28" fillId="0" borderId="30" xfId="3" applyFont="1" applyFill="1" applyBorder="1" applyAlignment="1">
      <alignment vertical="center"/>
    </xf>
    <xf numFmtId="0" fontId="28" fillId="0" borderId="0" xfId="3" applyFont="1"/>
    <xf numFmtId="0" fontId="28" fillId="0" borderId="109" xfId="3" applyFont="1" applyFill="1" applyBorder="1" applyAlignment="1">
      <alignment horizontal="center" vertical="center" wrapText="1"/>
    </xf>
    <xf numFmtId="0" fontId="28" fillId="0" borderId="0" xfId="3" applyFont="1" applyAlignment="1">
      <alignment horizontal="center"/>
    </xf>
    <xf numFmtId="0" fontId="32" fillId="0" borderId="42" xfId="3" applyFont="1" applyFill="1" applyBorder="1" applyAlignment="1">
      <alignment horizontal="center" vertical="center"/>
    </xf>
    <xf numFmtId="0" fontId="32" fillId="0" borderId="0" xfId="3" applyFont="1" applyAlignment="1"/>
    <xf numFmtId="0" fontId="28" fillId="0" borderId="0" xfId="0" applyFont="1" applyAlignment="1">
      <alignment horizontal="left" vertical="center" wrapText="1" indent="1"/>
    </xf>
    <xf numFmtId="0" fontId="32" fillId="0" borderId="44" xfId="3" applyFont="1" applyFill="1" applyBorder="1" applyAlignment="1">
      <alignment horizontal="center" vertical="center"/>
    </xf>
    <xf numFmtId="0" fontId="28" fillId="0" borderId="40" xfId="3" applyFont="1" applyBorder="1" applyAlignment="1">
      <alignment horizontal="center"/>
    </xf>
    <xf numFmtId="0" fontId="28" fillId="0" borderId="40" xfId="3" applyFont="1" applyBorder="1"/>
    <xf numFmtId="0" fontId="24" fillId="0" borderId="40" xfId="3" applyFont="1" applyBorder="1" applyAlignment="1">
      <alignment horizontal="center"/>
    </xf>
    <xf numFmtId="12" fontId="93" fillId="8" borderId="40" xfId="3" applyNumberFormat="1" applyFont="1" applyFill="1" applyBorder="1" applyAlignment="1">
      <alignment horizontal="left" vertical="center"/>
    </xf>
    <xf numFmtId="39" fontId="24" fillId="0" borderId="34" xfId="0" applyNumberFormat="1" applyFont="1" applyBorder="1" applyAlignment="1">
      <alignment horizontal="right" vertical="center"/>
    </xf>
    <xf numFmtId="39" fontId="24" fillId="0" borderId="34" xfId="3" applyNumberFormat="1" applyFont="1" applyFill="1" applyBorder="1" applyAlignment="1">
      <alignment horizontal="right" vertical="center"/>
    </xf>
    <xf numFmtId="39" fontId="25" fillId="0" borderId="34" xfId="3" applyNumberFormat="1" applyFont="1" applyFill="1" applyBorder="1" applyAlignment="1">
      <alignment horizontal="right" vertical="center"/>
    </xf>
    <xf numFmtId="39" fontId="29" fillId="0" borderId="40" xfId="0" applyNumberFormat="1" applyFont="1" applyBorder="1" applyAlignment="1">
      <alignment horizontal="right" vertical="center"/>
    </xf>
    <xf numFmtId="39" fontId="24" fillId="0" borderId="40" xfId="3" applyNumberFormat="1" applyFont="1" applyBorder="1" applyAlignment="1">
      <alignment horizontal="right" vertical="center"/>
    </xf>
    <xf numFmtId="39" fontId="24" fillId="0" borderId="40" xfId="3" applyNumberFormat="1" applyFont="1" applyFill="1" applyBorder="1" applyAlignment="1">
      <alignment horizontal="right" vertical="center" wrapText="1"/>
    </xf>
    <xf numFmtId="39" fontId="25" fillId="0" borderId="40" xfId="3" applyNumberFormat="1" applyFont="1" applyFill="1" applyBorder="1" applyAlignment="1">
      <alignment horizontal="right" vertical="center" wrapText="1"/>
    </xf>
    <xf numFmtId="39" fontId="24" fillId="0" borderId="39" xfId="3" applyNumberFormat="1" applyFont="1" applyFill="1" applyBorder="1" applyAlignment="1">
      <alignment horizontal="right" vertical="center" wrapText="1"/>
    </xf>
    <xf numFmtId="39" fontId="24" fillId="0" borderId="49" xfId="3" applyNumberFormat="1" applyFont="1" applyBorder="1" applyAlignment="1">
      <alignment horizontal="right" vertical="center"/>
    </xf>
    <xf numFmtId="0" fontId="27" fillId="0" borderId="40" xfId="3" applyFont="1" applyBorder="1" applyAlignment="1">
      <alignment horizontal="left" vertical="center" indent="1"/>
    </xf>
    <xf numFmtId="0" fontId="32" fillId="0" borderId="42" xfId="3" applyFont="1" applyFill="1" applyBorder="1" applyAlignment="1">
      <alignment horizontal="left" vertical="center"/>
    </xf>
    <xf numFmtId="167" fontId="30" fillId="0" borderId="40" xfId="9" applyNumberFormat="1" applyFont="1" applyFill="1" applyBorder="1" applyAlignment="1">
      <alignment horizontal="center" vertical="center" wrapText="1"/>
    </xf>
    <xf numFmtId="167" fontId="51" fillId="0" borderId="40" xfId="3" applyNumberFormat="1" applyFont="1" applyFill="1" applyBorder="1" applyAlignment="1">
      <alignment vertical="center"/>
    </xf>
    <xf numFmtId="167" fontId="1" fillId="0" borderId="0" xfId="3" applyNumberFormat="1" applyFill="1"/>
    <xf numFmtId="167" fontId="25" fillId="0" borderId="34" xfId="3" applyNumberFormat="1" applyFont="1" applyFill="1" applyBorder="1" applyAlignment="1">
      <alignment vertical="center"/>
    </xf>
    <xf numFmtId="167" fontId="25" fillId="0" borderId="57" xfId="3" applyNumberFormat="1" applyFont="1" applyFill="1" applyBorder="1" applyAlignment="1">
      <alignment vertical="center"/>
    </xf>
    <xf numFmtId="0" fontId="32" fillId="0" borderId="57" xfId="0" applyFont="1" applyFill="1" applyBorder="1" applyAlignment="1">
      <alignment horizontal="center" vertical="center"/>
    </xf>
    <xf numFmtId="0" fontId="27" fillId="0" borderId="57" xfId="0" applyFont="1" applyFill="1" applyBorder="1" applyAlignment="1">
      <alignment horizontal="left" vertical="center" wrapText="1"/>
    </xf>
    <xf numFmtId="0" fontId="27" fillId="0" borderId="57" xfId="0" applyFont="1" applyFill="1" applyBorder="1" applyAlignment="1">
      <alignment horizontal="left" vertical="center" wrapText="1" indent="1"/>
    </xf>
    <xf numFmtId="0" fontId="32" fillId="0" borderId="33"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27" fillId="0" borderId="30" xfId="0" applyFont="1" applyFill="1" applyBorder="1" applyAlignment="1">
      <alignment horizontal="left" vertical="center" wrapText="1"/>
    </xf>
    <xf numFmtId="4" fontId="1" fillId="0" borderId="0" xfId="3" applyNumberFormat="1" applyFill="1"/>
    <xf numFmtId="0" fontId="0" fillId="0" borderId="0" xfId="3" applyFont="1"/>
    <xf numFmtId="167" fontId="24" fillId="0" borderId="0" xfId="12" applyNumberFormat="1" applyFont="1" applyBorder="1" applyAlignment="1" applyProtection="1">
      <alignment vertical="center"/>
      <protection locked="0"/>
    </xf>
    <xf numFmtId="168" fontId="2" fillId="0" borderId="0" xfId="3" applyNumberFormat="1" applyFont="1"/>
    <xf numFmtId="168" fontId="31" fillId="0" borderId="57" xfId="3" applyNumberFormat="1" applyFont="1" applyFill="1" applyBorder="1" applyAlignment="1">
      <alignment horizontal="center" vertical="center"/>
    </xf>
    <xf numFmtId="0" fontId="21" fillId="8" borderId="57" xfId="7" applyFont="1" applyFill="1" applyBorder="1" applyAlignment="1">
      <alignment horizontal="left" vertical="center" wrapText="1" indent="1"/>
    </xf>
    <xf numFmtId="0" fontId="109" fillId="0" borderId="57" xfId="9" applyFont="1" applyFill="1" applyBorder="1" applyAlignment="1">
      <alignment horizontal="left" vertical="center" wrapText="1" indent="1"/>
    </xf>
    <xf numFmtId="1" fontId="29" fillId="8" borderId="57" xfId="9" applyNumberFormat="1" applyFont="1" applyFill="1" applyBorder="1" applyAlignment="1">
      <alignment horizontal="center" vertical="center" wrapText="1"/>
    </xf>
    <xf numFmtId="0" fontId="29" fillId="8" borderId="57" xfId="9" applyFont="1" applyFill="1" applyBorder="1" applyAlignment="1">
      <alignment horizontal="center" vertical="center" wrapText="1"/>
    </xf>
    <xf numFmtId="0" fontId="109" fillId="8" borderId="57" xfId="9" applyFont="1" applyFill="1" applyBorder="1" applyAlignment="1">
      <alignment horizontal="left" vertical="center" wrapText="1" indent="1"/>
    </xf>
    <xf numFmtId="0" fontId="109" fillId="0" borderId="56" xfId="9" applyFont="1" applyFill="1" applyBorder="1" applyAlignment="1">
      <alignment horizontal="left" vertical="center" wrapText="1" indent="1"/>
    </xf>
    <xf numFmtId="0" fontId="21" fillId="8" borderId="57" xfId="9" applyFont="1" applyFill="1" applyBorder="1" applyAlignment="1">
      <alignment horizontal="left" vertical="center" wrapText="1" indent="1"/>
    </xf>
    <xf numFmtId="49" fontId="27" fillId="0" borderId="57" xfId="0" applyNumberFormat="1" applyFont="1" applyFill="1" applyBorder="1" applyAlignment="1">
      <alignment horizontal="left" vertical="center" wrapText="1" indent="1"/>
    </xf>
    <xf numFmtId="1" fontId="23" fillId="0" borderId="57" xfId="0" applyNumberFormat="1" applyFont="1" applyFill="1" applyBorder="1" applyAlignment="1">
      <alignment horizontal="left" vertical="center" wrapText="1" indent="1"/>
    </xf>
    <xf numFmtId="0" fontId="21" fillId="0" borderId="81" xfId="9" applyFont="1" applyFill="1" applyBorder="1" applyAlignment="1">
      <alignment horizontal="left" vertical="center" wrapText="1" indent="1"/>
    </xf>
    <xf numFmtId="0" fontId="1" fillId="0" borderId="43" xfId="3" applyFill="1" applyBorder="1"/>
    <xf numFmtId="0" fontId="21" fillId="0" borderId="109" xfId="3" applyFont="1" applyFill="1" applyBorder="1" applyAlignment="1">
      <alignment horizontal="center" vertical="center" wrapText="1"/>
    </xf>
    <xf numFmtId="168" fontId="21" fillId="0" borderId="109" xfId="3" applyNumberFormat="1" applyFont="1" applyFill="1" applyBorder="1" applyAlignment="1">
      <alignment horizontal="center" vertical="center" wrapText="1"/>
    </xf>
    <xf numFmtId="49" fontId="21" fillId="0" borderId="109" xfId="9" applyNumberFormat="1" applyFont="1" applyFill="1" applyBorder="1" applyAlignment="1">
      <alignment horizontal="center" vertical="center"/>
    </xf>
    <xf numFmtId="167" fontId="1" fillId="0" borderId="40" xfId="3" applyNumberFormat="1" applyFill="1" applyBorder="1"/>
    <xf numFmtId="0" fontId="1" fillId="0" borderId="0" xfId="3" applyFill="1" applyBorder="1"/>
    <xf numFmtId="168" fontId="1" fillId="0" borderId="0" xfId="3" applyNumberFormat="1" applyFill="1" applyBorder="1"/>
    <xf numFmtId="0" fontId="15" fillId="7" borderId="26" xfId="7" applyFont="1" applyFill="1" applyBorder="1" applyAlignment="1" applyProtection="1">
      <alignment horizontal="center" vertical="center" wrapText="1"/>
      <protection locked="0"/>
    </xf>
    <xf numFmtId="0" fontId="26" fillId="0" borderId="0" xfId="4" applyFont="1" applyFill="1" applyAlignment="1">
      <alignment vertical="center" wrapText="1"/>
    </xf>
    <xf numFmtId="0" fontId="9" fillId="0" borderId="0" xfId="4" applyFill="1" applyAlignment="1">
      <alignment horizontal="left" vertical="center" wrapText="1"/>
    </xf>
    <xf numFmtId="0" fontId="110" fillId="0" borderId="0" xfId="20" applyFont="1" applyAlignment="1"/>
    <xf numFmtId="49" fontId="32" fillId="22" borderId="176" xfId="20" applyNumberFormat="1" applyFont="1" applyFill="1" applyBorder="1" applyAlignment="1">
      <alignment horizontal="center" vertical="center"/>
    </xf>
    <xf numFmtId="0" fontId="28" fillId="22" borderId="176" xfId="20" applyFont="1" applyFill="1" applyBorder="1" applyAlignment="1">
      <alignment horizontal="center" vertical="center"/>
    </xf>
    <xf numFmtId="0" fontId="24" fillId="22" borderId="176" xfId="20" applyFont="1" applyFill="1" applyBorder="1" applyAlignment="1">
      <alignment horizontal="center" vertical="center" wrapText="1"/>
    </xf>
    <xf numFmtId="0" fontId="28" fillId="22" borderId="176" xfId="20" applyFont="1" applyFill="1" applyBorder="1" applyAlignment="1">
      <alignment horizontal="center" vertical="center" wrapText="1"/>
    </xf>
    <xf numFmtId="39" fontId="24" fillId="22" borderId="176" xfId="20" applyNumberFormat="1" applyFont="1" applyFill="1" applyBorder="1" applyAlignment="1">
      <alignment vertical="center"/>
    </xf>
    <xf numFmtId="39" fontId="24" fillId="22" borderId="176" xfId="20" applyNumberFormat="1" applyFont="1" applyFill="1" applyBorder="1" applyAlignment="1">
      <alignment horizontal="right" vertical="center"/>
    </xf>
    <xf numFmtId="39" fontId="25" fillId="0" borderId="176" xfId="20" applyNumberFormat="1" applyFont="1" applyBorder="1" applyAlignment="1">
      <alignment horizontal="right" vertical="center"/>
    </xf>
    <xf numFmtId="0" fontId="28" fillId="0" borderId="176" xfId="20" applyFont="1" applyBorder="1" applyAlignment="1">
      <alignment horizontal="center" vertical="center" wrapText="1"/>
    </xf>
    <xf numFmtId="0" fontId="65" fillId="0" borderId="176" xfId="20" applyFont="1" applyBorder="1" applyAlignment="1">
      <alignment horizontal="center" vertical="center" wrapText="1"/>
    </xf>
    <xf numFmtId="49" fontId="32" fillId="22" borderId="142" xfId="20" applyNumberFormat="1" applyFont="1" applyFill="1" applyBorder="1" applyAlignment="1">
      <alignment horizontal="center" vertical="center"/>
    </xf>
    <xf numFmtId="0" fontId="28" fillId="22" borderId="149" xfId="20" applyFont="1" applyFill="1" applyBorder="1" applyAlignment="1">
      <alignment horizontal="center" vertical="center"/>
    </xf>
    <xf numFmtId="0" fontId="24" fillId="22" borderId="149" xfId="20" applyFont="1" applyFill="1" applyBorder="1" applyAlignment="1">
      <alignment horizontal="center" vertical="center" wrapText="1"/>
    </xf>
    <xf numFmtId="0" fontId="28" fillId="22" borderId="149" xfId="20" applyFont="1" applyFill="1" applyBorder="1" applyAlignment="1">
      <alignment horizontal="center" vertical="center" wrapText="1"/>
    </xf>
    <xf numFmtId="39" fontId="24" fillId="22" borderId="149" xfId="20" applyNumberFormat="1" applyFont="1" applyFill="1" applyBorder="1" applyAlignment="1">
      <alignment vertical="center"/>
    </xf>
    <xf numFmtId="39" fontId="24" fillId="22" borderId="149" xfId="20" applyNumberFormat="1" applyFont="1" applyFill="1" applyBorder="1" applyAlignment="1">
      <alignment horizontal="right" vertical="center"/>
    </xf>
    <xf numFmtId="39" fontId="25" fillId="22" borderId="149" xfId="20" applyNumberFormat="1" applyFont="1" applyFill="1" applyBorder="1" applyAlignment="1">
      <alignment horizontal="right" vertical="center"/>
    </xf>
    <xf numFmtId="0" fontId="28" fillId="0" borderId="149" xfId="20" applyFont="1" applyBorder="1" applyAlignment="1">
      <alignment horizontal="center" vertical="center" wrapText="1"/>
    </xf>
    <xf numFmtId="0" fontId="65" fillId="0" borderId="149" xfId="20" applyFont="1" applyBorder="1" applyAlignment="1">
      <alignment horizontal="center" vertical="center" wrapText="1"/>
    </xf>
    <xf numFmtId="0" fontId="32" fillId="0" borderId="149" xfId="20" applyFont="1" applyBorder="1" applyAlignment="1">
      <alignment horizontal="center" vertical="center"/>
    </xf>
    <xf numFmtId="0" fontId="28" fillId="0" borderId="149" xfId="20" applyFont="1" applyBorder="1" applyAlignment="1">
      <alignment horizontal="center" vertical="center"/>
    </xf>
    <xf numFmtId="0" fontId="24" fillId="0" borderId="149" xfId="20" applyFont="1" applyBorder="1" applyAlignment="1">
      <alignment horizontal="center" vertical="center" wrapText="1"/>
    </xf>
    <xf numFmtId="39" fontId="24" fillId="0" borderId="149" xfId="20" applyNumberFormat="1" applyFont="1" applyBorder="1" applyAlignment="1">
      <alignment vertical="center"/>
    </xf>
    <xf numFmtId="39" fontId="24" fillId="0" borderId="149" xfId="20" applyNumberFormat="1" applyFont="1" applyBorder="1" applyAlignment="1">
      <alignment horizontal="right" vertical="center"/>
    </xf>
    <xf numFmtId="39" fontId="25" fillId="0" borderId="149" xfId="20" applyNumberFormat="1" applyFont="1" applyBorder="1" applyAlignment="1">
      <alignment horizontal="right" vertical="center"/>
    </xf>
    <xf numFmtId="0" fontId="24" fillId="22" borderId="142" xfId="20" applyFont="1" applyFill="1" applyBorder="1" applyAlignment="1">
      <alignment horizontal="center" vertical="center" wrapText="1"/>
    </xf>
    <xf numFmtId="0" fontId="28" fillId="22" borderId="142" xfId="20" applyFont="1" applyFill="1" applyBorder="1" applyAlignment="1">
      <alignment horizontal="center" vertical="center" wrapText="1"/>
    </xf>
    <xf numFmtId="39" fontId="24" fillId="24" borderId="142" xfId="20" applyNumberFormat="1" applyFont="1" applyFill="1" applyBorder="1" applyAlignment="1">
      <alignment vertical="center"/>
    </xf>
    <xf numFmtId="39" fontId="24" fillId="22" borderId="142" xfId="20" applyNumberFormat="1" applyFont="1" applyFill="1" applyBorder="1" applyAlignment="1">
      <alignment horizontal="right" vertical="center"/>
    </xf>
    <xf numFmtId="39" fontId="25" fillId="22" borderId="142" xfId="20" applyNumberFormat="1" applyFont="1" applyFill="1" applyBorder="1" applyAlignment="1">
      <alignment horizontal="right" vertical="center"/>
    </xf>
    <xf numFmtId="0" fontId="28" fillId="0" borderId="142" xfId="20" applyFont="1" applyBorder="1" applyAlignment="1">
      <alignment horizontal="center" vertical="center" wrapText="1"/>
    </xf>
    <xf numFmtId="39" fontId="24" fillId="22" borderId="142" xfId="20" applyNumberFormat="1" applyFont="1" applyFill="1" applyBorder="1" applyAlignment="1">
      <alignment vertical="center"/>
    </xf>
    <xf numFmtId="49" fontId="28" fillId="0" borderId="149" xfId="20" applyNumberFormat="1" applyFont="1" applyBorder="1" applyAlignment="1">
      <alignment horizontal="center" vertical="center"/>
    </xf>
    <xf numFmtId="49" fontId="32" fillId="23" borderId="142" xfId="20" applyNumberFormat="1" applyFont="1" applyFill="1" applyBorder="1" applyAlignment="1">
      <alignment horizontal="center" vertical="center"/>
    </xf>
    <xf numFmtId="39" fontId="25" fillId="23" borderId="142" xfId="20" applyNumberFormat="1" applyFont="1" applyFill="1" applyBorder="1" applyAlignment="1">
      <alignment horizontal="right" vertical="center"/>
    </xf>
    <xf numFmtId="39" fontId="25" fillId="0" borderId="142" xfId="20" applyNumberFormat="1" applyFont="1" applyBorder="1" applyAlignment="1">
      <alignment horizontal="right" vertical="center"/>
    </xf>
    <xf numFmtId="49" fontId="32" fillId="22" borderId="152" xfId="20" applyNumberFormat="1" applyFont="1" applyFill="1" applyBorder="1" applyAlignment="1">
      <alignment horizontal="center" vertical="center"/>
    </xf>
    <xf numFmtId="0" fontId="28" fillId="22" borderId="154" xfId="20" applyFont="1" applyFill="1" applyBorder="1" applyAlignment="1">
      <alignment horizontal="center" vertical="center"/>
    </xf>
    <xf numFmtId="0" fontId="24" fillId="22" borderId="152" xfId="20" applyFont="1" applyFill="1" applyBorder="1" applyAlignment="1">
      <alignment horizontal="center" vertical="center" wrapText="1"/>
    </xf>
    <xf numFmtId="0" fontId="28" fillId="0" borderId="152" xfId="20" applyFont="1" applyBorder="1" applyAlignment="1">
      <alignment horizontal="center" vertical="center" wrapText="1"/>
    </xf>
    <xf numFmtId="39" fontId="24" fillId="22" borderId="154" xfId="20" applyNumberFormat="1" applyFont="1" applyFill="1" applyBorder="1" applyAlignment="1">
      <alignment vertical="center"/>
    </xf>
    <xf numFmtId="39" fontId="24" fillId="22" borderId="154" xfId="20" applyNumberFormat="1" applyFont="1" applyFill="1" applyBorder="1" applyAlignment="1">
      <alignment horizontal="right" vertical="center"/>
    </xf>
    <xf numFmtId="39" fontId="25" fillId="0" borderId="152" xfId="20" applyNumberFormat="1" applyFont="1" applyBorder="1" applyAlignment="1">
      <alignment horizontal="right" vertical="center"/>
    </xf>
    <xf numFmtId="0" fontId="28" fillId="22" borderId="142" xfId="20" applyFont="1" applyFill="1" applyBorder="1" applyAlignment="1">
      <alignment horizontal="center" vertical="center"/>
    </xf>
    <xf numFmtId="49" fontId="28" fillId="0" borderId="142" xfId="20" applyNumberFormat="1" applyFont="1" applyBorder="1" applyAlignment="1">
      <alignment horizontal="center" vertical="center"/>
    </xf>
    <xf numFmtId="0" fontId="28" fillId="22" borderId="154" xfId="20" applyFont="1" applyFill="1" applyBorder="1" applyAlignment="1">
      <alignment horizontal="center" vertical="center" wrapText="1"/>
    </xf>
    <xf numFmtId="39" fontId="24" fillId="22" borderId="152" xfId="20" applyNumberFormat="1" applyFont="1" applyFill="1" applyBorder="1" applyAlignment="1">
      <alignment vertical="center"/>
    </xf>
    <xf numFmtId="39" fontId="24" fillId="22" borderId="152" xfId="20" applyNumberFormat="1" applyFont="1" applyFill="1" applyBorder="1" applyAlignment="1">
      <alignment horizontal="right" vertical="center"/>
    </xf>
    <xf numFmtId="39" fontId="25" fillId="22" borderId="152" xfId="20" applyNumberFormat="1" applyFont="1" applyFill="1" applyBorder="1" applyAlignment="1">
      <alignment horizontal="right" vertical="center"/>
    </xf>
    <xf numFmtId="49" fontId="28" fillId="0" borderId="143" xfId="20" applyNumberFormat="1" applyFont="1" applyBorder="1" applyAlignment="1">
      <alignment horizontal="center" vertical="center"/>
    </xf>
    <xf numFmtId="0" fontId="32" fillId="22" borderId="149" xfId="20" applyFont="1" applyFill="1" applyBorder="1" applyAlignment="1">
      <alignment horizontal="center" vertical="center"/>
    </xf>
    <xf numFmtId="39" fontId="24" fillId="24" borderId="149" xfId="20" applyNumberFormat="1" applyFont="1" applyFill="1" applyBorder="1" applyAlignment="1">
      <alignment vertical="center"/>
    </xf>
    <xf numFmtId="39" fontId="24" fillId="0" borderId="142" xfId="20" applyNumberFormat="1" applyFont="1" applyBorder="1" applyAlignment="1">
      <alignment horizontal="right" vertical="center"/>
    </xf>
    <xf numFmtId="0" fontId="32" fillId="22" borderId="154" xfId="20" applyFont="1" applyFill="1" applyBorder="1" applyAlignment="1">
      <alignment horizontal="center" vertical="center"/>
    </xf>
    <xf numFmtId="0" fontId="24" fillId="22" borderId="154" xfId="20" applyFont="1" applyFill="1" applyBorder="1" applyAlignment="1">
      <alignment horizontal="center" vertical="center" wrapText="1"/>
    </xf>
    <xf numFmtId="39" fontId="25" fillId="22" borderId="154" xfId="20" applyNumberFormat="1" applyFont="1" applyFill="1" applyBorder="1" applyAlignment="1">
      <alignment horizontal="right" vertical="center"/>
    </xf>
    <xf numFmtId="0" fontId="28" fillId="0" borderId="154" xfId="20" applyFont="1" applyBorder="1" applyAlignment="1">
      <alignment horizontal="center" vertical="center" wrapText="1"/>
    </xf>
    <xf numFmtId="49" fontId="28" fillId="0" borderId="152" xfId="20" applyNumberFormat="1" applyFont="1" applyBorder="1" applyAlignment="1">
      <alignment horizontal="center" vertical="center"/>
    </xf>
    <xf numFmtId="0" fontId="32" fillId="22" borderId="143" xfId="20" applyFont="1" applyFill="1" applyBorder="1" applyAlignment="1">
      <alignment horizontal="center" vertical="center"/>
    </xf>
    <xf numFmtId="0" fontId="24" fillId="22" borderId="143" xfId="20" applyFont="1" applyFill="1" applyBorder="1" applyAlignment="1">
      <alignment horizontal="center" vertical="center" wrapText="1"/>
    </xf>
    <xf numFmtId="0" fontId="28" fillId="22" borderId="143" xfId="20" applyFont="1" applyFill="1" applyBorder="1" applyAlignment="1">
      <alignment horizontal="center" vertical="center" wrapText="1"/>
    </xf>
    <xf numFmtId="39" fontId="24" fillId="22" borderId="143" xfId="20" applyNumberFormat="1" applyFont="1" applyFill="1" applyBorder="1" applyAlignment="1">
      <alignment vertical="center"/>
    </xf>
    <xf numFmtId="39" fontId="24" fillId="22" borderId="143" xfId="20" applyNumberFormat="1" applyFont="1" applyFill="1" applyBorder="1" applyAlignment="1">
      <alignment horizontal="right" vertical="center"/>
    </xf>
    <xf numFmtId="0" fontId="28" fillId="22" borderId="213" xfId="20" applyFont="1" applyFill="1" applyBorder="1" applyAlignment="1">
      <alignment horizontal="center" vertical="center"/>
    </xf>
    <xf numFmtId="39" fontId="24" fillId="22" borderId="166" xfId="20" applyNumberFormat="1" applyFont="1" applyFill="1" applyBorder="1" applyAlignment="1">
      <alignment horizontal="right" vertical="center"/>
    </xf>
    <xf numFmtId="39" fontId="25" fillId="22" borderId="213" xfId="20" applyNumberFormat="1" applyFont="1" applyFill="1" applyBorder="1" applyAlignment="1">
      <alignment horizontal="right" vertical="center"/>
    </xf>
    <xf numFmtId="0" fontId="65" fillId="0" borderId="142" xfId="20" applyFont="1" applyBorder="1" applyAlignment="1">
      <alignment horizontal="center" vertical="center" wrapText="1"/>
    </xf>
    <xf numFmtId="49" fontId="28" fillId="0" borderId="166" xfId="20" applyNumberFormat="1" applyFont="1" applyBorder="1" applyAlignment="1">
      <alignment horizontal="center" vertical="center"/>
    </xf>
    <xf numFmtId="0" fontId="28" fillId="0" borderId="143" xfId="20" applyFont="1" applyBorder="1" applyAlignment="1">
      <alignment horizontal="center" vertical="center" wrapText="1"/>
    </xf>
    <xf numFmtId="0" fontId="28" fillId="22" borderId="0" xfId="20" applyFont="1" applyFill="1" applyBorder="1" applyAlignment="1">
      <alignment horizontal="center" vertical="center"/>
    </xf>
    <xf numFmtId="0" fontId="28" fillId="22" borderId="166" xfId="20" applyFont="1" applyFill="1" applyBorder="1" applyAlignment="1">
      <alignment horizontal="center" vertical="center"/>
    </xf>
    <xf numFmtId="49" fontId="28" fillId="0" borderId="154" xfId="20" applyNumberFormat="1" applyFont="1" applyBorder="1" applyAlignment="1">
      <alignment horizontal="center" vertical="center"/>
    </xf>
    <xf numFmtId="0" fontId="28" fillId="0" borderId="143" xfId="20" applyFont="1" applyBorder="1" applyAlignment="1">
      <alignment horizontal="center" vertical="center"/>
    </xf>
    <xf numFmtId="0" fontId="24" fillId="0" borderId="143" xfId="20" applyFont="1" applyBorder="1" applyAlignment="1">
      <alignment horizontal="center" vertical="center" wrapText="1"/>
    </xf>
    <xf numFmtId="39" fontId="24" fillId="0" borderId="143" xfId="20" applyNumberFormat="1" applyFont="1" applyBorder="1" applyAlignment="1">
      <alignment vertical="center"/>
    </xf>
    <xf numFmtId="1" fontId="32" fillId="22" borderId="349" xfId="20" applyNumberFormat="1" applyFont="1" applyFill="1" applyBorder="1" applyAlignment="1">
      <alignment horizontal="center" vertical="center"/>
    </xf>
    <xf numFmtId="0" fontId="32" fillId="23" borderId="149" xfId="20" applyFont="1" applyFill="1" applyBorder="1" applyAlignment="1">
      <alignment horizontal="center" vertical="center"/>
    </xf>
    <xf numFmtId="39" fontId="25" fillId="23" borderId="149" xfId="20" applyNumberFormat="1" applyFont="1" applyFill="1" applyBorder="1" applyAlignment="1">
      <alignment horizontal="right" vertical="center"/>
    </xf>
    <xf numFmtId="0" fontId="32" fillId="0" borderId="149" xfId="20" applyFont="1" applyFill="1" applyBorder="1" applyAlignment="1">
      <alignment horizontal="center" vertical="center"/>
    </xf>
    <xf numFmtId="0" fontId="21" fillId="0" borderId="33" xfId="20" applyFont="1" applyFill="1" applyBorder="1" applyAlignment="1">
      <alignment horizontal="left" vertical="center" wrapText="1" indent="1"/>
    </xf>
    <xf numFmtId="39" fontId="25" fillId="0" borderId="149" xfId="20" applyNumberFormat="1" applyFont="1" applyFill="1" applyBorder="1" applyAlignment="1">
      <alignment horizontal="right" vertical="center"/>
    </xf>
    <xf numFmtId="1" fontId="32" fillId="22" borderId="149" xfId="20" applyNumberFormat="1" applyFont="1" applyFill="1" applyBorder="1" applyAlignment="1">
      <alignment horizontal="center" vertical="center"/>
    </xf>
    <xf numFmtId="49" fontId="28" fillId="22" borderId="149" xfId="20" applyNumberFormat="1" applyFont="1" applyFill="1" applyBorder="1" applyAlignment="1">
      <alignment horizontal="center" vertical="center"/>
    </xf>
    <xf numFmtId="0" fontId="32" fillId="22" borderId="142" xfId="20" applyFont="1" applyFill="1" applyBorder="1" applyAlignment="1">
      <alignment horizontal="center" vertical="center"/>
    </xf>
    <xf numFmtId="0" fontId="32" fillId="0" borderId="350" xfId="20" applyFont="1" applyFill="1" applyBorder="1" applyAlignment="1">
      <alignment horizontal="center" vertical="center"/>
    </xf>
    <xf numFmtId="0" fontId="28" fillId="0" borderId="351" xfId="20" applyFont="1" applyFill="1" applyBorder="1" applyAlignment="1">
      <alignment horizontal="left" vertical="center"/>
    </xf>
    <xf numFmtId="1" fontId="24" fillId="0" borderId="351" xfId="20" applyNumberFormat="1" applyFont="1" applyFill="1" applyBorder="1" applyAlignment="1">
      <alignment horizontal="center" vertical="center" wrapText="1"/>
    </xf>
    <xf numFmtId="0" fontId="24" fillId="0" borderId="351" xfId="20" applyFont="1" applyFill="1" applyBorder="1" applyAlignment="1">
      <alignment horizontal="center" vertical="center" wrapText="1"/>
    </xf>
    <xf numFmtId="39" fontId="24" fillId="0" borderId="352" xfId="20" applyNumberFormat="1" applyFont="1" applyBorder="1" applyAlignment="1">
      <alignment vertical="center"/>
    </xf>
    <xf numFmtId="39" fontId="24" fillId="0" borderId="351" xfId="20" applyNumberFormat="1" applyFont="1" applyBorder="1" applyAlignment="1">
      <alignment vertical="center"/>
    </xf>
    <xf numFmtId="39" fontId="25" fillId="0" borderId="351" xfId="20" applyNumberFormat="1" applyFont="1" applyBorder="1" applyAlignment="1">
      <alignment vertical="center"/>
    </xf>
    <xf numFmtId="0" fontId="32" fillId="0" borderId="351" xfId="20" applyFont="1" applyBorder="1" applyAlignment="1">
      <alignment horizontal="center" vertical="center"/>
    </xf>
    <xf numFmtId="0" fontId="28" fillId="22" borderId="351" xfId="20" applyFont="1" applyFill="1" applyBorder="1" applyAlignment="1">
      <alignment horizontal="center" vertical="center"/>
    </xf>
    <xf numFmtId="0" fontId="24" fillId="0" borderId="351" xfId="20" applyFont="1" applyBorder="1" applyAlignment="1">
      <alignment horizontal="center" vertical="center" wrapText="1"/>
    </xf>
    <xf numFmtId="0" fontId="28" fillId="0" borderId="351" xfId="20" applyFont="1" applyBorder="1" applyAlignment="1">
      <alignment horizontal="center" vertical="center" wrapText="1"/>
    </xf>
    <xf numFmtId="39" fontId="24" fillId="0" borderId="351" xfId="20" applyNumberFormat="1" applyFont="1" applyBorder="1" applyAlignment="1">
      <alignment horizontal="right" vertical="center"/>
    </xf>
    <xf numFmtId="39" fontId="25" fillId="22" borderId="351" xfId="20" applyNumberFormat="1" applyFont="1" applyFill="1" applyBorder="1" applyAlignment="1">
      <alignment horizontal="right" vertical="center"/>
    </xf>
    <xf numFmtId="49" fontId="28" fillId="0" borderId="351" xfId="20" applyNumberFormat="1" applyFont="1" applyBorder="1" applyAlignment="1">
      <alignment horizontal="center" vertical="center"/>
    </xf>
    <xf numFmtId="39" fontId="25" fillId="22" borderId="143" xfId="20" applyNumberFormat="1" applyFont="1" applyFill="1" applyBorder="1" applyAlignment="1">
      <alignment horizontal="right" vertical="center"/>
    </xf>
    <xf numFmtId="0" fontId="28" fillId="22" borderId="143" xfId="20" applyFont="1" applyFill="1" applyBorder="1" applyAlignment="1">
      <alignment horizontal="center" vertical="center"/>
    </xf>
    <xf numFmtId="39" fontId="24" fillId="22" borderId="146" xfId="20" applyNumberFormat="1" applyFont="1" applyFill="1" applyBorder="1" applyAlignment="1">
      <alignment horizontal="right" vertical="center"/>
    </xf>
    <xf numFmtId="167" fontId="28" fillId="22" borderId="142" xfId="20" applyNumberFormat="1" applyFont="1" applyFill="1" applyBorder="1" applyAlignment="1">
      <alignment horizontal="center" vertical="center"/>
    </xf>
    <xf numFmtId="167" fontId="28" fillId="22" borderId="154" xfId="20" applyNumberFormat="1" applyFont="1" applyFill="1" applyBorder="1" applyAlignment="1">
      <alignment horizontal="center" vertical="center"/>
    </xf>
    <xf numFmtId="0" fontId="61" fillId="22" borderId="142" xfId="20" applyFont="1" applyFill="1" applyBorder="1" applyAlignment="1">
      <alignment horizontal="center" vertical="center" wrapText="1"/>
    </xf>
    <xf numFmtId="0" fontId="32" fillId="22" borderId="166" xfId="20" applyFont="1" applyFill="1" applyBorder="1" applyAlignment="1">
      <alignment horizontal="center" vertical="center"/>
    </xf>
    <xf numFmtId="0" fontId="61" fillId="22" borderId="166" xfId="20" applyFont="1" applyFill="1" applyBorder="1" applyAlignment="1">
      <alignment horizontal="center" vertical="center" wrapText="1"/>
    </xf>
    <xf numFmtId="0" fontId="28" fillId="22" borderId="166" xfId="20" applyFont="1" applyFill="1" applyBorder="1" applyAlignment="1">
      <alignment horizontal="center" vertical="center" wrapText="1"/>
    </xf>
    <xf numFmtId="39" fontId="24" fillId="22" borderId="166" xfId="20" applyNumberFormat="1" applyFont="1" applyFill="1" applyBorder="1" applyAlignment="1">
      <alignment vertical="center"/>
    </xf>
    <xf numFmtId="39" fontId="25" fillId="22" borderId="166" xfId="20" applyNumberFormat="1" applyFont="1" applyFill="1" applyBorder="1" applyAlignment="1">
      <alignment horizontal="right" vertical="center"/>
    </xf>
    <xf numFmtId="49" fontId="28" fillId="22" borderId="143" xfId="20" applyNumberFormat="1" applyFont="1" applyFill="1" applyBorder="1" applyAlignment="1">
      <alignment horizontal="center" vertical="center"/>
    </xf>
    <xf numFmtId="0" fontId="32" fillId="22" borderId="172" xfId="20" applyFont="1" applyFill="1" applyBorder="1" applyAlignment="1">
      <alignment horizontal="center" vertical="center"/>
    </xf>
    <xf numFmtId="0" fontId="28" fillId="22" borderId="172" xfId="20" applyFont="1" applyFill="1" applyBorder="1" applyAlignment="1">
      <alignment horizontal="center" vertical="center"/>
    </xf>
    <xf numFmtId="0" fontId="24" fillId="22" borderId="172" xfId="20" applyFont="1" applyFill="1" applyBorder="1" applyAlignment="1">
      <alignment horizontal="center" vertical="center" wrapText="1"/>
    </xf>
    <xf numFmtId="0" fontId="28" fillId="22" borderId="172" xfId="20" applyFont="1" applyFill="1" applyBorder="1" applyAlignment="1">
      <alignment horizontal="center" vertical="center" wrapText="1"/>
    </xf>
    <xf numFmtId="39" fontId="24" fillId="22" borderId="172" xfId="20" applyNumberFormat="1" applyFont="1" applyFill="1" applyBorder="1" applyAlignment="1">
      <alignment vertical="center"/>
    </xf>
    <xf numFmtId="39" fontId="24" fillId="22" borderId="172" xfId="20" applyNumberFormat="1" applyFont="1" applyFill="1" applyBorder="1" applyAlignment="1">
      <alignment horizontal="right" vertical="center"/>
    </xf>
    <xf numFmtId="39" fontId="25" fillId="22" borderId="172" xfId="20" applyNumberFormat="1" applyFont="1" applyFill="1" applyBorder="1" applyAlignment="1">
      <alignment horizontal="right" vertical="center"/>
    </xf>
    <xf numFmtId="0" fontId="28" fillId="0" borderId="172" xfId="20" applyFont="1" applyBorder="1" applyAlignment="1">
      <alignment horizontal="center" vertical="center" wrapText="1"/>
    </xf>
    <xf numFmtId="49" fontId="28" fillId="0" borderId="172" xfId="20" applyNumberFormat="1" applyFont="1" applyBorder="1" applyAlignment="1">
      <alignment horizontal="center" vertical="center"/>
    </xf>
    <xf numFmtId="0" fontId="28" fillId="0" borderId="166" xfId="20" applyFont="1" applyBorder="1" applyAlignment="1">
      <alignment horizontal="center" vertical="center" wrapText="1"/>
    </xf>
    <xf numFmtId="0" fontId="28" fillId="0" borderId="213" xfId="20" applyFont="1" applyBorder="1" applyAlignment="1">
      <alignment horizontal="center" vertical="center" wrapText="1"/>
    </xf>
    <xf numFmtId="0" fontId="32" fillId="22" borderId="146" xfId="20" applyFont="1" applyFill="1" applyBorder="1" applyAlignment="1">
      <alignment horizontal="center" vertical="center"/>
    </xf>
    <xf numFmtId="39" fontId="25" fillId="22" borderId="146" xfId="20" applyNumberFormat="1" applyFont="1" applyFill="1" applyBorder="1" applyAlignment="1">
      <alignment horizontal="right" vertical="center"/>
    </xf>
    <xf numFmtId="0" fontId="28" fillId="0" borderId="146" xfId="20" applyFont="1" applyBorder="1" applyAlignment="1">
      <alignment horizontal="center" vertical="center" wrapText="1"/>
    </xf>
    <xf numFmtId="49" fontId="28" fillId="0" borderId="146" xfId="20" applyNumberFormat="1" applyFont="1" applyBorder="1" applyAlignment="1">
      <alignment horizontal="center" vertical="center"/>
    </xf>
    <xf numFmtId="0" fontId="24" fillId="22" borderId="166" xfId="20" applyFont="1" applyFill="1" applyBorder="1" applyAlignment="1">
      <alignment horizontal="center" vertical="center" wrapText="1"/>
    </xf>
    <xf numFmtId="0" fontId="63" fillId="0" borderId="147" xfId="20" applyFont="1" applyFill="1" applyBorder="1" applyAlignment="1">
      <alignment horizontal="center" vertical="center"/>
    </xf>
    <xf numFmtId="0" fontId="24" fillId="0" borderId="143" xfId="20" applyFont="1" applyFill="1" applyBorder="1" applyAlignment="1">
      <alignment horizontal="center" vertical="center" wrapText="1"/>
    </xf>
    <xf numFmtId="0" fontId="28" fillId="0" borderId="143" xfId="20" applyFont="1" applyFill="1" applyBorder="1" applyAlignment="1">
      <alignment horizontal="center" vertical="center" wrapText="1"/>
    </xf>
    <xf numFmtId="39" fontId="24" fillId="0" borderId="143" xfId="20" applyNumberFormat="1" applyFont="1" applyFill="1" applyBorder="1" applyAlignment="1">
      <alignment vertical="center"/>
    </xf>
    <xf numFmtId="39" fontId="61" fillId="0" borderId="142" xfId="20" applyNumberFormat="1" applyFont="1" applyFill="1" applyBorder="1" applyAlignment="1">
      <alignment horizontal="right" vertical="center"/>
    </xf>
    <xf numFmtId="39" fontId="25" fillId="0" borderId="143" xfId="20" applyNumberFormat="1" applyFont="1" applyFill="1" applyBorder="1" applyAlignment="1">
      <alignment vertical="center"/>
    </xf>
    <xf numFmtId="49" fontId="28" fillId="0" borderId="143" xfId="20" applyNumberFormat="1" applyFont="1" applyFill="1" applyBorder="1" applyAlignment="1">
      <alignment horizontal="center" vertical="center"/>
    </xf>
    <xf numFmtId="0" fontId="28" fillId="0" borderId="149" xfId="20" applyFont="1" applyFill="1" applyBorder="1" applyAlignment="1">
      <alignment horizontal="center" vertical="center"/>
    </xf>
    <xf numFmtId="0" fontId="24" fillId="0" borderId="149" xfId="20" applyFont="1" applyFill="1" applyBorder="1" applyAlignment="1">
      <alignment horizontal="center" vertical="center" wrapText="1"/>
    </xf>
    <xf numFmtId="0" fontId="28" fillId="0" borderId="149" xfId="20" applyFont="1" applyFill="1" applyBorder="1" applyAlignment="1">
      <alignment horizontal="center" vertical="center" wrapText="1"/>
    </xf>
    <xf numFmtId="39" fontId="24" fillId="0" borderId="149" xfId="20" applyNumberFormat="1" applyFont="1" applyFill="1" applyBorder="1" applyAlignment="1">
      <alignment vertical="center"/>
    </xf>
    <xf numFmtId="39" fontId="61" fillId="0" borderId="149" xfId="20" applyNumberFormat="1" applyFont="1" applyFill="1" applyBorder="1" applyAlignment="1">
      <alignment horizontal="right" vertical="center"/>
    </xf>
    <xf numFmtId="39" fontId="25" fillId="0" borderId="149" xfId="20" applyNumberFormat="1" applyFont="1" applyFill="1" applyBorder="1" applyAlignment="1">
      <alignment vertical="center"/>
    </xf>
    <xf numFmtId="49" fontId="28" fillId="0" borderId="149" xfId="20" applyNumberFormat="1" applyFont="1" applyFill="1" applyBorder="1" applyAlignment="1">
      <alignment horizontal="center" vertical="center"/>
    </xf>
    <xf numFmtId="0" fontId="24" fillId="0" borderId="142" xfId="20" applyFont="1" applyFill="1" applyBorder="1" applyAlignment="1">
      <alignment horizontal="center" vertical="center" wrapText="1"/>
    </xf>
    <xf numFmtId="39" fontId="24" fillId="0" borderId="149" xfId="20" applyNumberFormat="1" applyFont="1" applyFill="1" applyBorder="1" applyAlignment="1">
      <alignment horizontal="right" vertical="center"/>
    </xf>
    <xf numFmtId="1" fontId="32" fillId="0" borderId="166" xfId="20" applyNumberFormat="1" applyFont="1" applyFill="1" applyBorder="1" applyAlignment="1">
      <alignment horizontal="center" vertical="center"/>
    </xf>
    <xf numFmtId="0" fontId="28" fillId="0" borderId="334" xfId="20" applyFont="1" applyFill="1" applyBorder="1" applyAlignment="1">
      <alignment horizontal="center" vertical="center"/>
    </xf>
    <xf numFmtId="0" fontId="28" fillId="0" borderId="166" xfId="20" applyFont="1" applyFill="1" applyBorder="1" applyAlignment="1">
      <alignment horizontal="center" vertical="center" wrapText="1"/>
    </xf>
    <xf numFmtId="39" fontId="61" fillId="0" borderId="146" xfId="20" applyNumberFormat="1" applyFont="1" applyFill="1" applyBorder="1" applyAlignment="1">
      <alignment horizontal="right" vertical="center"/>
    </xf>
    <xf numFmtId="39" fontId="61" fillId="0" borderId="166" xfId="20" applyNumberFormat="1" applyFont="1" applyFill="1" applyBorder="1" applyAlignment="1">
      <alignment horizontal="right" vertical="center"/>
    </xf>
    <xf numFmtId="49" fontId="28" fillId="0" borderId="166" xfId="20" applyNumberFormat="1" applyFont="1" applyFill="1" applyBorder="1" applyAlignment="1">
      <alignment horizontal="center" vertical="center"/>
    </xf>
    <xf numFmtId="0" fontId="32" fillId="0" borderId="154" xfId="20" applyFont="1" applyFill="1" applyBorder="1" applyAlignment="1">
      <alignment horizontal="center" vertical="center"/>
    </xf>
    <xf numFmtId="0" fontId="24" fillId="0" borderId="152" xfId="20" applyFont="1" applyFill="1" applyBorder="1" applyAlignment="1">
      <alignment horizontal="center" vertical="center" wrapText="1"/>
    </xf>
    <xf numFmtId="0" fontId="28" fillId="0" borderId="154" xfId="20" applyFont="1" applyFill="1" applyBorder="1" applyAlignment="1">
      <alignment horizontal="center" vertical="center" wrapText="1"/>
    </xf>
    <xf numFmtId="39" fontId="24" fillId="0" borderId="154" xfId="20" applyNumberFormat="1" applyFont="1" applyFill="1" applyBorder="1" applyAlignment="1">
      <alignment vertical="center"/>
    </xf>
    <xf numFmtId="39" fontId="61" fillId="0" borderId="154" xfId="20" applyNumberFormat="1" applyFont="1" applyFill="1" applyBorder="1" applyAlignment="1">
      <alignment horizontal="right" vertical="center"/>
    </xf>
    <xf numFmtId="39" fontId="25" fillId="0" borderId="210" xfId="20" applyNumberFormat="1" applyFont="1" applyFill="1" applyBorder="1" applyAlignment="1">
      <alignment vertical="center"/>
    </xf>
    <xf numFmtId="0" fontId="28" fillId="0" borderId="210" xfId="20" applyFont="1" applyFill="1" applyBorder="1" applyAlignment="1">
      <alignment horizontal="center" vertical="center" wrapText="1"/>
    </xf>
    <xf numFmtId="49" fontId="28" fillId="0" borderId="210" xfId="20" applyNumberFormat="1" applyFont="1" applyFill="1" applyBorder="1" applyAlignment="1">
      <alignment horizontal="center" vertical="center"/>
    </xf>
    <xf numFmtId="0" fontId="32" fillId="0" borderId="143" xfId="20" applyFont="1" applyFill="1" applyBorder="1" applyAlignment="1">
      <alignment horizontal="center" vertical="center"/>
    </xf>
    <xf numFmtId="0" fontId="28" fillId="0" borderId="142" xfId="20" applyFont="1" applyFill="1" applyBorder="1" applyAlignment="1">
      <alignment horizontal="center" vertical="center"/>
    </xf>
    <xf numFmtId="39" fontId="24" fillId="0" borderId="143" xfId="20" applyNumberFormat="1" applyFont="1" applyFill="1" applyBorder="1" applyAlignment="1">
      <alignment horizontal="right" vertical="center"/>
    </xf>
    <xf numFmtId="39" fontId="25" fillId="0" borderId="143" xfId="20" applyNumberFormat="1" applyFont="1" applyFill="1" applyBorder="1" applyAlignment="1">
      <alignment horizontal="right" vertical="center"/>
    </xf>
    <xf numFmtId="0" fontId="28" fillId="0" borderId="154" xfId="20" applyFont="1" applyFill="1" applyBorder="1" applyAlignment="1">
      <alignment horizontal="center" vertical="center"/>
    </xf>
    <xf numFmtId="0" fontId="24" fillId="0" borderId="154" xfId="20" applyFont="1" applyFill="1" applyBorder="1" applyAlignment="1">
      <alignment horizontal="center" vertical="center" wrapText="1"/>
    </xf>
    <xf numFmtId="39" fontId="24" fillId="0" borderId="154" xfId="20" applyNumberFormat="1" applyFont="1" applyFill="1" applyBorder="1" applyAlignment="1">
      <alignment horizontal="right" vertical="center"/>
    </xf>
    <xf numFmtId="39" fontId="25" fillId="0" borderId="154" xfId="20" applyNumberFormat="1" applyFont="1" applyFill="1" applyBorder="1" applyAlignment="1">
      <alignment horizontal="right" vertical="center"/>
    </xf>
    <xf numFmtId="0" fontId="63" fillId="0" borderId="143" xfId="20" applyFont="1" applyFill="1" applyBorder="1" applyAlignment="1">
      <alignment horizontal="center" vertical="center"/>
    </xf>
    <xf numFmtId="39" fontId="24" fillId="0" borderId="219" xfId="20" applyNumberFormat="1" applyFont="1" applyFill="1" applyBorder="1" applyAlignment="1">
      <alignment vertical="center"/>
    </xf>
    <xf numFmtId="39" fontId="61" fillId="0" borderId="143" xfId="20" applyNumberFormat="1" applyFont="1" applyFill="1" applyBorder="1" applyAlignment="1">
      <alignment horizontal="right" vertical="center"/>
    </xf>
    <xf numFmtId="39" fontId="25" fillId="0" borderId="154" xfId="20" applyNumberFormat="1" applyFont="1" applyFill="1" applyBorder="1" applyAlignment="1">
      <alignment vertical="center"/>
    </xf>
    <xf numFmtId="49" fontId="28" fillId="0" borderId="154" xfId="20" applyNumberFormat="1" applyFont="1" applyFill="1" applyBorder="1" applyAlignment="1">
      <alignment horizontal="center" vertical="center"/>
    </xf>
    <xf numFmtId="49" fontId="28" fillId="0" borderId="158" xfId="20" applyNumberFormat="1" applyFont="1" applyFill="1" applyBorder="1" applyAlignment="1">
      <alignment horizontal="center" vertical="center"/>
    </xf>
    <xf numFmtId="39" fontId="61" fillId="0" borderId="210" xfId="20" applyNumberFormat="1" applyFont="1" applyFill="1" applyBorder="1" applyAlignment="1">
      <alignment horizontal="right" vertical="center"/>
    </xf>
    <xf numFmtId="39" fontId="25" fillId="0" borderId="142" xfId="20" applyNumberFormat="1" applyFont="1" applyFill="1" applyBorder="1" applyAlignment="1">
      <alignment vertical="center"/>
    </xf>
    <xf numFmtId="0" fontId="28" fillId="0" borderId="142" xfId="20" applyFont="1" applyFill="1" applyBorder="1" applyAlignment="1">
      <alignment horizontal="center" vertical="center" wrapText="1"/>
    </xf>
    <xf numFmtId="49" fontId="28" fillId="0" borderId="142" xfId="20" applyNumberFormat="1" applyFont="1" applyFill="1" applyBorder="1" applyAlignment="1">
      <alignment horizontal="center" vertical="center"/>
    </xf>
    <xf numFmtId="39" fontId="61" fillId="0" borderId="215" xfId="20" applyNumberFormat="1" applyFont="1" applyFill="1" applyBorder="1" applyAlignment="1">
      <alignment horizontal="right" vertical="center"/>
    </xf>
    <xf numFmtId="39" fontId="61" fillId="0" borderId="215" xfId="20" applyNumberFormat="1" applyFont="1" applyFill="1" applyBorder="1" applyAlignment="1">
      <alignment vertical="center"/>
    </xf>
    <xf numFmtId="0" fontId="24" fillId="0" borderId="210" xfId="20" applyFont="1" applyFill="1" applyBorder="1" applyAlignment="1">
      <alignment horizontal="center" vertical="center" wrapText="1"/>
    </xf>
    <xf numFmtId="0" fontId="28" fillId="0" borderId="223" xfId="20" applyFont="1" applyFill="1" applyBorder="1" applyAlignment="1">
      <alignment horizontal="center" vertical="center" wrapText="1"/>
    </xf>
    <xf numFmtId="39" fontId="24" fillId="0" borderId="142" xfId="20" applyNumberFormat="1" applyFont="1" applyFill="1" applyBorder="1" applyAlignment="1">
      <alignment vertical="center"/>
    </xf>
    <xf numFmtId="0" fontId="24" fillId="0" borderId="146" xfId="20" applyFont="1" applyFill="1" applyBorder="1" applyAlignment="1">
      <alignment horizontal="center" vertical="center" wrapText="1"/>
    </xf>
    <xf numFmtId="39" fontId="24" fillId="0" borderId="166" xfId="20" applyNumberFormat="1" applyFont="1" applyFill="1" applyBorder="1" applyAlignment="1">
      <alignment vertical="center"/>
    </xf>
    <xf numFmtId="39" fontId="25" fillId="0" borderId="166" xfId="20" applyNumberFormat="1" applyFont="1" applyFill="1" applyBorder="1" applyAlignment="1">
      <alignment vertical="center"/>
    </xf>
    <xf numFmtId="0" fontId="28" fillId="0" borderId="165" xfId="20" applyFont="1" applyFill="1" applyBorder="1" applyAlignment="1">
      <alignment horizontal="center" vertical="center" wrapText="1"/>
    </xf>
    <xf numFmtId="39" fontId="24" fillId="0" borderId="142" xfId="20" applyNumberFormat="1" applyFont="1" applyFill="1" applyBorder="1" applyAlignment="1">
      <alignment horizontal="right" vertical="center"/>
    </xf>
    <xf numFmtId="0" fontId="24" fillId="0" borderId="215" xfId="20" applyFont="1" applyFill="1" applyBorder="1" applyAlignment="1">
      <alignment horizontal="center" vertical="center" wrapText="1"/>
    </xf>
    <xf numFmtId="0" fontId="28" fillId="0" borderId="216" xfId="20" applyFont="1" applyFill="1" applyBorder="1" applyAlignment="1">
      <alignment horizontal="center" vertical="center" wrapText="1"/>
    </xf>
    <xf numFmtId="39" fontId="24" fillId="0" borderId="215" xfId="20" applyNumberFormat="1" applyFont="1" applyFill="1" applyBorder="1" applyAlignment="1">
      <alignment horizontal="right" vertical="center"/>
    </xf>
    <xf numFmtId="0" fontId="28" fillId="0" borderId="227" xfId="20" applyFont="1" applyFill="1" applyBorder="1" applyAlignment="1">
      <alignment horizontal="center" vertical="center" wrapText="1"/>
    </xf>
    <xf numFmtId="39" fontId="24" fillId="0" borderId="152" xfId="20" applyNumberFormat="1" applyFont="1" applyFill="1" applyBorder="1" applyAlignment="1">
      <alignment horizontal="right" vertical="center"/>
    </xf>
    <xf numFmtId="0" fontId="24" fillId="0" borderId="220" xfId="20" applyFont="1" applyFill="1" applyBorder="1" applyAlignment="1">
      <alignment horizontal="center" vertical="center"/>
    </xf>
    <xf numFmtId="0" fontId="28" fillId="0" borderId="220" xfId="20" applyFont="1" applyFill="1" applyBorder="1" applyAlignment="1">
      <alignment horizontal="center" vertical="center"/>
    </xf>
    <xf numFmtId="39" fontId="24" fillId="0" borderId="220" xfId="20" applyNumberFormat="1" applyFont="1" applyFill="1" applyBorder="1" applyAlignment="1">
      <alignment vertical="center"/>
    </xf>
    <xf numFmtId="39" fontId="24" fillId="0" borderId="220" xfId="20" applyNumberFormat="1" applyFont="1" applyFill="1" applyBorder="1" applyAlignment="1">
      <alignment horizontal="right" vertical="center"/>
    </xf>
    <xf numFmtId="49" fontId="28" fillId="0" borderId="220" xfId="20" applyNumberFormat="1" applyFont="1" applyFill="1" applyBorder="1" applyAlignment="1">
      <alignment horizontal="center" vertical="center"/>
    </xf>
    <xf numFmtId="0" fontId="32" fillId="0" borderId="172" xfId="20" applyFont="1" applyFill="1" applyBorder="1" applyAlignment="1">
      <alignment horizontal="center" vertical="center"/>
    </xf>
    <xf numFmtId="0" fontId="28" fillId="0" borderId="172" xfId="20" applyFont="1" applyFill="1" applyBorder="1" applyAlignment="1">
      <alignment horizontal="center" vertical="center"/>
    </xf>
    <xf numFmtId="0" fontId="24" fillId="0" borderId="172" xfId="20" applyFont="1" applyFill="1" applyBorder="1" applyAlignment="1">
      <alignment horizontal="center" vertical="center" wrapText="1"/>
    </xf>
    <xf numFmtId="0" fontId="28" fillId="0" borderId="172" xfId="20" applyFont="1" applyFill="1" applyBorder="1" applyAlignment="1">
      <alignment horizontal="center" vertical="center" wrapText="1"/>
    </xf>
    <xf numFmtId="39" fontId="61" fillId="0" borderId="169" xfId="20" applyNumberFormat="1" applyFont="1" applyFill="1" applyBorder="1" applyAlignment="1">
      <alignment horizontal="right" vertical="center"/>
    </xf>
    <xf numFmtId="39" fontId="61" fillId="0" borderId="172" xfId="20" applyNumberFormat="1" applyFont="1" applyFill="1" applyBorder="1" applyAlignment="1">
      <alignment horizontal="right" vertical="center"/>
    </xf>
    <xf numFmtId="39" fontId="25" fillId="0" borderId="172" xfId="20" applyNumberFormat="1" applyFont="1" applyFill="1" applyBorder="1" applyAlignment="1">
      <alignment vertical="center"/>
    </xf>
    <xf numFmtId="49" fontId="28" fillId="0" borderId="172" xfId="20" applyNumberFormat="1" applyFont="1" applyFill="1" applyBorder="1" applyAlignment="1">
      <alignment horizontal="center" vertical="center"/>
    </xf>
    <xf numFmtId="0" fontId="28" fillId="0" borderId="143" xfId="20" applyFont="1" applyFill="1" applyBorder="1" applyAlignment="1">
      <alignment horizontal="center" vertical="center"/>
    </xf>
    <xf numFmtId="39" fontId="24" fillId="0" borderId="146" xfId="20" applyNumberFormat="1" applyFont="1" applyFill="1" applyBorder="1" applyAlignment="1">
      <alignment horizontal="right" vertical="center"/>
    </xf>
    <xf numFmtId="39" fontId="25" fillId="0" borderId="142" xfId="20" applyNumberFormat="1" applyFont="1" applyFill="1" applyBorder="1" applyAlignment="1">
      <alignment horizontal="right" vertical="center"/>
    </xf>
    <xf numFmtId="0" fontId="32" fillId="0" borderId="142" xfId="20" applyFont="1" applyFill="1" applyBorder="1" applyAlignment="1">
      <alignment horizontal="center" vertical="center"/>
    </xf>
    <xf numFmtId="39" fontId="24" fillId="0" borderId="166" xfId="20" applyNumberFormat="1" applyFont="1" applyFill="1" applyBorder="1" applyAlignment="1">
      <alignment horizontal="right" vertical="center"/>
    </xf>
    <xf numFmtId="0" fontId="61" fillId="0" borderId="149" xfId="20" applyFont="1" applyFill="1" applyBorder="1" applyAlignment="1">
      <alignment horizontal="center" vertical="center" wrapText="1"/>
    </xf>
    <xf numFmtId="0" fontId="61" fillId="0" borderId="154" xfId="20" applyFont="1" applyFill="1" applyBorder="1" applyAlignment="1">
      <alignment horizontal="center" vertical="center" wrapText="1"/>
    </xf>
    <xf numFmtId="0" fontId="32" fillId="0" borderId="234" xfId="20" applyFont="1" applyFill="1" applyBorder="1" applyAlignment="1">
      <alignment horizontal="center" vertical="center"/>
    </xf>
    <xf numFmtId="0" fontId="28" fillId="0" borderId="234" xfId="20" applyFont="1" applyFill="1" applyBorder="1" applyAlignment="1">
      <alignment horizontal="center" vertical="center"/>
    </xf>
    <xf numFmtId="0" fontId="24" fillId="0" borderId="234" xfId="20" applyFont="1" applyFill="1" applyBorder="1" applyAlignment="1">
      <alignment horizontal="center" vertical="center" wrapText="1"/>
    </xf>
    <xf numFmtId="0" fontId="28" fillId="0" borderId="234" xfId="20" applyFont="1" applyFill="1" applyBorder="1" applyAlignment="1">
      <alignment horizontal="center" vertical="center" wrapText="1"/>
    </xf>
    <xf numFmtId="39" fontId="24" fillId="0" borderId="234" xfId="20" applyNumberFormat="1" applyFont="1" applyFill="1" applyBorder="1" applyAlignment="1">
      <alignment vertical="center"/>
    </xf>
    <xf numFmtId="39" fontId="24" fillId="0" borderId="234" xfId="20" applyNumberFormat="1" applyFont="1" applyFill="1" applyBorder="1" applyAlignment="1">
      <alignment horizontal="right" vertical="center"/>
    </xf>
    <xf numFmtId="39" fontId="25" fillId="0" borderId="234" xfId="20" applyNumberFormat="1" applyFont="1" applyFill="1" applyBorder="1" applyAlignment="1">
      <alignment horizontal="right" vertical="center"/>
    </xf>
    <xf numFmtId="49" fontId="28" fillId="0" borderId="234" xfId="20" applyNumberFormat="1" applyFont="1" applyFill="1" applyBorder="1" applyAlignment="1">
      <alignment horizontal="center" vertical="center"/>
    </xf>
    <xf numFmtId="0" fontId="24" fillId="0" borderId="176" xfId="20" applyFont="1" applyFill="1" applyBorder="1" applyAlignment="1">
      <alignment horizontal="center" vertical="center" wrapText="1"/>
    </xf>
    <xf numFmtId="39" fontId="25" fillId="0" borderId="176" xfId="20" applyNumberFormat="1" applyFont="1" applyFill="1" applyBorder="1" applyAlignment="1">
      <alignment horizontal="right" vertical="center"/>
    </xf>
    <xf numFmtId="0" fontId="28" fillId="0" borderId="176" xfId="20" applyFont="1" applyFill="1" applyBorder="1" applyAlignment="1">
      <alignment horizontal="center" vertical="center" wrapText="1"/>
    </xf>
    <xf numFmtId="49" fontId="28" fillId="0" borderId="176" xfId="20" applyNumberFormat="1" applyFont="1" applyFill="1" applyBorder="1" applyAlignment="1">
      <alignment horizontal="center" vertical="center"/>
    </xf>
    <xf numFmtId="0" fontId="65" fillId="0" borderId="149" xfId="20" applyFont="1" applyFill="1" applyBorder="1" applyAlignment="1">
      <alignment horizontal="center" vertical="center" wrapText="1"/>
    </xf>
    <xf numFmtId="0" fontId="28" fillId="0" borderId="152" xfId="20" applyFont="1" applyFill="1" applyBorder="1" applyAlignment="1">
      <alignment horizontal="center" vertical="center" wrapText="1"/>
    </xf>
    <xf numFmtId="39" fontId="24" fillId="0" borderId="152" xfId="20" applyNumberFormat="1" applyFont="1" applyFill="1" applyBorder="1" applyAlignment="1">
      <alignment vertical="center"/>
    </xf>
    <xf numFmtId="0" fontId="28" fillId="22" borderId="139" xfId="20" applyFont="1" applyFill="1" applyBorder="1" applyAlignment="1">
      <alignment horizontal="center" vertical="center"/>
    </xf>
    <xf numFmtId="0" fontId="28" fillId="22" borderId="146" xfId="20" applyFont="1" applyFill="1" applyBorder="1" applyAlignment="1">
      <alignment horizontal="center" vertical="center"/>
    </xf>
    <xf numFmtId="0" fontId="65" fillId="0" borderId="142" xfId="20" applyFont="1" applyFill="1" applyBorder="1" applyAlignment="1">
      <alignment horizontal="center" vertical="center" wrapText="1"/>
    </xf>
    <xf numFmtId="0" fontId="32" fillId="0" borderId="166" xfId="20" applyFont="1" applyFill="1" applyBorder="1" applyAlignment="1">
      <alignment horizontal="center" vertical="center"/>
    </xf>
    <xf numFmtId="39" fontId="25" fillId="0" borderId="166" xfId="20" applyNumberFormat="1" applyFont="1" applyFill="1" applyBorder="1" applyAlignment="1">
      <alignment horizontal="right" vertical="center"/>
    </xf>
    <xf numFmtId="0" fontId="65" fillId="0" borderId="166" xfId="20" applyFont="1" applyFill="1" applyBorder="1" applyAlignment="1">
      <alignment horizontal="center" vertical="center" wrapText="1"/>
    </xf>
    <xf numFmtId="0" fontId="65" fillId="0" borderId="154" xfId="20" applyFont="1" applyFill="1" applyBorder="1" applyAlignment="1">
      <alignment horizontal="center" vertical="center" wrapText="1"/>
    </xf>
    <xf numFmtId="0" fontId="28" fillId="0" borderId="213" xfId="20" applyFont="1" applyFill="1" applyBorder="1" applyAlignment="1">
      <alignment horizontal="center" vertical="center" wrapText="1"/>
    </xf>
    <xf numFmtId="49" fontId="28" fillId="0" borderId="213" xfId="20" applyNumberFormat="1" applyFont="1" applyFill="1" applyBorder="1" applyAlignment="1">
      <alignment horizontal="center" vertical="center"/>
    </xf>
    <xf numFmtId="0" fontId="65" fillId="0" borderId="149" xfId="20" applyFont="1" applyFill="1" applyBorder="1" applyAlignment="1">
      <alignment horizontal="center" vertical="center"/>
    </xf>
    <xf numFmtId="0" fontId="28" fillId="0" borderId="169" xfId="20" applyFont="1" applyFill="1" applyBorder="1" applyAlignment="1">
      <alignment horizontal="center" vertical="center" wrapText="1"/>
    </xf>
    <xf numFmtId="0" fontId="65" fillId="0" borderId="142" xfId="20" applyFont="1" applyFill="1" applyBorder="1" applyAlignment="1">
      <alignment horizontal="center" vertical="center"/>
    </xf>
    <xf numFmtId="0" fontId="32" fillId="0" borderId="152" xfId="20" applyFont="1" applyFill="1" applyBorder="1" applyAlignment="1">
      <alignment horizontal="center" vertical="center"/>
    </xf>
    <xf numFmtId="0" fontId="28" fillId="0" borderId="152" xfId="20" applyFont="1" applyFill="1" applyBorder="1" applyAlignment="1">
      <alignment horizontal="center" vertical="center"/>
    </xf>
    <xf numFmtId="39" fontId="25" fillId="22" borderId="142" xfId="20" applyNumberFormat="1" applyFont="1" applyFill="1" applyBorder="1" applyAlignment="1">
      <alignment vertical="center"/>
    </xf>
    <xf numFmtId="39" fontId="25" fillId="22" borderId="149" xfId="20" applyNumberFormat="1" applyFont="1" applyFill="1" applyBorder="1" applyAlignment="1">
      <alignment vertical="center"/>
    </xf>
    <xf numFmtId="0" fontId="65" fillId="22" borderId="142" xfId="20" applyFont="1" applyFill="1" applyBorder="1" applyAlignment="1">
      <alignment horizontal="center" vertical="center"/>
    </xf>
    <xf numFmtId="0" fontId="61" fillId="22" borderId="149" xfId="20" applyFont="1" applyFill="1" applyBorder="1" applyAlignment="1">
      <alignment horizontal="center" vertical="center" wrapText="1"/>
    </xf>
    <xf numFmtId="0" fontId="28" fillId="22" borderId="152" xfId="20" applyFont="1" applyFill="1" applyBorder="1" applyAlignment="1">
      <alignment horizontal="center" vertical="center"/>
    </xf>
    <xf numFmtId="0" fontId="61" fillId="22" borderId="154" xfId="20" applyFont="1" applyFill="1" applyBorder="1" applyAlignment="1">
      <alignment horizontal="center" vertical="center" wrapText="1"/>
    </xf>
    <xf numFmtId="39" fontId="25" fillId="22" borderId="154" xfId="20" applyNumberFormat="1" applyFont="1" applyFill="1" applyBorder="1" applyAlignment="1">
      <alignment vertical="center"/>
    </xf>
    <xf numFmtId="39" fontId="25" fillId="22" borderId="143" xfId="20" applyNumberFormat="1" applyFont="1" applyFill="1" applyBorder="1" applyAlignment="1">
      <alignment vertical="center"/>
    </xf>
    <xf numFmtId="0" fontId="65" fillId="22" borderId="149" xfId="20" applyFont="1" applyFill="1" applyBorder="1" applyAlignment="1">
      <alignment horizontal="center" vertical="center"/>
    </xf>
    <xf numFmtId="39" fontId="25" fillId="22" borderId="146" xfId="20" applyNumberFormat="1" applyFont="1" applyFill="1" applyBorder="1" applyAlignment="1">
      <alignment vertical="center"/>
    </xf>
    <xf numFmtId="0" fontId="28" fillId="0" borderId="166" xfId="20" applyFont="1" applyFill="1" applyBorder="1" applyAlignment="1">
      <alignment horizontal="center" vertical="center"/>
    </xf>
    <xf numFmtId="0" fontId="65" fillId="0" borderId="166" xfId="20" applyFont="1" applyFill="1" applyBorder="1" applyAlignment="1">
      <alignment horizontal="center" vertical="center"/>
    </xf>
    <xf numFmtId="0" fontId="24" fillId="0" borderId="166" xfId="20" applyFont="1" applyFill="1" applyBorder="1" applyAlignment="1">
      <alignment horizontal="center" vertical="center" wrapText="1"/>
    </xf>
    <xf numFmtId="0" fontId="32" fillId="0" borderId="139" xfId="20" applyFont="1" applyFill="1" applyBorder="1" applyAlignment="1">
      <alignment horizontal="center" vertical="center"/>
    </xf>
    <xf numFmtId="0" fontId="28" fillId="0" borderId="139" xfId="20" applyFont="1" applyFill="1" applyBorder="1" applyAlignment="1">
      <alignment horizontal="center" vertical="center"/>
    </xf>
    <xf numFmtId="0" fontId="32" fillId="0" borderId="146" xfId="20" applyFont="1" applyFill="1" applyBorder="1" applyAlignment="1">
      <alignment horizontal="center" vertical="center"/>
    </xf>
    <xf numFmtId="39" fontId="25" fillId="22" borderId="176" xfId="20" applyNumberFormat="1" applyFont="1" applyFill="1" applyBorder="1" applyAlignment="1">
      <alignment horizontal="right" vertical="center"/>
    </xf>
    <xf numFmtId="0" fontId="65" fillId="0" borderId="166" xfId="20" applyFont="1" applyBorder="1" applyAlignment="1">
      <alignment horizontal="center" vertical="center" wrapText="1"/>
    </xf>
    <xf numFmtId="0" fontId="27" fillId="22" borderId="142" xfId="20" applyFont="1" applyFill="1" applyBorder="1" applyAlignment="1">
      <alignment horizontal="center" vertical="center"/>
    </xf>
    <xf numFmtId="0" fontId="32" fillId="22" borderId="234" xfId="20" applyFont="1" applyFill="1" applyBorder="1" applyAlignment="1">
      <alignment horizontal="center" vertical="center"/>
    </xf>
    <xf numFmtId="0" fontId="28" fillId="22" borderId="234" xfId="20" applyFont="1" applyFill="1" applyBorder="1" applyAlignment="1">
      <alignment horizontal="center" vertical="center"/>
    </xf>
    <xf numFmtId="0" fontId="24" fillId="22" borderId="234" xfId="20" applyFont="1" applyFill="1" applyBorder="1" applyAlignment="1">
      <alignment horizontal="center" vertical="center" wrapText="1"/>
    </xf>
    <xf numFmtId="0" fontId="28" fillId="22" borderId="234" xfId="20" applyFont="1" applyFill="1" applyBorder="1" applyAlignment="1">
      <alignment horizontal="center" vertical="center" wrapText="1"/>
    </xf>
    <xf numFmtId="39" fontId="24" fillId="22" borderId="234" xfId="20" applyNumberFormat="1" applyFont="1" applyFill="1" applyBorder="1" applyAlignment="1">
      <alignment vertical="center"/>
    </xf>
    <xf numFmtId="39" fontId="24" fillId="22" borderId="234" xfId="20" applyNumberFormat="1" applyFont="1" applyFill="1" applyBorder="1" applyAlignment="1">
      <alignment horizontal="right" vertical="center"/>
    </xf>
    <xf numFmtId="39" fontId="25" fillId="22" borderId="234" xfId="20" applyNumberFormat="1" applyFont="1" applyFill="1" applyBorder="1" applyAlignment="1">
      <alignment horizontal="right" vertical="center"/>
    </xf>
    <xf numFmtId="0" fontId="28" fillId="0" borderId="234" xfId="20" applyFont="1" applyBorder="1" applyAlignment="1">
      <alignment horizontal="center" vertical="center" wrapText="1"/>
    </xf>
    <xf numFmtId="49" fontId="28" fillId="0" borderId="234" xfId="20" applyNumberFormat="1" applyFont="1" applyBorder="1" applyAlignment="1">
      <alignment horizontal="center" vertical="center"/>
    </xf>
    <xf numFmtId="39" fontId="25" fillId="0" borderId="152" xfId="20" applyNumberFormat="1" applyFont="1" applyFill="1" applyBorder="1" applyAlignment="1">
      <alignment horizontal="right" vertical="center"/>
    </xf>
    <xf numFmtId="0" fontId="28" fillId="0" borderId="176" xfId="20" applyFont="1" applyFill="1" applyBorder="1" applyAlignment="1">
      <alignment horizontal="center" vertical="center"/>
    </xf>
    <xf numFmtId="39" fontId="24" fillId="0" borderId="176" xfId="20" applyNumberFormat="1" applyFont="1" applyFill="1" applyBorder="1" applyAlignment="1">
      <alignment vertical="center"/>
    </xf>
    <xf numFmtId="39" fontId="24" fillId="0" borderId="176" xfId="20" applyNumberFormat="1" applyFont="1" applyFill="1" applyBorder="1" applyAlignment="1">
      <alignment horizontal="right" vertical="center"/>
    </xf>
    <xf numFmtId="0" fontId="65" fillId="0" borderId="176" xfId="20" applyFont="1" applyFill="1" applyBorder="1" applyAlignment="1">
      <alignment horizontal="center" vertical="center" wrapText="1"/>
    </xf>
    <xf numFmtId="0" fontId="27" fillId="0" borderId="143" xfId="20" applyFont="1" applyFill="1" applyBorder="1" applyAlignment="1">
      <alignment horizontal="center" vertical="center"/>
    </xf>
    <xf numFmtId="0" fontId="32" fillId="0" borderId="213" xfId="20" applyFont="1" applyFill="1" applyBorder="1" applyAlignment="1">
      <alignment horizontal="center" vertical="center"/>
    </xf>
    <xf numFmtId="39" fontId="25" fillId="0" borderId="213" xfId="20" applyNumberFormat="1" applyFont="1" applyFill="1" applyBorder="1" applyAlignment="1">
      <alignment horizontal="right" vertical="center"/>
    </xf>
    <xf numFmtId="0" fontId="28" fillId="0" borderId="213" xfId="20" applyFont="1" applyFill="1" applyBorder="1" applyAlignment="1">
      <alignment horizontal="center" vertical="center"/>
    </xf>
    <xf numFmtId="39" fontId="24" fillId="0" borderId="143" xfId="20" applyNumberFormat="1" applyFont="1" applyFill="1" applyBorder="1" applyAlignment="1">
      <alignment horizontal="center" vertical="center"/>
    </xf>
    <xf numFmtId="39" fontId="25" fillId="0" borderId="149" xfId="20" applyNumberFormat="1" applyFont="1" applyFill="1" applyBorder="1" applyAlignment="1">
      <alignment horizontal="center" vertical="center"/>
    </xf>
    <xf numFmtId="39" fontId="25" fillId="0" borderId="142" xfId="20" applyNumberFormat="1" applyFont="1" applyFill="1" applyBorder="1" applyAlignment="1">
      <alignment horizontal="center" vertical="center"/>
    </xf>
    <xf numFmtId="39" fontId="24" fillId="0" borderId="142" xfId="20" applyNumberFormat="1" applyFont="1" applyFill="1" applyBorder="1" applyAlignment="1">
      <alignment horizontal="center" vertical="center"/>
    </xf>
    <xf numFmtId="39" fontId="25" fillId="0" borderId="172" xfId="20" applyNumberFormat="1" applyFont="1" applyFill="1" applyBorder="1" applyAlignment="1">
      <alignment horizontal="center" vertical="center"/>
    </xf>
    <xf numFmtId="0" fontId="32" fillId="22" borderId="176" xfId="20" applyFont="1" applyFill="1" applyBorder="1" applyAlignment="1">
      <alignment horizontal="center" vertical="center"/>
    </xf>
    <xf numFmtId="49" fontId="28" fillId="22" borderId="142" xfId="20" applyNumberFormat="1" applyFont="1" applyFill="1" applyBorder="1" applyAlignment="1">
      <alignment horizontal="center" vertical="center"/>
    </xf>
    <xf numFmtId="0" fontId="28" fillId="0" borderId="142" xfId="20" applyFont="1" applyBorder="1" applyAlignment="1">
      <alignment horizontal="center" vertical="center"/>
    </xf>
    <xf numFmtId="39" fontId="24" fillId="22" borderId="139" xfId="20" applyNumberFormat="1" applyFont="1" applyFill="1" applyBorder="1" applyAlignment="1">
      <alignment horizontal="right" vertical="center"/>
    </xf>
    <xf numFmtId="39" fontId="24" fillId="22" borderId="139" xfId="20" applyNumberFormat="1" applyFont="1" applyFill="1" applyBorder="1" applyAlignment="1">
      <alignment vertical="center"/>
    </xf>
    <xf numFmtId="0" fontId="32" fillId="22" borderId="169" xfId="20" applyFont="1" applyFill="1" applyBorder="1" applyAlignment="1">
      <alignment horizontal="center" vertical="center"/>
    </xf>
    <xf numFmtId="39" fontId="25" fillId="22" borderId="172" xfId="20" applyNumberFormat="1" applyFont="1" applyFill="1" applyBorder="1" applyAlignment="1">
      <alignment vertical="center"/>
    </xf>
    <xf numFmtId="0" fontId="120" fillId="13" borderId="0" xfId="20" applyFont="1" applyFill="1" applyAlignment="1">
      <alignment vertical="center"/>
    </xf>
    <xf numFmtId="0" fontId="46" fillId="13" borderId="0" xfId="20" applyFont="1" applyFill="1" applyAlignment="1">
      <alignment vertical="center"/>
    </xf>
    <xf numFmtId="0" fontId="120" fillId="13" borderId="0" xfId="20" applyFont="1" applyFill="1" applyBorder="1" applyAlignment="1">
      <alignment vertical="center"/>
    </xf>
    <xf numFmtId="4" fontId="41" fillId="13" borderId="0" xfId="20" applyNumberFormat="1" applyFont="1" applyFill="1" applyAlignment="1">
      <alignment horizontal="left" vertical="center" wrapText="1"/>
    </xf>
    <xf numFmtId="0" fontId="120" fillId="13" borderId="0" xfId="20" applyFont="1" applyFill="1" applyAlignment="1">
      <alignment horizontal="right" vertical="center"/>
    </xf>
    <xf numFmtId="0" fontId="38" fillId="13" borderId="0" xfId="20" applyFont="1" applyFill="1" applyAlignment="1">
      <alignment vertical="center"/>
    </xf>
    <xf numFmtId="0" fontId="26" fillId="13" borderId="0" xfId="20" applyFont="1" applyFill="1" applyBorder="1" applyAlignment="1">
      <alignment vertical="center"/>
    </xf>
    <xf numFmtId="0" fontId="38" fillId="13" borderId="0" xfId="20" applyFont="1" applyFill="1" applyBorder="1" applyAlignment="1">
      <alignment vertical="center"/>
    </xf>
    <xf numFmtId="0" fontId="38" fillId="13" borderId="0" xfId="20" applyFont="1" applyFill="1" applyBorder="1" applyAlignment="1">
      <alignment horizontal="left" vertical="center"/>
    </xf>
    <xf numFmtId="0" fontId="26" fillId="13" borderId="0" xfId="20" applyFont="1" applyFill="1" applyAlignment="1">
      <alignment vertical="center"/>
    </xf>
    <xf numFmtId="0" fontId="26" fillId="13" borderId="0" xfId="20" applyFont="1" applyFill="1" applyAlignment="1">
      <alignment horizontal="right" vertical="center"/>
    </xf>
    <xf numFmtId="0" fontId="118" fillId="13" borderId="0" xfId="20" applyFont="1" applyFill="1" applyAlignment="1">
      <alignment vertical="center"/>
    </xf>
    <xf numFmtId="2" fontId="120" fillId="13" borderId="0" xfId="20" applyNumberFormat="1" applyFont="1" applyFill="1" applyAlignment="1">
      <alignment horizontal="center" vertical="center"/>
    </xf>
    <xf numFmtId="2" fontId="120" fillId="13" borderId="0" xfId="20" applyNumberFormat="1" applyFont="1" applyFill="1" applyBorder="1" applyAlignment="1">
      <alignment horizontal="center" vertical="center"/>
    </xf>
    <xf numFmtId="0" fontId="47" fillId="13" borderId="0" xfId="20" applyFont="1" applyFill="1" applyAlignment="1">
      <alignment vertical="center"/>
    </xf>
    <xf numFmtId="0" fontId="12" fillId="13" borderId="0" xfId="20" applyFont="1" applyFill="1" applyAlignment="1">
      <alignment horizontal="center" vertical="center"/>
    </xf>
    <xf numFmtId="0" fontId="38" fillId="13" borderId="0" xfId="20" applyFont="1" applyFill="1"/>
    <xf numFmtId="0" fontId="70" fillId="13" borderId="0" xfId="20" applyFont="1" applyFill="1"/>
    <xf numFmtId="0" fontId="70" fillId="13" borderId="0" xfId="20" applyFont="1" applyFill="1" applyBorder="1"/>
    <xf numFmtId="0" fontId="38" fillId="13" borderId="0" xfId="20" applyFont="1" applyFill="1" applyBorder="1"/>
    <xf numFmtId="0" fontId="120" fillId="13" borderId="0" xfId="20" applyFont="1" applyFill="1" applyBorder="1" applyAlignment="1">
      <alignment horizontal="right" vertical="center"/>
    </xf>
    <xf numFmtId="0" fontId="93" fillId="13" borderId="360" xfId="20" applyFont="1" applyFill="1" applyBorder="1" applyAlignment="1">
      <alignment horizontal="center" vertical="center"/>
    </xf>
    <xf numFmtId="169" fontId="73" fillId="13" borderId="361" xfId="20" applyNumberFormat="1" applyFont="1" applyFill="1" applyBorder="1" applyAlignment="1">
      <alignment horizontal="right" vertical="center"/>
    </xf>
    <xf numFmtId="0" fontId="26" fillId="13" borderId="0" xfId="20" applyFont="1" applyFill="1" applyBorder="1" applyAlignment="1">
      <alignment horizontal="right" vertical="center"/>
    </xf>
    <xf numFmtId="167" fontId="120" fillId="13" borderId="0" xfId="20" applyNumberFormat="1" applyFont="1" applyFill="1" applyBorder="1" applyAlignment="1">
      <alignment horizontal="center" vertical="center"/>
    </xf>
    <xf numFmtId="0" fontId="48" fillId="13" borderId="0" xfId="20" applyFont="1" applyFill="1" applyAlignment="1">
      <alignment horizontal="right" vertical="center"/>
    </xf>
    <xf numFmtId="0" fontId="112" fillId="13" borderId="0" xfId="20" applyFont="1" applyFill="1" applyBorder="1" applyAlignment="1">
      <alignment horizontal="center" vertical="center"/>
    </xf>
    <xf numFmtId="0" fontId="83" fillId="13" borderId="0" xfId="20" applyFont="1" applyFill="1" applyAlignment="1">
      <alignment horizontal="right" vertical="center"/>
    </xf>
    <xf numFmtId="0" fontId="83" fillId="13" borderId="0" xfId="20" applyFont="1" applyFill="1" applyBorder="1" applyAlignment="1">
      <alignment horizontal="right" vertical="center"/>
    </xf>
    <xf numFmtId="0" fontId="44" fillId="13" borderId="0" xfId="20" applyFont="1" applyFill="1" applyAlignment="1">
      <alignment vertical="center"/>
    </xf>
    <xf numFmtId="0" fontId="93" fillId="13" borderId="362" xfId="20" applyFont="1" applyFill="1" applyBorder="1" applyAlignment="1">
      <alignment horizontal="center" vertical="center"/>
    </xf>
    <xf numFmtId="39" fontId="120" fillId="13" borderId="0" xfId="20" applyNumberFormat="1" applyFont="1" applyFill="1" applyBorder="1" applyAlignment="1">
      <alignment horizontal="center" vertical="center"/>
    </xf>
    <xf numFmtId="0" fontId="120" fillId="13" borderId="0" xfId="20" applyFont="1" applyFill="1" applyBorder="1" applyAlignment="1">
      <alignment horizontal="center" vertical="center"/>
    </xf>
    <xf numFmtId="4" fontId="56" fillId="13" borderId="0" xfId="20" applyNumberFormat="1" applyFont="1" applyFill="1" applyBorder="1" applyAlignment="1">
      <alignment horizontal="center" vertical="center"/>
    </xf>
    <xf numFmtId="1" fontId="93" fillId="13" borderId="362" xfId="20" applyNumberFormat="1" applyFont="1" applyFill="1" applyBorder="1" applyAlignment="1">
      <alignment horizontal="center" vertical="center"/>
    </xf>
    <xf numFmtId="0" fontId="120" fillId="13" borderId="0" xfId="20" applyFont="1" applyFill="1" applyAlignment="1">
      <alignment horizontal="center" vertical="center"/>
    </xf>
    <xf numFmtId="4" fontId="120" fillId="13" borderId="0" xfId="20" applyNumberFormat="1" applyFont="1" applyFill="1" applyAlignment="1">
      <alignment vertical="center"/>
    </xf>
    <xf numFmtId="0" fontId="93" fillId="13" borderId="363" xfId="20" applyFont="1" applyFill="1" applyBorder="1" applyAlignment="1">
      <alignment horizontal="center" vertical="center"/>
    </xf>
    <xf numFmtId="169" fontId="73" fillId="13" borderId="364" xfId="20" applyNumberFormat="1" applyFont="1" applyFill="1" applyBorder="1" applyAlignment="1">
      <alignment horizontal="right" vertical="center"/>
    </xf>
    <xf numFmtId="0" fontId="121" fillId="13" borderId="0" xfId="20" applyFont="1" applyFill="1" applyAlignment="1">
      <alignment horizontal="center" vertical="center"/>
    </xf>
    <xf numFmtId="0" fontId="122" fillId="13" borderId="0" xfId="20" applyFont="1" applyFill="1" applyAlignment="1">
      <alignment vertical="center"/>
    </xf>
    <xf numFmtId="0" fontId="120" fillId="13" borderId="0" xfId="20" applyFont="1" applyFill="1" applyBorder="1" applyAlignment="1">
      <alignment vertical="center" wrapText="1"/>
    </xf>
    <xf numFmtId="0" fontId="38" fillId="13" borderId="0" xfId="20" applyFont="1" applyFill="1" applyBorder="1" applyAlignment="1">
      <alignment vertical="center" wrapText="1"/>
    </xf>
    <xf numFmtId="0" fontId="121" fillId="13" borderId="0" xfId="20" applyFont="1" applyFill="1" applyBorder="1" applyAlignment="1">
      <alignment horizontal="center" vertical="center" wrapText="1"/>
    </xf>
    <xf numFmtId="39" fontId="26" fillId="13" borderId="0" xfId="20" applyNumberFormat="1" applyFont="1" applyFill="1" applyBorder="1" applyAlignment="1">
      <alignment horizontal="center" vertical="center" wrapText="1"/>
    </xf>
    <xf numFmtId="0" fontId="120" fillId="13" borderId="0" xfId="20" applyFont="1" applyFill="1" applyAlignment="1">
      <alignment vertical="center" wrapText="1"/>
    </xf>
    <xf numFmtId="0" fontId="27" fillId="13" borderId="0" xfId="20" applyFont="1" applyFill="1" applyAlignment="1">
      <alignment vertical="center"/>
    </xf>
    <xf numFmtId="0" fontId="121" fillId="13" borderId="0" xfId="20" applyFont="1" applyFill="1" applyAlignment="1">
      <alignment horizontal="center" vertical="center" wrapText="1"/>
    </xf>
    <xf numFmtId="39" fontId="26" fillId="13" borderId="0" xfId="20" applyNumberFormat="1" applyFont="1" applyFill="1" applyAlignment="1">
      <alignment horizontal="center" vertical="center" wrapText="1"/>
    </xf>
    <xf numFmtId="0" fontId="38" fillId="13" borderId="0" xfId="20" applyFont="1" applyFill="1" applyAlignment="1">
      <alignment vertical="center" wrapText="1"/>
    </xf>
    <xf numFmtId="39" fontId="24" fillId="13" borderId="0" xfId="20" applyNumberFormat="1" applyFont="1" applyFill="1" applyAlignment="1">
      <alignment horizontal="right" vertical="center" wrapText="1"/>
    </xf>
    <xf numFmtId="39" fontId="93" fillId="13" borderId="0" xfId="20" applyNumberFormat="1" applyFont="1" applyFill="1" applyAlignment="1">
      <alignment horizontal="right" vertical="center"/>
    </xf>
    <xf numFmtId="39" fontId="24" fillId="13" borderId="181" xfId="20" applyNumberFormat="1" applyFont="1" applyFill="1" applyBorder="1" applyAlignment="1">
      <alignment horizontal="right" vertical="center" wrapText="1"/>
    </xf>
    <xf numFmtId="0" fontId="44" fillId="13" borderId="0" xfId="20" applyFont="1" applyFill="1" applyAlignment="1">
      <alignment vertical="center" wrapText="1"/>
    </xf>
    <xf numFmtId="39" fontId="90" fillId="13" borderId="0" xfId="20" applyNumberFormat="1" applyFont="1" applyFill="1" applyAlignment="1">
      <alignment horizontal="right" vertical="center"/>
    </xf>
    <xf numFmtId="39" fontId="25" fillId="13" borderId="0" xfId="20" applyNumberFormat="1" applyFont="1" applyFill="1" applyAlignment="1">
      <alignment horizontal="right" vertical="center" wrapText="1"/>
    </xf>
    <xf numFmtId="0" fontId="123" fillId="13" borderId="0" xfId="20" applyFont="1" applyFill="1" applyAlignment="1">
      <alignment horizontal="right" vertical="center" wrapText="1"/>
    </xf>
    <xf numFmtId="0" fontId="35" fillId="4" borderId="135" xfId="20" applyFont="1" applyFill="1" applyBorder="1" applyAlignment="1">
      <alignment horizontal="right" vertical="center"/>
    </xf>
    <xf numFmtId="0" fontId="35" fillId="25" borderId="135" xfId="20" applyFont="1" applyFill="1" applyBorder="1" applyAlignment="1">
      <alignment horizontal="right" vertical="center"/>
    </xf>
    <xf numFmtId="0" fontId="35" fillId="26" borderId="135" xfId="20" applyFont="1" applyFill="1" applyBorder="1" applyAlignment="1">
      <alignment horizontal="right" vertical="center"/>
    </xf>
    <xf numFmtId="0" fontId="35" fillId="27" borderId="135" xfId="20" applyFont="1" applyFill="1" applyBorder="1" applyAlignment="1">
      <alignment horizontal="right" vertical="center"/>
    </xf>
    <xf numFmtId="0" fontId="35" fillId="25" borderId="357" xfId="20" applyFont="1" applyFill="1" applyBorder="1" applyAlignment="1">
      <alignment horizontal="right" vertical="center"/>
    </xf>
    <xf numFmtId="0" fontId="35" fillId="25" borderId="136" xfId="20" applyFont="1" applyFill="1" applyBorder="1" applyAlignment="1">
      <alignment horizontal="right" vertical="center"/>
    </xf>
    <xf numFmtId="0" fontId="35" fillId="28" borderId="135" xfId="20" applyFont="1" applyFill="1" applyBorder="1" applyAlignment="1">
      <alignment horizontal="right" vertical="center"/>
    </xf>
    <xf numFmtId="0" fontId="35" fillId="29" borderId="135" xfId="20" applyFont="1" applyFill="1" applyBorder="1" applyAlignment="1">
      <alignment horizontal="right" vertical="center"/>
    </xf>
    <xf numFmtId="0" fontId="46" fillId="25" borderId="135" xfId="20" applyFont="1" applyFill="1" applyBorder="1" applyAlignment="1">
      <alignment horizontal="center" vertical="center"/>
    </xf>
    <xf numFmtId="167" fontId="41" fillId="11" borderId="314" xfId="20" applyNumberFormat="1" applyFont="1" applyFill="1" applyBorder="1" applyAlignment="1">
      <alignment vertical="center"/>
    </xf>
    <xf numFmtId="167" fontId="41" fillId="11" borderId="314" xfId="20" applyNumberFormat="1" applyFont="1" applyFill="1" applyBorder="1" applyAlignment="1">
      <alignment horizontal="right" vertical="center"/>
    </xf>
    <xf numFmtId="39" fontId="42" fillId="11" borderId="312" xfId="20" applyNumberFormat="1" applyFont="1" applyFill="1" applyBorder="1" applyAlignment="1">
      <alignment horizontal="right" vertical="center"/>
    </xf>
    <xf numFmtId="4" fontId="41" fillId="11" borderId="312" xfId="20" applyNumberFormat="1" applyFont="1" applyFill="1" applyBorder="1" applyAlignment="1">
      <alignment horizontal="right" vertical="center" wrapText="1"/>
    </xf>
    <xf numFmtId="167" fontId="42" fillId="11" borderId="314" xfId="20" applyNumberFormat="1" applyFont="1" applyFill="1" applyBorder="1" applyAlignment="1">
      <alignment horizontal="right" vertical="center"/>
    </xf>
    <xf numFmtId="0" fontId="79" fillId="0" borderId="351" xfId="20" applyFont="1" applyFill="1" applyBorder="1" applyAlignment="1">
      <alignment horizontal="left" vertical="center" wrapText="1" indent="1"/>
    </xf>
    <xf numFmtId="0" fontId="28" fillId="0" borderId="351" xfId="20" applyFont="1" applyFill="1" applyBorder="1" applyAlignment="1">
      <alignment horizontal="left" vertical="center" indent="1"/>
    </xf>
    <xf numFmtId="0" fontId="28" fillId="0" borderId="351" xfId="20" applyFont="1" applyFill="1" applyBorder="1" applyAlignment="1">
      <alignment horizontal="left" vertical="center" wrapText="1" indent="1"/>
    </xf>
    <xf numFmtId="0" fontId="28" fillId="13" borderId="353" xfId="20" applyFont="1" applyFill="1" applyBorder="1" applyAlignment="1">
      <alignment horizontal="left" vertical="center" wrapText="1" indent="1"/>
    </xf>
    <xf numFmtId="0" fontId="27" fillId="25" borderId="135" xfId="20" applyFont="1" applyFill="1" applyBorder="1" applyAlignment="1">
      <alignment horizontal="left" vertical="center" indent="1"/>
    </xf>
    <xf numFmtId="0" fontId="27" fillId="27" borderId="135" xfId="20" applyFont="1" applyFill="1" applyBorder="1" applyAlignment="1">
      <alignment horizontal="left" vertical="center" indent="1"/>
    </xf>
    <xf numFmtId="0" fontId="27" fillId="4" borderId="135" xfId="20" applyFont="1" applyFill="1" applyBorder="1" applyAlignment="1">
      <alignment horizontal="left" vertical="center" indent="1"/>
    </xf>
    <xf numFmtId="0" fontId="27" fillId="28" borderId="135" xfId="20" applyFont="1" applyFill="1" applyBorder="1" applyAlignment="1">
      <alignment horizontal="left" vertical="center" indent="1"/>
    </xf>
    <xf numFmtId="0" fontId="27" fillId="22" borderId="142" xfId="20" applyFont="1" applyFill="1" applyBorder="1" applyAlignment="1">
      <alignment horizontal="center" vertical="center" wrapText="1"/>
    </xf>
    <xf numFmtId="0" fontId="28" fillId="22" borderId="355" xfId="20" applyFont="1" applyFill="1" applyBorder="1" applyAlignment="1">
      <alignment horizontal="center" vertical="center"/>
    </xf>
    <xf numFmtId="0" fontId="28" fillId="22" borderId="156" xfId="20" applyFont="1" applyFill="1" applyBorder="1" applyAlignment="1">
      <alignment horizontal="center" vertical="center"/>
    </xf>
    <xf numFmtId="0" fontId="27" fillId="0" borderId="142" xfId="20" applyFont="1" applyFill="1" applyBorder="1" applyAlignment="1">
      <alignment horizontal="center" vertical="center" wrapText="1"/>
    </xf>
    <xf numFmtId="0" fontId="27" fillId="0" borderId="143" xfId="20" applyFont="1" applyFill="1" applyBorder="1" applyAlignment="1">
      <alignment horizontal="center" vertical="center" wrapText="1"/>
    </xf>
    <xf numFmtId="0" fontId="28" fillId="22" borderId="300" xfId="20" applyFont="1" applyFill="1" applyBorder="1" applyAlignment="1">
      <alignment horizontal="center" vertical="center"/>
    </xf>
    <xf numFmtId="1" fontId="28" fillId="22" borderId="149" xfId="20" applyNumberFormat="1" applyFont="1" applyFill="1" applyBorder="1" applyAlignment="1">
      <alignment horizontal="center" vertical="center"/>
    </xf>
    <xf numFmtId="0" fontId="66" fillId="0" borderId="202" xfId="20" applyFont="1" applyFill="1" applyBorder="1" applyAlignment="1">
      <alignment horizontal="center" vertical="center"/>
    </xf>
    <xf numFmtId="1" fontId="28" fillId="0" borderId="154" xfId="20" applyNumberFormat="1" applyFont="1" applyFill="1" applyBorder="1" applyAlignment="1">
      <alignment horizontal="center" vertical="center"/>
    </xf>
    <xf numFmtId="0" fontId="65" fillId="0" borderId="143" xfId="20" applyFont="1" applyFill="1" applyBorder="1" applyAlignment="1">
      <alignment horizontal="center" vertical="center"/>
    </xf>
    <xf numFmtId="0" fontId="27" fillId="22" borderId="143" xfId="20" applyFont="1" applyFill="1" applyBorder="1" applyAlignment="1">
      <alignment horizontal="left" vertical="center" wrapText="1" indent="1"/>
    </xf>
    <xf numFmtId="0" fontId="28" fillId="22" borderId="154" xfId="20" applyFont="1" applyFill="1" applyBorder="1" applyAlignment="1">
      <alignment horizontal="left" vertical="center" wrapText="1" indent="1"/>
    </xf>
    <xf numFmtId="0" fontId="28" fillId="22" borderId="149" xfId="20" applyFont="1" applyFill="1" applyBorder="1" applyAlignment="1">
      <alignment horizontal="left" vertical="center" wrapText="1" indent="1"/>
    </xf>
    <xf numFmtId="0" fontId="28" fillId="22" borderId="142" xfId="20" applyFont="1" applyFill="1" applyBorder="1" applyAlignment="1">
      <alignment horizontal="left" vertical="center" wrapText="1" indent="1"/>
    </xf>
    <xf numFmtId="0" fontId="28" fillId="22" borderId="234" xfId="20" applyFont="1" applyFill="1" applyBorder="1" applyAlignment="1">
      <alignment horizontal="left" vertical="center" wrapText="1" indent="1"/>
    </xf>
    <xf numFmtId="0" fontId="27" fillId="22" borderId="176" xfId="20" applyFont="1" applyFill="1" applyBorder="1" applyAlignment="1">
      <alignment horizontal="left" vertical="center" wrapText="1" indent="1"/>
    </xf>
    <xf numFmtId="0" fontId="27" fillId="22" borderId="142" xfId="20" applyFont="1" applyFill="1" applyBorder="1" applyAlignment="1">
      <alignment horizontal="left" vertical="center" wrapText="1" indent="1"/>
    </xf>
    <xf numFmtId="0" fontId="28" fillId="22" borderId="152" xfId="20" applyFont="1" applyFill="1" applyBorder="1" applyAlignment="1">
      <alignment horizontal="left" vertical="center" wrapText="1" indent="1"/>
    </xf>
    <xf numFmtId="0" fontId="27" fillId="0" borderId="143" xfId="20" applyFont="1" applyFill="1" applyBorder="1" applyAlignment="1">
      <alignment horizontal="left" vertical="center" wrapText="1" indent="1"/>
    </xf>
    <xf numFmtId="0" fontId="28" fillId="0" borderId="154" xfId="20" applyFont="1" applyFill="1" applyBorder="1" applyAlignment="1">
      <alignment horizontal="left" vertical="center" wrapText="1" indent="1"/>
    </xf>
    <xf numFmtId="0" fontId="28" fillId="0" borderId="149" xfId="20" applyFont="1" applyFill="1" applyBorder="1" applyAlignment="1">
      <alignment horizontal="left" vertical="center" wrapText="1" indent="1"/>
    </xf>
    <xf numFmtId="0" fontId="28" fillId="0" borderId="142" xfId="20" applyFont="1" applyFill="1" applyBorder="1" applyAlignment="1">
      <alignment horizontal="left" vertical="center" wrapText="1" indent="1"/>
    </xf>
    <xf numFmtId="0" fontId="27" fillId="0" borderId="142" xfId="20" applyFont="1" applyFill="1" applyBorder="1" applyAlignment="1">
      <alignment horizontal="left" vertical="center" wrapText="1" indent="1"/>
    </xf>
    <xf numFmtId="0" fontId="27" fillId="0" borderId="176" xfId="20" applyFont="1" applyFill="1" applyBorder="1" applyAlignment="1">
      <alignment horizontal="left" vertical="center" wrapText="1" indent="1"/>
    </xf>
    <xf numFmtId="0" fontId="28" fillId="0" borderId="234" xfId="20" applyFont="1" applyFill="1" applyBorder="1" applyAlignment="1">
      <alignment horizontal="left" vertical="center" wrapText="1" indent="1"/>
    </xf>
    <xf numFmtId="0" fontId="27" fillId="0" borderId="165" xfId="20" applyFont="1" applyFill="1" applyBorder="1" applyAlignment="1">
      <alignment horizontal="left" vertical="center" wrapText="1" indent="1"/>
    </xf>
    <xf numFmtId="0" fontId="27" fillId="0" borderId="203" xfId="20" applyFont="1" applyFill="1" applyBorder="1" applyAlignment="1">
      <alignment horizontal="left" vertical="center" wrapText="1" indent="1"/>
    </xf>
    <xf numFmtId="0" fontId="28" fillId="0" borderId="208" xfId="20" applyFont="1" applyFill="1" applyBorder="1" applyAlignment="1">
      <alignment horizontal="left" vertical="center" wrapText="1" indent="1"/>
    </xf>
    <xf numFmtId="0" fontId="27" fillId="0" borderId="0" xfId="20" applyFont="1" applyFill="1" applyBorder="1" applyAlignment="1">
      <alignment horizontal="left" vertical="center" wrapText="1" indent="1"/>
    </xf>
    <xf numFmtId="0" fontId="27" fillId="0" borderId="218" xfId="20" applyFont="1" applyFill="1" applyBorder="1" applyAlignment="1">
      <alignment horizontal="left" vertical="center" wrapText="1" indent="1"/>
    </xf>
    <xf numFmtId="0" fontId="28" fillId="0" borderId="146" xfId="20" applyFont="1" applyFill="1" applyBorder="1" applyAlignment="1">
      <alignment horizontal="left" vertical="center" wrapText="1" indent="1"/>
    </xf>
    <xf numFmtId="0" fontId="27" fillId="0" borderId="220" xfId="20" applyFont="1" applyFill="1" applyBorder="1" applyAlignment="1">
      <alignment horizontal="left" vertical="center" wrapText="1" indent="1"/>
    </xf>
    <xf numFmtId="0" fontId="28" fillId="0" borderId="210" xfId="20" applyFont="1" applyFill="1" applyBorder="1" applyAlignment="1">
      <alignment horizontal="left" vertical="center" wrapText="1" indent="1"/>
    </xf>
    <xf numFmtId="0" fontId="28" fillId="0" borderId="221" xfId="20" applyFont="1" applyFill="1" applyBorder="1" applyAlignment="1">
      <alignment horizontal="left" vertical="center" wrapText="1" indent="1"/>
    </xf>
    <xf numFmtId="0" fontId="28" fillId="0" borderId="217" xfId="20" applyFont="1" applyFill="1" applyBorder="1" applyAlignment="1">
      <alignment horizontal="left" vertical="center" wrapText="1" indent="1"/>
    </xf>
    <xf numFmtId="0" fontId="28" fillId="0" borderId="0" xfId="20" applyFont="1" applyFill="1" applyBorder="1" applyAlignment="1">
      <alignment horizontal="left" vertical="center" wrapText="1" indent="1"/>
    </xf>
    <xf numFmtId="0" fontId="28" fillId="0" borderId="226" xfId="20" applyFont="1" applyFill="1" applyBorder="1" applyAlignment="1">
      <alignment horizontal="left" vertical="center" wrapText="1" indent="1"/>
    </xf>
    <xf numFmtId="0" fontId="28" fillId="0" borderId="181" xfId="20" applyFont="1" applyFill="1" applyBorder="1" applyAlignment="1">
      <alignment horizontal="left" vertical="center" wrapText="1" indent="1"/>
    </xf>
    <xf numFmtId="0" fontId="28" fillId="0" borderId="229" xfId="20" applyFont="1" applyFill="1" applyBorder="1" applyAlignment="1">
      <alignment horizontal="left" vertical="center" wrapText="1" indent="1"/>
    </xf>
    <xf numFmtId="0" fontId="28" fillId="0" borderId="169" xfId="20" applyFont="1" applyFill="1" applyBorder="1" applyAlignment="1">
      <alignment horizontal="left" vertical="center" wrapText="1" indent="1"/>
    </xf>
    <xf numFmtId="0" fontId="28" fillId="22" borderId="166" xfId="20" applyFont="1" applyFill="1" applyBorder="1" applyAlignment="1">
      <alignment horizontal="left" vertical="center" wrapText="1" indent="1"/>
    </xf>
    <xf numFmtId="0" fontId="28" fillId="22" borderId="172" xfId="20" applyFont="1" applyFill="1" applyBorder="1" applyAlignment="1">
      <alignment horizontal="left" vertical="center" wrapText="1" indent="1"/>
    </xf>
    <xf numFmtId="0" fontId="27" fillId="0" borderId="142" xfId="20" applyFont="1" applyBorder="1" applyAlignment="1">
      <alignment horizontal="left" vertical="center" wrapText="1" indent="1"/>
    </xf>
    <xf numFmtId="0" fontId="27" fillId="23" borderId="142" xfId="20" applyFont="1" applyFill="1" applyBorder="1" applyAlignment="1">
      <alignment horizontal="left" vertical="center" wrapText="1" indent="1"/>
    </xf>
    <xf numFmtId="0" fontId="27" fillId="22" borderId="149" xfId="20" applyFont="1" applyFill="1" applyBorder="1" applyAlignment="1">
      <alignment horizontal="left" vertical="center" wrapText="1" indent="1"/>
    </xf>
    <xf numFmtId="0" fontId="28" fillId="0" borderId="149" xfId="20" applyFont="1" applyBorder="1" applyAlignment="1">
      <alignment horizontal="left" vertical="center" wrapText="1" indent="1"/>
    </xf>
    <xf numFmtId="0" fontId="27" fillId="0" borderId="149" xfId="20" applyFont="1" applyBorder="1" applyAlignment="1">
      <alignment horizontal="left" vertical="center" wrapText="1" indent="1"/>
    </xf>
    <xf numFmtId="0" fontId="28" fillId="22" borderId="351" xfId="20" applyFont="1" applyFill="1" applyBorder="1" applyAlignment="1">
      <alignment horizontal="left" vertical="center" wrapText="1" indent="1"/>
    </xf>
    <xf numFmtId="0" fontId="28" fillId="0" borderId="366" xfId="20" applyFont="1" applyFill="1" applyBorder="1" applyAlignment="1">
      <alignment horizontal="left" vertical="center" wrapText="1" indent="1"/>
    </xf>
    <xf numFmtId="0" fontId="32" fillId="22" borderId="373" xfId="20" applyFont="1" applyFill="1" applyBorder="1" applyAlignment="1">
      <alignment horizontal="center" vertical="center"/>
    </xf>
    <xf numFmtId="0" fontId="28" fillId="22" borderId="371" xfId="20" applyFont="1" applyFill="1" applyBorder="1" applyAlignment="1">
      <alignment horizontal="center" vertical="center"/>
    </xf>
    <xf numFmtId="0" fontId="28" fillId="22" borderId="371" xfId="20" applyFont="1" applyFill="1" applyBorder="1" applyAlignment="1">
      <alignment horizontal="left" vertical="center" wrapText="1" indent="1"/>
    </xf>
    <xf numFmtId="0" fontId="24" fillId="22" borderId="373" xfId="20" applyFont="1" applyFill="1" applyBorder="1" applyAlignment="1">
      <alignment horizontal="center" vertical="center" wrapText="1"/>
    </xf>
    <xf numFmtId="0" fontId="28" fillId="22" borderId="373" xfId="20" applyFont="1" applyFill="1" applyBorder="1" applyAlignment="1">
      <alignment horizontal="center" vertical="center" wrapText="1"/>
    </xf>
    <xf numFmtId="39" fontId="24" fillId="22" borderId="373" xfId="20" applyNumberFormat="1" applyFont="1" applyFill="1" applyBorder="1" applyAlignment="1">
      <alignment vertical="center"/>
    </xf>
    <xf numFmtId="39" fontId="24" fillId="22" borderId="373" xfId="20" applyNumberFormat="1" applyFont="1" applyFill="1" applyBorder="1" applyAlignment="1">
      <alignment horizontal="right" vertical="center"/>
    </xf>
    <xf numFmtId="39" fontId="25" fillId="22" borderId="373" xfId="20" applyNumberFormat="1" applyFont="1" applyFill="1" applyBorder="1" applyAlignment="1">
      <alignment horizontal="right" vertical="center"/>
    </xf>
    <xf numFmtId="0" fontId="28" fillId="13" borderId="149" xfId="20" applyFont="1" applyFill="1" applyBorder="1" applyAlignment="1">
      <alignment horizontal="left" vertical="center" wrapText="1" indent="1"/>
    </xf>
    <xf numFmtId="0" fontId="28" fillId="13" borderId="142" xfId="20" applyFont="1" applyFill="1" applyBorder="1" applyAlignment="1">
      <alignment horizontal="left" vertical="center" wrapText="1" indent="1"/>
    </xf>
    <xf numFmtId="0" fontId="28" fillId="13" borderId="166" xfId="20" applyFont="1" applyFill="1" applyBorder="1" applyAlignment="1">
      <alignment horizontal="left" vertical="center" wrapText="1" indent="1"/>
    </xf>
    <xf numFmtId="0" fontId="28" fillId="13" borderId="154" xfId="20" applyFont="1" applyFill="1" applyBorder="1" applyAlignment="1">
      <alignment horizontal="left" vertical="center" wrapText="1" indent="1"/>
    </xf>
    <xf numFmtId="164" fontId="125" fillId="19" borderId="133" xfId="4" applyNumberFormat="1" applyFont="1" applyFill="1" applyBorder="1" applyAlignment="1">
      <alignment horizontal="right" vertical="center"/>
    </xf>
    <xf numFmtId="164" fontId="32" fillId="13" borderId="0" xfId="20" applyNumberFormat="1" applyFont="1" applyFill="1" applyAlignment="1">
      <alignment horizontal="right" vertical="center" wrapText="1"/>
    </xf>
    <xf numFmtId="167" fontId="35" fillId="25" borderId="374" xfId="20" applyNumberFormat="1" applyFont="1" applyFill="1" applyBorder="1" applyAlignment="1">
      <alignment horizontal="right" vertical="center"/>
    </xf>
    <xf numFmtId="167" fontId="35" fillId="25" borderId="374" xfId="20" applyNumberFormat="1" applyFont="1" applyFill="1" applyBorder="1" applyAlignment="1">
      <alignment vertical="center"/>
    </xf>
    <xf numFmtId="167" fontId="35" fillId="25" borderId="375" xfId="20" applyNumberFormat="1" applyFont="1" applyFill="1" applyBorder="1" applyAlignment="1">
      <alignment horizontal="right" vertical="center"/>
    </xf>
    <xf numFmtId="167" fontId="35" fillId="4" borderId="374" xfId="20" applyNumberFormat="1" applyFont="1" applyFill="1" applyBorder="1" applyAlignment="1">
      <alignment horizontal="right" vertical="center"/>
    </xf>
    <xf numFmtId="0" fontId="27" fillId="25" borderId="136" xfId="20" applyFont="1" applyFill="1" applyBorder="1" applyAlignment="1">
      <alignment horizontal="left" vertical="center" indent="1"/>
    </xf>
    <xf numFmtId="39" fontId="35" fillId="25" borderId="375" xfId="20" applyNumberFormat="1" applyFont="1" applyFill="1" applyBorder="1" applyAlignment="1">
      <alignment vertical="center"/>
    </xf>
    <xf numFmtId="39" fontId="35" fillId="25" borderId="375" xfId="20" applyNumberFormat="1" applyFont="1" applyFill="1" applyBorder="1" applyAlignment="1">
      <alignment horizontal="right" vertical="center"/>
    </xf>
    <xf numFmtId="39" fontId="35" fillId="4" borderId="375" xfId="20" applyNumberFormat="1" applyFont="1" applyFill="1" applyBorder="1" applyAlignment="1">
      <alignment vertical="center"/>
    </xf>
    <xf numFmtId="39" fontId="35" fillId="4" borderId="375" xfId="20" applyNumberFormat="1" applyFont="1" applyFill="1" applyBorder="1" applyAlignment="1">
      <alignment horizontal="right" vertical="center"/>
    </xf>
    <xf numFmtId="0" fontId="0" fillId="0" borderId="40" xfId="0" applyFill="1" applyBorder="1"/>
    <xf numFmtId="0" fontId="0" fillId="0" borderId="42" xfId="0" applyFill="1" applyBorder="1"/>
    <xf numFmtId="169" fontId="73" fillId="0" borderId="376" xfId="0" applyNumberFormat="1" applyFont="1" applyFill="1" applyBorder="1" applyAlignment="1">
      <alignment horizontal="right" vertical="center"/>
    </xf>
    <xf numFmtId="0" fontId="21" fillId="0" borderId="49" xfId="7" applyFont="1" applyFill="1" applyBorder="1" applyAlignment="1">
      <alignment horizontal="left" vertical="center" wrapText="1" indent="1"/>
    </xf>
    <xf numFmtId="0" fontId="21" fillId="0" borderId="49" xfId="9" applyFont="1" applyFill="1" applyBorder="1" applyAlignment="1">
      <alignment horizontal="left" vertical="center" wrapText="1" indent="1"/>
    </xf>
    <xf numFmtId="39" fontId="29" fillId="0" borderId="33" xfId="9" applyNumberFormat="1" applyFont="1" applyFill="1" applyBorder="1" applyAlignment="1">
      <alignment vertical="center"/>
    </xf>
    <xf numFmtId="39" fontId="33" fillId="0" borderId="33" xfId="9" applyNumberFormat="1" applyFont="1" applyFill="1" applyBorder="1" applyAlignment="1">
      <alignment vertical="center"/>
    </xf>
    <xf numFmtId="0" fontId="21" fillId="0" borderId="33" xfId="9" applyFont="1" applyFill="1" applyBorder="1" applyAlignment="1">
      <alignment horizontal="left" vertical="center" wrapText="1" indent="1"/>
    </xf>
    <xf numFmtId="0" fontId="29" fillId="0" borderId="33" xfId="9" applyFont="1" applyFill="1" applyBorder="1" applyAlignment="1">
      <alignment horizontal="center" vertical="center" wrapText="1"/>
    </xf>
    <xf numFmtId="0" fontId="21" fillId="0" borderId="38" xfId="9" applyFont="1" applyFill="1" applyBorder="1" applyAlignment="1">
      <alignment horizontal="left" vertical="center" wrapText="1" indent="1"/>
    </xf>
    <xf numFmtId="0" fontId="21" fillId="0" borderId="76" xfId="7" applyFont="1" applyFill="1" applyBorder="1" applyAlignment="1">
      <alignment horizontal="left" vertical="center" wrapText="1" indent="1"/>
    </xf>
    <xf numFmtId="0" fontId="19" fillId="0" borderId="80" xfId="7" applyFont="1" applyFill="1" applyBorder="1" applyAlignment="1">
      <alignment horizontal="center" vertical="center"/>
    </xf>
    <xf numFmtId="0" fontId="20" fillId="0" borderId="33" xfId="7" applyFont="1" applyFill="1" applyBorder="1" applyAlignment="1">
      <alignment horizontal="left" vertical="center" wrapText="1" indent="1"/>
    </xf>
    <xf numFmtId="0" fontId="21" fillId="0" borderId="33" xfId="7" applyFont="1" applyFill="1" applyBorder="1" applyAlignment="1">
      <alignment horizontal="left" vertical="center" wrapText="1" indent="1"/>
    </xf>
    <xf numFmtId="0" fontId="21" fillId="0" borderId="33" xfId="7" applyFont="1" applyFill="1" applyBorder="1" applyAlignment="1">
      <alignment horizontal="center" vertical="center"/>
    </xf>
    <xf numFmtId="1" fontId="29" fillId="0" borderId="33" xfId="9" applyNumberFormat="1" applyFont="1" applyFill="1" applyBorder="1" applyAlignment="1">
      <alignment horizontal="center" vertical="center" wrapText="1"/>
    </xf>
    <xf numFmtId="0" fontId="21" fillId="0" borderId="48" xfId="9" applyFont="1" applyFill="1" applyBorder="1" applyAlignment="1">
      <alignment horizontal="left" vertical="center" wrapText="1" indent="1"/>
    </xf>
    <xf numFmtId="0" fontId="19" fillId="0" borderId="74" xfId="7" applyFont="1" applyFill="1" applyBorder="1" applyAlignment="1">
      <alignment horizontal="center" vertical="center"/>
    </xf>
    <xf numFmtId="0" fontId="20" fillId="0" borderId="49" xfId="7" applyFont="1" applyFill="1" applyBorder="1" applyAlignment="1">
      <alignment horizontal="left" vertical="center" wrapText="1" indent="1"/>
    </xf>
    <xf numFmtId="0" fontId="21" fillId="0" borderId="30" xfId="9" applyFont="1" applyFill="1" applyBorder="1" applyAlignment="1">
      <alignment horizontal="left" vertical="center" wrapText="1" indent="1"/>
    </xf>
    <xf numFmtId="1" fontId="24" fillId="0" borderId="33" xfId="1" applyNumberFormat="1" applyFont="1" applyFill="1" applyBorder="1" applyAlignment="1">
      <alignment horizontal="center" vertical="center" wrapText="1"/>
    </xf>
    <xf numFmtId="0" fontId="24" fillId="0" borderId="33" xfId="9" applyFont="1" applyFill="1" applyBorder="1" applyAlignment="1">
      <alignment horizontal="center" vertical="center"/>
    </xf>
    <xf numFmtId="0" fontId="24" fillId="0" borderId="30" xfId="9" applyFont="1" applyFill="1" applyBorder="1" applyAlignment="1">
      <alignment horizontal="center" vertical="center"/>
    </xf>
    <xf numFmtId="0" fontId="21" fillId="0" borderId="68" xfId="7" applyFont="1" applyFill="1" applyBorder="1" applyAlignment="1">
      <alignment horizontal="left" vertical="center" wrapText="1" indent="1"/>
    </xf>
    <xf numFmtId="0" fontId="21" fillId="0" borderId="32" xfId="9" applyFont="1" applyFill="1" applyBorder="1" applyAlignment="1">
      <alignment horizontal="left" vertical="center" wrapText="1" indent="1"/>
    </xf>
    <xf numFmtId="0" fontId="21" fillId="0" borderId="82" xfId="7" applyFont="1" applyFill="1" applyBorder="1" applyAlignment="1">
      <alignment horizontal="left" vertical="center" wrapText="1" indent="1"/>
    </xf>
    <xf numFmtId="0" fontId="19" fillId="0" borderId="67" xfId="9" applyFont="1" applyFill="1" applyBorder="1" applyAlignment="1">
      <alignment horizontal="center" vertical="center"/>
    </xf>
    <xf numFmtId="0" fontId="20" fillId="0" borderId="30" xfId="9" applyFont="1" applyFill="1" applyBorder="1" applyAlignment="1">
      <alignment horizontal="left" vertical="center" wrapText="1" indent="1"/>
    </xf>
    <xf numFmtId="0" fontId="19" fillId="0" borderId="80" xfId="9" applyFont="1" applyFill="1" applyBorder="1" applyAlignment="1">
      <alignment horizontal="center" vertical="center"/>
    </xf>
    <xf numFmtId="0" fontId="20" fillId="0" borderId="33" xfId="9" applyFont="1" applyFill="1" applyBorder="1" applyAlignment="1">
      <alignment horizontal="left" vertical="center" wrapText="1" indent="1"/>
    </xf>
    <xf numFmtId="0" fontId="21" fillId="0" borderId="33" xfId="9" applyFont="1" applyFill="1" applyBorder="1" applyAlignment="1">
      <alignment horizontal="center" vertical="center" wrapText="1"/>
    </xf>
    <xf numFmtId="0" fontId="21" fillId="0" borderId="30" xfId="9" applyFont="1" applyFill="1" applyBorder="1" applyAlignment="1">
      <alignment horizontal="center" vertical="center" wrapText="1"/>
    </xf>
    <xf numFmtId="0" fontId="21" fillId="0" borderId="40" xfId="9" applyFont="1" applyFill="1" applyBorder="1" applyAlignment="1">
      <alignment horizontal="center" vertical="center" wrapText="1"/>
    </xf>
    <xf numFmtId="0" fontId="21" fillId="0" borderId="45" xfId="9" applyFont="1" applyFill="1" applyBorder="1" applyAlignment="1">
      <alignment horizontal="center" vertical="center" wrapText="1"/>
    </xf>
    <xf numFmtId="1" fontId="24" fillId="0" borderId="30" xfId="1" applyNumberFormat="1" applyFont="1" applyFill="1" applyBorder="1" applyAlignment="1">
      <alignment horizontal="center" vertical="center" wrapText="1"/>
    </xf>
    <xf numFmtId="0" fontId="21" fillId="0" borderId="95" xfId="9" applyFont="1" applyFill="1" applyBorder="1" applyAlignment="1">
      <alignment horizontal="left" vertical="center" wrapText="1" indent="1"/>
    </xf>
    <xf numFmtId="0" fontId="21" fillId="0" borderId="34" xfId="9" applyFont="1" applyFill="1" applyBorder="1" applyAlignment="1">
      <alignment horizontal="center" vertical="center" wrapText="1"/>
    </xf>
    <xf numFmtId="0" fontId="24" fillId="0" borderId="49" xfId="9" applyFont="1" applyFill="1" applyBorder="1" applyAlignment="1">
      <alignment horizontal="center" vertical="center"/>
    </xf>
    <xf numFmtId="1" fontId="24" fillId="0" borderId="49" xfId="1" applyNumberFormat="1" applyFont="1" applyFill="1" applyBorder="1" applyAlignment="1">
      <alignment horizontal="center" vertical="center" wrapText="1"/>
    </xf>
    <xf numFmtId="0" fontId="21" fillId="0" borderId="33" xfId="7" applyFont="1" applyFill="1" applyBorder="1" applyAlignment="1">
      <alignment horizontal="center" vertical="center" wrapText="1"/>
    </xf>
    <xf numFmtId="0" fontId="21" fillId="0" borderId="49" xfId="9" applyFont="1" applyFill="1" applyBorder="1" applyAlignment="1">
      <alignment horizontal="center" vertical="center" wrapText="1"/>
    </xf>
    <xf numFmtId="1" fontId="29" fillId="0" borderId="49" xfId="9" applyNumberFormat="1" applyFont="1" applyFill="1" applyBorder="1" applyAlignment="1">
      <alignment horizontal="center" vertical="center" wrapText="1"/>
    </xf>
    <xf numFmtId="0" fontId="29" fillId="0" borderId="49" xfId="9" applyFont="1" applyFill="1" applyBorder="1" applyAlignment="1">
      <alignment horizontal="center" vertical="center" wrapText="1"/>
    </xf>
    <xf numFmtId="0" fontId="21" fillId="8" borderId="30" xfId="9" applyFont="1" applyFill="1" applyBorder="1" applyAlignment="1">
      <alignment horizontal="left" vertical="center" wrapText="1" indent="1"/>
    </xf>
    <xf numFmtId="0" fontId="21" fillId="0" borderId="30" xfId="7" applyFont="1" applyFill="1" applyBorder="1" applyAlignment="1">
      <alignment horizontal="left" vertical="center" wrapText="1" indent="1"/>
    </xf>
    <xf numFmtId="0" fontId="109" fillId="0" borderId="30" xfId="9" applyFont="1" applyFill="1" applyBorder="1" applyAlignment="1">
      <alignment horizontal="left" vertical="center" wrapText="1" indent="1"/>
    </xf>
    <xf numFmtId="39" fontId="29" fillId="0" borderId="75" xfId="9" applyNumberFormat="1" applyFont="1" applyFill="1" applyBorder="1" applyAlignment="1">
      <alignment horizontal="right" vertical="center"/>
    </xf>
    <xf numFmtId="39" fontId="29" fillId="0" borderId="49" xfId="9" applyNumberFormat="1" applyFont="1" applyFill="1" applyBorder="1" applyAlignment="1">
      <alignment horizontal="right" vertical="center"/>
    </xf>
    <xf numFmtId="39" fontId="33" fillId="0" borderId="49" xfId="9" applyNumberFormat="1" applyFont="1" applyFill="1" applyBorder="1" applyAlignment="1">
      <alignment horizontal="right" vertical="center"/>
    </xf>
    <xf numFmtId="0" fontId="21" fillId="0" borderId="55" xfId="7" applyFont="1" applyFill="1" applyBorder="1" applyAlignment="1">
      <alignment horizontal="center" vertical="center" wrapText="1"/>
    </xf>
    <xf numFmtId="0" fontId="21" fillId="0" borderId="96" xfId="9" applyFont="1" applyFill="1" applyBorder="1" applyAlignment="1">
      <alignment horizontal="left" vertical="center" wrapText="1" indent="1"/>
    </xf>
    <xf numFmtId="0" fontId="24" fillId="0" borderId="95" xfId="9" applyFont="1" applyFill="1" applyBorder="1" applyAlignment="1">
      <alignment horizontal="center" vertical="center" wrapText="1"/>
    </xf>
    <xf numFmtId="49" fontId="9" fillId="0" borderId="0" xfId="4" applyNumberFormat="1" applyAlignment="1">
      <alignment vertical="center" wrapText="1"/>
    </xf>
    <xf numFmtId="0" fontId="15" fillId="6" borderId="377" xfId="7" applyFont="1" applyFill="1" applyBorder="1" applyAlignment="1" applyProtection="1">
      <alignment horizontal="center" vertical="center" wrapText="1"/>
      <protection locked="0"/>
    </xf>
    <xf numFmtId="0" fontId="15" fillId="7" borderId="379" xfId="7" applyFont="1" applyFill="1" applyBorder="1" applyAlignment="1" applyProtection="1">
      <alignment horizontal="center" vertical="center" wrapText="1"/>
      <protection locked="0"/>
    </xf>
    <xf numFmtId="0" fontId="15" fillId="7" borderId="380" xfId="7" applyFont="1" applyFill="1" applyBorder="1" applyAlignment="1" applyProtection="1">
      <alignment horizontal="center" vertical="center" wrapText="1"/>
      <protection locked="0"/>
    </xf>
    <xf numFmtId="0" fontId="14" fillId="7" borderId="380" xfId="0" applyFont="1" applyFill="1" applyBorder="1" applyAlignment="1" applyProtection="1">
      <alignment horizontal="center" vertical="center" wrapText="1"/>
      <protection locked="0"/>
    </xf>
    <xf numFmtId="49" fontId="14" fillId="7" borderId="380" xfId="0" applyNumberFormat="1" applyFont="1" applyFill="1" applyBorder="1" applyAlignment="1" applyProtection="1">
      <alignment horizontal="center" vertical="center" wrapText="1"/>
      <protection locked="0"/>
    </xf>
    <xf numFmtId="0" fontId="14" fillId="7" borderId="380" xfId="8" applyFont="1" applyFill="1" applyBorder="1" applyAlignment="1" applyProtection="1">
      <alignment horizontal="center" vertical="center" wrapText="1"/>
      <protection locked="0"/>
    </xf>
    <xf numFmtId="49" fontId="28" fillId="0" borderId="30" xfId="0" applyNumberFormat="1" applyFont="1" applyFill="1" applyBorder="1" applyAlignment="1">
      <alignment horizontal="center" vertical="center" wrapText="1"/>
    </xf>
    <xf numFmtId="1" fontId="21" fillId="0" borderId="30" xfId="9" applyNumberFormat="1" applyFont="1" applyFill="1" applyBorder="1" applyAlignment="1">
      <alignment horizontal="center" vertical="center" wrapText="1"/>
    </xf>
    <xf numFmtId="49" fontId="28" fillId="0" borderId="40" xfId="0" applyNumberFormat="1" applyFont="1" applyFill="1" applyBorder="1" applyAlignment="1">
      <alignment horizontal="center" vertical="center" wrapText="1"/>
    </xf>
    <xf numFmtId="1" fontId="21" fillId="0" borderId="40" xfId="9" applyNumberFormat="1" applyFont="1" applyFill="1" applyBorder="1" applyAlignment="1">
      <alignment horizontal="center" vertical="center" wrapText="1"/>
    </xf>
    <xf numFmtId="0" fontId="24" fillId="0" borderId="39" xfId="3" applyFont="1" applyBorder="1" applyAlignment="1">
      <alignment horizontal="center" vertical="center"/>
    </xf>
    <xf numFmtId="0" fontId="28" fillId="0" borderId="39" xfId="3" applyFont="1" applyBorder="1" applyAlignment="1">
      <alignment horizontal="center" vertical="center"/>
    </xf>
    <xf numFmtId="39" fontId="24" fillId="0" borderId="39" xfId="3" applyNumberFormat="1" applyFont="1" applyBorder="1" applyAlignment="1">
      <alignment horizontal="right"/>
    </xf>
    <xf numFmtId="1" fontId="19" fillId="0" borderId="45" xfId="0" applyNumberFormat="1" applyFont="1" applyFill="1" applyBorder="1" applyAlignment="1">
      <alignment horizontal="center" vertical="center"/>
    </xf>
    <xf numFmtId="49" fontId="28" fillId="0" borderId="45" xfId="0" applyNumberFormat="1" applyFont="1" applyFill="1" applyBorder="1" applyAlignment="1">
      <alignment horizontal="center" vertical="center" wrapText="1"/>
    </xf>
    <xf numFmtId="1" fontId="27" fillId="0" borderId="45" xfId="0" applyNumberFormat="1" applyFont="1" applyFill="1" applyBorder="1" applyAlignment="1">
      <alignment horizontal="left" vertical="center" wrapText="1" indent="1"/>
    </xf>
    <xf numFmtId="0" fontId="24" fillId="0" borderId="45" xfId="3" applyFont="1" applyBorder="1" applyAlignment="1">
      <alignment horizontal="center" vertical="center"/>
    </xf>
    <xf numFmtId="0" fontId="28" fillId="0" borderId="45" xfId="3" applyFont="1" applyBorder="1" applyAlignment="1">
      <alignment horizontal="center" vertical="center"/>
    </xf>
    <xf numFmtId="39" fontId="24" fillId="0" borderId="45" xfId="3" applyNumberFormat="1" applyFont="1" applyBorder="1" applyAlignment="1">
      <alignment horizontal="right"/>
    </xf>
    <xf numFmtId="1" fontId="21" fillId="0" borderId="45" xfId="9" applyNumberFormat="1" applyFont="1" applyFill="1" applyBorder="1" applyAlignment="1">
      <alignment horizontal="center" vertical="center" wrapText="1"/>
    </xf>
    <xf numFmtId="49" fontId="19" fillId="0" borderId="33" xfId="0" applyNumberFormat="1" applyFont="1" applyFill="1" applyBorder="1" applyAlignment="1">
      <alignment horizontal="center" vertical="center"/>
    </xf>
    <xf numFmtId="49" fontId="21" fillId="0" borderId="33" xfId="0" applyNumberFormat="1" applyFont="1" applyFill="1" applyBorder="1" applyAlignment="1">
      <alignment horizontal="center" vertical="center"/>
    </xf>
    <xf numFmtId="39" fontId="29" fillId="0" borderId="33" xfId="3" applyNumberFormat="1" applyFont="1" applyFill="1" applyBorder="1" applyAlignment="1">
      <alignment horizontal="right" vertical="center"/>
    </xf>
    <xf numFmtId="39" fontId="24" fillId="0" borderId="33" xfId="0" applyNumberFormat="1" applyFont="1" applyBorder="1" applyAlignment="1">
      <alignment horizontal="right"/>
    </xf>
    <xf numFmtId="39" fontId="33" fillId="0" borderId="33" xfId="3" applyNumberFormat="1" applyFont="1" applyFill="1" applyBorder="1" applyAlignment="1">
      <alignment horizontal="right" vertical="center"/>
    </xf>
    <xf numFmtId="1" fontId="21" fillId="0" borderId="33" xfId="9" applyNumberFormat="1" applyFont="1" applyFill="1" applyBorder="1" applyAlignment="1">
      <alignment horizontal="center" vertical="center" wrapText="1"/>
    </xf>
    <xf numFmtId="0" fontId="26" fillId="0" borderId="40" xfId="0" applyFont="1" applyBorder="1" applyAlignment="1">
      <alignment vertical="center"/>
    </xf>
    <xf numFmtId="0" fontId="24" fillId="0" borderId="40" xfId="0" applyFont="1" applyBorder="1" applyAlignment="1">
      <alignment horizontal="center" vertical="center"/>
    </xf>
    <xf numFmtId="0" fontId="28" fillId="0" borderId="40" xfId="0" applyFont="1" applyBorder="1" applyAlignment="1">
      <alignment horizontal="center" vertical="center"/>
    </xf>
    <xf numFmtId="39" fontId="24" fillId="0" borderId="40" xfId="0" applyNumberFormat="1" applyFont="1" applyBorder="1" applyAlignment="1">
      <alignment horizontal="right"/>
    </xf>
    <xf numFmtId="49" fontId="19" fillId="0" borderId="40" xfId="0" applyNumberFormat="1" applyFont="1" applyFill="1" applyBorder="1" applyAlignment="1">
      <alignment horizontal="center" vertical="center"/>
    </xf>
    <xf numFmtId="39" fontId="29" fillId="0" borderId="40" xfId="3" applyNumberFormat="1" applyFont="1" applyFill="1" applyBorder="1" applyAlignment="1">
      <alignment horizontal="right" vertical="center"/>
    </xf>
    <xf numFmtId="0" fontId="26" fillId="0" borderId="45" xfId="0" applyFont="1" applyBorder="1" applyAlignment="1">
      <alignment vertical="center"/>
    </xf>
    <xf numFmtId="49" fontId="21" fillId="0" borderId="45" xfId="0" applyNumberFormat="1" applyFont="1" applyFill="1" applyBorder="1" applyAlignment="1">
      <alignment horizontal="center" vertical="center"/>
    </xf>
    <xf numFmtId="0" fontId="28" fillId="0" borderId="45" xfId="0" applyFont="1" applyBorder="1" applyAlignment="1">
      <alignment horizontal="left" vertical="center" indent="1"/>
    </xf>
    <xf numFmtId="0" fontId="24" fillId="0" borderId="45" xfId="0" applyFont="1" applyBorder="1" applyAlignment="1">
      <alignment horizontal="center" vertical="center"/>
    </xf>
    <xf numFmtId="0" fontId="28" fillId="0" borderId="45" xfId="0" applyFont="1" applyBorder="1" applyAlignment="1">
      <alignment horizontal="center" vertical="center"/>
    </xf>
    <xf numFmtId="39" fontId="24" fillId="0" borderId="45" xfId="0" applyNumberFormat="1" applyFont="1" applyBorder="1" applyAlignment="1">
      <alignment horizontal="right"/>
    </xf>
    <xf numFmtId="49" fontId="28" fillId="0" borderId="39" xfId="3" applyNumberFormat="1" applyFont="1" applyBorder="1" applyAlignment="1">
      <alignment horizontal="center" vertical="center"/>
    </xf>
    <xf numFmtId="0" fontId="27" fillId="0" borderId="39" xfId="0" applyNumberFormat="1" applyFont="1" applyFill="1" applyBorder="1" applyAlignment="1">
      <alignment horizontal="left" vertical="center" wrapText="1" indent="1"/>
    </xf>
    <xf numFmtId="3" fontId="24" fillId="0" borderId="39" xfId="0" applyNumberFormat="1" applyFont="1" applyFill="1" applyBorder="1" applyAlignment="1">
      <alignment horizontal="center" vertical="center" wrapText="1"/>
    </xf>
    <xf numFmtId="0" fontId="28" fillId="0" borderId="39" xfId="0" applyNumberFormat="1" applyFont="1" applyFill="1" applyBorder="1" applyAlignment="1">
      <alignment horizontal="center" vertical="center" wrapText="1"/>
    </xf>
    <xf numFmtId="39" fontId="24" fillId="0" borderId="39" xfId="0" applyNumberFormat="1" applyFont="1" applyFill="1" applyBorder="1" applyAlignment="1">
      <alignment horizontal="right" vertical="center"/>
    </xf>
    <xf numFmtId="39" fontId="25" fillId="0" borderId="39" xfId="3" applyNumberFormat="1" applyFont="1" applyFill="1" applyBorder="1" applyAlignment="1">
      <alignment horizontal="right" vertical="center"/>
    </xf>
    <xf numFmtId="2" fontId="21" fillId="0" borderId="39" xfId="9" applyNumberFormat="1" applyFont="1" applyFill="1" applyBorder="1" applyAlignment="1">
      <alignment horizontal="center" vertical="center" wrapText="1"/>
    </xf>
    <xf numFmtId="49" fontId="26" fillId="0" borderId="39" xfId="3" applyNumberFormat="1" applyFont="1" applyBorder="1" applyAlignment="1">
      <alignment horizontal="center" vertical="center"/>
    </xf>
    <xf numFmtId="0" fontId="28" fillId="0" borderId="39" xfId="0" applyNumberFormat="1" applyFont="1" applyFill="1" applyBorder="1" applyAlignment="1">
      <alignment horizontal="left" vertical="center" wrapText="1" indent="1"/>
    </xf>
    <xf numFmtId="0" fontId="26" fillId="0" borderId="39" xfId="0" applyFont="1" applyFill="1" applyBorder="1" applyAlignment="1">
      <alignment vertical="center"/>
    </xf>
    <xf numFmtId="0" fontId="126" fillId="0" borderId="49" xfId="0" applyFont="1" applyFill="1" applyBorder="1" applyAlignment="1">
      <alignment horizontal="center" vertical="center"/>
    </xf>
    <xf numFmtId="49" fontId="28" fillId="0" borderId="49" xfId="3" applyNumberFormat="1" applyFont="1" applyBorder="1" applyAlignment="1">
      <alignment vertical="center"/>
    </xf>
    <xf numFmtId="3" fontId="34" fillId="0" borderId="49" xfId="0" applyNumberFormat="1" applyFont="1" applyFill="1" applyBorder="1" applyAlignment="1">
      <alignment horizontal="left" vertical="center" wrapText="1" indent="1"/>
    </xf>
    <xf numFmtId="3" fontId="127" fillId="0" borderId="49" xfId="0" applyNumberFormat="1" applyFont="1" applyFill="1" applyBorder="1" applyAlignment="1">
      <alignment horizontal="center" vertical="center" wrapText="1"/>
    </xf>
    <xf numFmtId="3" fontId="34" fillId="0" borderId="49" xfId="0" applyNumberFormat="1" applyFont="1" applyFill="1" applyBorder="1" applyAlignment="1">
      <alignment horizontal="center" vertical="center" wrapText="1"/>
    </xf>
    <xf numFmtId="39" fontId="127" fillId="0" borderId="49" xfId="0" applyNumberFormat="1" applyFont="1" applyFill="1" applyBorder="1" applyAlignment="1">
      <alignment horizontal="right" vertical="center"/>
    </xf>
    <xf numFmtId="39" fontId="33" fillId="0" borderId="49" xfId="0" applyNumberFormat="1" applyFont="1" applyFill="1" applyBorder="1" applyAlignment="1">
      <alignment horizontal="right" vertical="center"/>
    </xf>
    <xf numFmtId="2" fontId="21" fillId="0" borderId="49" xfId="9" applyNumberFormat="1" applyFont="1" applyFill="1" applyBorder="1" applyAlignment="1">
      <alignment horizontal="center" vertical="center" wrapText="1"/>
    </xf>
    <xf numFmtId="0" fontId="126" fillId="0" borderId="40" xfId="0" applyFont="1" applyFill="1" applyBorder="1" applyAlignment="1">
      <alignment horizontal="left" vertical="center"/>
    </xf>
    <xf numFmtId="3" fontId="30" fillId="0" borderId="40" xfId="0" applyNumberFormat="1" applyFont="1" applyFill="1" applyBorder="1" applyAlignment="1">
      <alignment horizontal="left" vertical="center" wrapText="1" indent="1"/>
    </xf>
    <xf numFmtId="0" fontId="40" fillId="0" borderId="40" xfId="0" applyFont="1" applyFill="1" applyBorder="1" applyAlignment="1">
      <alignment horizontal="center" vertical="center" wrapText="1"/>
    </xf>
    <xf numFmtId="3" fontId="30" fillId="0" borderId="40" xfId="0" applyNumberFormat="1" applyFont="1" applyFill="1" applyBorder="1" applyAlignment="1">
      <alignment horizontal="center" vertical="center" wrapText="1"/>
    </xf>
    <xf numFmtId="39" fontId="40" fillId="0" borderId="40" xfId="0" applyNumberFormat="1" applyFont="1" applyFill="1" applyBorder="1" applyAlignment="1">
      <alignment horizontal="right" vertical="center"/>
    </xf>
    <xf numFmtId="2" fontId="21" fillId="0" borderId="40" xfId="9" applyNumberFormat="1" applyFont="1" applyFill="1" applyBorder="1" applyAlignment="1">
      <alignment horizontal="center" vertical="center" wrapText="1"/>
    </xf>
    <xf numFmtId="3" fontId="128" fillId="0" borderId="40" xfId="0" applyNumberFormat="1" applyFont="1" applyFill="1" applyBorder="1" applyAlignment="1">
      <alignment horizontal="center" vertical="center"/>
    </xf>
    <xf numFmtId="3" fontId="126" fillId="0" borderId="40" xfId="0" applyNumberFormat="1" applyFont="1" applyFill="1" applyBorder="1" applyAlignment="1">
      <alignment horizontal="center" vertical="center"/>
    </xf>
    <xf numFmtId="49" fontId="28" fillId="0" borderId="40" xfId="3" applyNumberFormat="1" applyFont="1" applyBorder="1" applyAlignment="1">
      <alignment horizontal="center" vertical="center"/>
    </xf>
    <xf numFmtId="3" fontId="34" fillId="0" borderId="40" xfId="0" applyNumberFormat="1" applyFont="1" applyFill="1" applyBorder="1" applyAlignment="1">
      <alignment horizontal="left" vertical="center" wrapText="1" indent="1"/>
    </xf>
    <xf numFmtId="3" fontId="128" fillId="0" borderId="45" xfId="0" applyNumberFormat="1" applyFont="1" applyFill="1" applyBorder="1" applyAlignment="1">
      <alignment horizontal="center" vertical="center"/>
    </xf>
    <xf numFmtId="3" fontId="30" fillId="0" borderId="45" xfId="0" applyNumberFormat="1" applyFont="1" applyFill="1" applyBorder="1" applyAlignment="1">
      <alignment horizontal="left" vertical="center" wrapText="1" indent="1"/>
    </xf>
    <xf numFmtId="0" fontId="40" fillId="0" borderId="45" xfId="0" applyFont="1" applyFill="1" applyBorder="1" applyAlignment="1">
      <alignment horizontal="center" vertical="center" wrapText="1"/>
    </xf>
    <xf numFmtId="3" fontId="30" fillId="0" borderId="45" xfId="0" applyNumberFormat="1" applyFont="1" applyFill="1" applyBorder="1" applyAlignment="1">
      <alignment horizontal="center" vertical="center" wrapText="1"/>
    </xf>
    <xf numFmtId="39" fontId="40" fillId="0" borderId="45" xfId="0" applyNumberFormat="1" applyFont="1" applyFill="1" applyBorder="1" applyAlignment="1">
      <alignment horizontal="right" vertical="center"/>
    </xf>
    <xf numFmtId="2" fontId="21" fillId="0" borderId="45" xfId="9" applyNumberFormat="1" applyFont="1" applyFill="1" applyBorder="1" applyAlignment="1">
      <alignment horizontal="center" vertical="center" wrapText="1"/>
    </xf>
    <xf numFmtId="1" fontId="19" fillId="0" borderId="33" xfId="0" applyNumberFormat="1" applyFont="1" applyFill="1" applyBorder="1" applyAlignment="1">
      <alignment horizontal="center" vertical="center"/>
    </xf>
    <xf numFmtId="1" fontId="27" fillId="0" borderId="33" xfId="0" applyNumberFormat="1" applyFont="1" applyFill="1" applyBorder="1" applyAlignment="1">
      <alignment horizontal="left" vertical="center" wrapText="1" indent="1"/>
    </xf>
    <xf numFmtId="2" fontId="21" fillId="0" borderId="33" xfId="9" applyNumberFormat="1" applyFont="1" applyFill="1" applyBorder="1" applyAlignment="1">
      <alignment horizontal="center" vertical="center" wrapText="1"/>
    </xf>
    <xf numFmtId="39" fontId="29" fillId="0" borderId="45" xfId="3" applyNumberFormat="1" applyFont="1" applyFill="1" applyBorder="1" applyAlignment="1">
      <alignment horizontal="right" vertical="center"/>
    </xf>
    <xf numFmtId="1" fontId="19" fillId="0" borderId="105" xfId="0" applyNumberFormat="1" applyFont="1" applyFill="1" applyBorder="1" applyAlignment="1">
      <alignment horizontal="center" vertical="center"/>
    </xf>
    <xf numFmtId="49" fontId="28" fillId="0" borderId="33" xfId="3" applyNumberFormat="1" applyFont="1" applyBorder="1" applyAlignment="1">
      <alignment horizontal="center" vertical="center"/>
    </xf>
    <xf numFmtId="3" fontId="24" fillId="0" borderId="33" xfId="0" applyNumberFormat="1" applyFont="1" applyFill="1" applyBorder="1" applyAlignment="1">
      <alignment horizontal="center" vertical="center" wrapText="1"/>
    </xf>
    <xf numFmtId="0" fontId="28" fillId="0" borderId="33" xfId="0" applyNumberFormat="1" applyFont="1" applyFill="1" applyBorder="1" applyAlignment="1">
      <alignment horizontal="center" vertical="center" wrapText="1"/>
    </xf>
    <xf numFmtId="39" fontId="24" fillId="0" borderId="33" xfId="0" applyNumberFormat="1" applyFont="1" applyFill="1" applyBorder="1" applyAlignment="1">
      <alignment horizontal="right" vertical="center"/>
    </xf>
    <xf numFmtId="39" fontId="25" fillId="0" borderId="33" xfId="3" applyNumberFormat="1" applyFont="1" applyFill="1" applyBorder="1" applyAlignment="1">
      <alignment horizontal="right" vertical="center"/>
    </xf>
    <xf numFmtId="0" fontId="26" fillId="0" borderId="109" xfId="0" applyFont="1" applyFill="1" applyBorder="1" applyAlignment="1">
      <alignment vertical="center"/>
    </xf>
    <xf numFmtId="2" fontId="21" fillId="0" borderId="40" xfId="9" applyNumberFormat="1" applyFont="1" applyFill="1" applyBorder="1" applyAlignment="1">
      <alignment horizontal="left" vertical="center" wrapText="1" indent="1"/>
    </xf>
    <xf numFmtId="3" fontId="24" fillId="0" borderId="40" xfId="0" applyNumberFormat="1" applyFont="1" applyFill="1" applyBorder="1" applyAlignment="1">
      <alignment horizontal="center" vertical="center" wrapText="1"/>
    </xf>
    <xf numFmtId="0" fontId="28" fillId="0" borderId="40" xfId="0" applyNumberFormat="1" applyFont="1" applyFill="1" applyBorder="1" applyAlignment="1">
      <alignment horizontal="center" vertical="center" wrapText="1"/>
    </xf>
    <xf numFmtId="39" fontId="24" fillId="0" borderId="40" xfId="0" applyNumberFormat="1" applyFont="1" applyFill="1" applyBorder="1" applyAlignment="1">
      <alignment horizontal="right" vertical="center"/>
    </xf>
    <xf numFmtId="0" fontId="21" fillId="0" borderId="40" xfId="0" applyFont="1" applyBorder="1" applyAlignment="1">
      <alignment horizontal="left" vertical="center" indent="1"/>
    </xf>
    <xf numFmtId="49" fontId="28" fillId="0" borderId="49" xfId="3" applyNumberFormat="1" applyFont="1" applyBorder="1" applyAlignment="1">
      <alignment horizontal="center" vertical="center"/>
    </xf>
    <xf numFmtId="39" fontId="25" fillId="0" borderId="49" xfId="3" applyNumberFormat="1" applyFont="1" applyFill="1" applyBorder="1" applyAlignment="1">
      <alignment horizontal="right" vertical="center"/>
    </xf>
    <xf numFmtId="49" fontId="21" fillId="0" borderId="98" xfId="0" applyNumberFormat="1" applyFont="1" applyFill="1" applyBorder="1" applyAlignment="1">
      <alignment horizontal="center" vertical="center"/>
    </xf>
    <xf numFmtId="0" fontId="28" fillId="0" borderId="98" xfId="4" applyFont="1" applyFill="1" applyBorder="1" applyAlignment="1">
      <alignment horizontal="left" vertical="center" wrapText="1" indent="1"/>
    </xf>
    <xf numFmtId="0" fontId="28" fillId="0" borderId="98" xfId="0" applyNumberFormat="1" applyFont="1" applyFill="1" applyBorder="1" applyAlignment="1">
      <alignment horizontal="center" vertical="center" wrapText="1"/>
    </xf>
    <xf numFmtId="39" fontId="29" fillId="0" borderId="98" xfId="3" applyNumberFormat="1" applyFont="1" applyFill="1" applyBorder="1" applyAlignment="1">
      <alignment horizontal="right" vertical="center"/>
    </xf>
    <xf numFmtId="39" fontId="24" fillId="0" borderId="98" xfId="3" applyNumberFormat="1" applyFont="1" applyFill="1" applyBorder="1" applyAlignment="1">
      <alignment horizontal="right" vertical="center"/>
    </xf>
    <xf numFmtId="39" fontId="25" fillId="0" borderId="98" xfId="3" applyNumberFormat="1" applyFont="1" applyFill="1" applyBorder="1" applyAlignment="1">
      <alignment horizontal="right" vertical="center"/>
    </xf>
    <xf numFmtId="2" fontId="21" fillId="0" borderId="98" xfId="9" applyNumberFormat="1" applyFont="1" applyFill="1" applyBorder="1" applyAlignment="1">
      <alignment horizontal="center" vertical="center" wrapText="1"/>
    </xf>
    <xf numFmtId="0" fontId="23" fillId="9" borderId="0" xfId="7" applyFont="1" applyFill="1" applyBorder="1" applyAlignment="1">
      <alignment horizontal="left" vertical="center" indent="1"/>
    </xf>
    <xf numFmtId="0" fontId="19" fillId="0" borderId="30" xfId="0" applyFont="1" applyFill="1" applyBorder="1" applyAlignment="1">
      <alignment horizontal="center" vertical="center"/>
    </xf>
    <xf numFmtId="49" fontId="21" fillId="0" borderId="30" xfId="3" applyNumberFormat="1" applyFont="1" applyFill="1" applyBorder="1" applyAlignment="1">
      <alignment vertical="center"/>
    </xf>
    <xf numFmtId="0" fontId="23" fillId="8" borderId="30" xfId="0" applyFont="1" applyFill="1" applyBorder="1" applyAlignment="1">
      <alignment horizontal="left" vertical="center" wrapText="1" indent="1"/>
    </xf>
    <xf numFmtId="0" fontId="29" fillId="8" borderId="30" xfId="3" applyFont="1" applyFill="1" applyBorder="1" applyAlignment="1">
      <alignment horizontal="center" vertical="center" wrapText="1"/>
    </xf>
    <xf numFmtId="0" fontId="21" fillId="8" borderId="30" xfId="3" applyFont="1" applyFill="1" applyBorder="1" applyAlignment="1">
      <alignment horizontal="center" vertical="center" wrapText="1"/>
    </xf>
    <xf numFmtId="39" fontId="29" fillId="8" borderId="30" xfId="3" applyNumberFormat="1" applyFont="1" applyFill="1" applyBorder="1" applyAlignment="1">
      <alignment horizontal="right" vertical="center"/>
    </xf>
    <xf numFmtId="39" fontId="33" fillId="8" borderId="30" xfId="3" applyNumberFormat="1" applyFont="1" applyFill="1" applyBorder="1" applyAlignment="1">
      <alignment horizontal="right" vertical="center"/>
    </xf>
    <xf numFmtId="0" fontId="21" fillId="8" borderId="30" xfId="9" applyFont="1" applyFill="1" applyBorder="1" applyAlignment="1">
      <alignment horizontal="center" vertical="center" wrapText="1"/>
    </xf>
    <xf numFmtId="39" fontId="29" fillId="8" borderId="40" xfId="3" applyNumberFormat="1" applyFont="1" applyFill="1" applyBorder="1" applyAlignment="1">
      <alignment horizontal="right" vertical="center"/>
    </xf>
    <xf numFmtId="0" fontId="21" fillId="8" borderId="40" xfId="3" applyFont="1" applyFill="1" applyBorder="1" applyAlignment="1">
      <alignment horizontal="center" vertical="center" wrapText="1"/>
    </xf>
    <xf numFmtId="0" fontId="21" fillId="8" borderId="40" xfId="9" applyFont="1" applyFill="1" applyBorder="1" applyAlignment="1">
      <alignment horizontal="center" vertical="center" wrapText="1"/>
    </xf>
    <xf numFmtId="39" fontId="33" fillId="0" borderId="39" xfId="3" applyNumberFormat="1" applyFont="1" applyFill="1" applyBorder="1" applyAlignment="1">
      <alignment horizontal="right" vertical="center"/>
    </xf>
    <xf numFmtId="49" fontId="21" fillId="0" borderId="49" xfId="3" applyNumberFormat="1" applyFont="1" applyFill="1" applyBorder="1" applyAlignment="1">
      <alignment horizontal="center" vertical="center"/>
    </xf>
    <xf numFmtId="0" fontId="23" fillId="8" borderId="49" xfId="0" applyFont="1" applyFill="1" applyBorder="1" applyAlignment="1">
      <alignment horizontal="left" vertical="center" wrapText="1" indent="1"/>
    </xf>
    <xf numFmtId="0" fontId="29" fillId="8" borderId="49" xfId="3" applyFont="1" applyFill="1" applyBorder="1" applyAlignment="1">
      <alignment horizontal="center" vertical="center" wrapText="1"/>
    </xf>
    <xf numFmtId="0" fontId="21" fillId="8" borderId="49" xfId="3" applyFont="1" applyFill="1" applyBorder="1" applyAlignment="1">
      <alignment horizontal="center" vertical="center" wrapText="1"/>
    </xf>
    <xf numFmtId="39" fontId="29" fillId="8" borderId="49" xfId="3" applyNumberFormat="1" applyFont="1" applyFill="1" applyBorder="1" applyAlignment="1">
      <alignment horizontal="right" vertical="center"/>
    </xf>
    <xf numFmtId="49" fontId="21" fillId="8" borderId="49" xfId="9" applyNumberFormat="1" applyFont="1" applyFill="1" applyBorder="1" applyAlignment="1">
      <alignment horizontal="center" vertical="center"/>
    </xf>
    <xf numFmtId="49" fontId="21" fillId="8" borderId="40" xfId="9" applyNumberFormat="1" applyFont="1" applyFill="1" applyBorder="1" applyAlignment="1">
      <alignment horizontal="center" vertical="center"/>
    </xf>
    <xf numFmtId="0" fontId="29" fillId="8" borderId="45" xfId="3" applyFont="1" applyFill="1" applyBorder="1" applyAlignment="1">
      <alignment horizontal="center" vertical="center" wrapText="1"/>
    </xf>
    <xf numFmtId="39" fontId="29" fillId="8" borderId="45" xfId="3" applyNumberFormat="1" applyFont="1" applyFill="1" applyBorder="1" applyAlignment="1">
      <alignment horizontal="right" vertical="center"/>
    </xf>
    <xf numFmtId="0" fontId="21" fillId="8" borderId="45" xfId="3" applyFont="1" applyFill="1" applyBorder="1" applyAlignment="1">
      <alignment horizontal="center" vertical="center" wrapText="1"/>
    </xf>
    <xf numFmtId="49" fontId="21" fillId="8" borderId="45" xfId="9" applyNumberFormat="1" applyFont="1" applyFill="1" applyBorder="1" applyAlignment="1">
      <alignment horizontal="center" vertical="center"/>
    </xf>
    <xf numFmtId="0" fontId="19" fillId="0" borderId="33" xfId="0" applyFont="1" applyFill="1" applyBorder="1" applyAlignment="1">
      <alignment horizontal="center" vertical="center"/>
    </xf>
    <xf numFmtId="49" fontId="21" fillId="0" borderId="33" xfId="3" applyNumberFormat="1" applyFont="1" applyFill="1" applyBorder="1" applyAlignment="1">
      <alignment horizontal="center" vertical="center"/>
    </xf>
    <xf numFmtId="0" fontId="23" fillId="8" borderId="33" xfId="0" applyFont="1" applyFill="1" applyBorder="1" applyAlignment="1">
      <alignment horizontal="left" vertical="center" wrapText="1" indent="1"/>
    </xf>
    <xf numFmtId="0" fontId="29" fillId="8" borderId="33" xfId="0" applyFont="1" applyFill="1" applyBorder="1" applyAlignment="1">
      <alignment horizontal="center" vertical="center" wrapText="1"/>
    </xf>
    <xf numFmtId="0" fontId="21" fillId="8" borderId="33" xfId="0" applyFont="1" applyFill="1" applyBorder="1" applyAlignment="1">
      <alignment horizontal="center" vertical="center" wrapText="1"/>
    </xf>
    <xf numFmtId="39" fontId="29" fillId="8" borderId="33" xfId="3" applyNumberFormat="1" applyFont="1" applyFill="1" applyBorder="1" applyAlignment="1">
      <alignment horizontal="right" vertical="center"/>
    </xf>
    <xf numFmtId="0" fontId="21" fillId="8" borderId="33" xfId="3" applyFont="1" applyFill="1" applyBorder="1" applyAlignment="1">
      <alignment horizontal="center" vertical="center" wrapText="1"/>
    </xf>
    <xf numFmtId="49" fontId="21" fillId="8" borderId="33" xfId="9" applyNumberFormat="1" applyFont="1" applyFill="1" applyBorder="1" applyAlignment="1">
      <alignment horizontal="center" vertical="center"/>
    </xf>
    <xf numFmtId="0" fontId="29" fillId="8" borderId="49" xfId="0" applyFont="1" applyFill="1" applyBorder="1" applyAlignment="1">
      <alignment horizontal="center" vertical="center" wrapText="1"/>
    </xf>
    <xf numFmtId="0" fontId="21" fillId="8" borderId="49" xfId="0" applyFont="1" applyFill="1" applyBorder="1" applyAlignment="1">
      <alignment horizontal="center" vertical="center" wrapText="1"/>
    </xf>
    <xf numFmtId="0" fontId="19" fillId="0" borderId="33" xfId="3" applyFont="1" applyFill="1" applyBorder="1" applyAlignment="1">
      <alignment horizontal="center" vertical="center"/>
    </xf>
    <xf numFmtId="0" fontId="29" fillId="8" borderId="33" xfId="3" applyFont="1" applyFill="1" applyBorder="1" applyAlignment="1">
      <alignment horizontal="center" vertical="center" wrapText="1"/>
    </xf>
    <xf numFmtId="0" fontId="19" fillId="0" borderId="49" xfId="3" applyFont="1" applyFill="1" applyBorder="1" applyAlignment="1">
      <alignment horizontal="center" vertical="center"/>
    </xf>
    <xf numFmtId="39" fontId="33" fillId="0" borderId="34" xfId="3" applyNumberFormat="1" applyFont="1" applyFill="1" applyBorder="1" applyAlignment="1">
      <alignment horizontal="right" vertical="center"/>
    </xf>
    <xf numFmtId="0" fontId="29" fillId="8" borderId="40" xfId="3" applyFont="1" applyFill="1" applyBorder="1" applyAlignment="1">
      <alignment horizontal="center" vertical="center" wrapText="1"/>
    </xf>
    <xf numFmtId="0" fontId="21" fillId="8" borderId="49" xfId="9" applyFont="1" applyFill="1" applyBorder="1" applyAlignment="1">
      <alignment horizontal="center" vertical="center" wrapText="1"/>
    </xf>
    <xf numFmtId="2" fontId="21" fillId="0" borderId="45" xfId="9" applyNumberFormat="1" applyFont="1" applyFill="1" applyBorder="1" applyAlignment="1">
      <alignment horizontal="left" vertical="center" wrapText="1" indent="1"/>
    </xf>
    <xf numFmtId="3" fontId="29" fillId="0" borderId="40" xfId="0" applyNumberFormat="1" applyFont="1" applyFill="1" applyBorder="1" applyAlignment="1">
      <alignment horizontal="center" vertical="center"/>
    </xf>
    <xf numFmtId="39" fontId="21" fillId="0" borderId="40" xfId="0" applyNumberFormat="1" applyFont="1" applyFill="1" applyBorder="1" applyAlignment="1">
      <alignment horizontal="center" vertical="center"/>
    </xf>
    <xf numFmtId="39" fontId="29" fillId="0" borderId="40" xfId="0" applyNumberFormat="1" applyFont="1" applyFill="1" applyBorder="1" applyAlignment="1">
      <alignment horizontal="right" vertical="center"/>
    </xf>
    <xf numFmtId="2" fontId="21" fillId="8" borderId="40" xfId="9" applyNumberFormat="1" applyFont="1" applyFill="1" applyBorder="1" applyAlignment="1">
      <alignment vertical="center" wrapText="1"/>
    </xf>
    <xf numFmtId="39" fontId="19" fillId="0" borderId="40" xfId="0" applyNumberFormat="1" applyFont="1" applyFill="1" applyBorder="1" applyAlignment="1">
      <alignment horizontal="center" vertical="center"/>
    </xf>
    <xf numFmtId="49" fontId="21" fillId="0" borderId="40" xfId="0" applyNumberFormat="1" applyFont="1" applyFill="1" applyBorder="1" applyAlignment="1">
      <alignment horizontal="left" vertical="center" wrapText="1" indent="1"/>
    </xf>
    <xf numFmtId="0" fontId="21" fillId="0" borderId="40" xfId="0" applyFont="1" applyFill="1" applyBorder="1" applyAlignment="1">
      <alignment horizontal="center" vertical="center"/>
    </xf>
    <xf numFmtId="0" fontId="29" fillId="0" borderId="40" xfId="0" applyFont="1" applyFill="1" applyBorder="1" applyAlignment="1" applyProtection="1">
      <alignment horizontal="center" vertical="center" wrapText="1"/>
      <protection locked="0"/>
    </xf>
    <xf numFmtId="0" fontId="21" fillId="0" borderId="40" xfId="0" applyFont="1" applyFill="1" applyBorder="1" applyAlignment="1" applyProtection="1">
      <alignment horizontal="center" vertical="center" wrapText="1"/>
      <protection locked="0"/>
    </xf>
    <xf numFmtId="39" fontId="29" fillId="0" borderId="40" xfId="0" applyNumberFormat="1" applyFont="1" applyFill="1" applyBorder="1" applyAlignment="1" applyProtection="1">
      <alignment horizontal="right" vertical="center"/>
      <protection locked="0"/>
    </xf>
    <xf numFmtId="1" fontId="19" fillId="0" borderId="49" xfId="3" applyNumberFormat="1" applyFont="1" applyFill="1" applyBorder="1" applyAlignment="1">
      <alignment horizontal="center" vertical="center"/>
    </xf>
    <xf numFmtId="1" fontId="19" fillId="0" borderId="40" xfId="3" applyNumberFormat="1" applyFont="1" applyFill="1" applyBorder="1" applyAlignment="1">
      <alignment horizontal="center" vertical="center"/>
    </xf>
    <xf numFmtId="0" fontId="33" fillId="0" borderId="49" xfId="3" applyFont="1" applyFill="1" applyBorder="1" applyAlignment="1">
      <alignment horizontal="center" vertical="center" wrapText="1"/>
    </xf>
    <xf numFmtId="0" fontId="23" fillId="0" borderId="49" xfId="3" applyFont="1" applyFill="1" applyBorder="1" applyAlignment="1">
      <alignment horizontal="center" vertical="center" wrapText="1"/>
    </xf>
    <xf numFmtId="2" fontId="21" fillId="0" borderId="49" xfId="9" applyNumberFormat="1" applyFont="1" applyFill="1" applyBorder="1" applyAlignment="1">
      <alignment vertical="center" wrapText="1"/>
    </xf>
    <xf numFmtId="2" fontId="21" fillId="0" borderId="40" xfId="9" applyNumberFormat="1" applyFont="1" applyFill="1" applyBorder="1" applyAlignment="1">
      <alignment vertical="center" wrapText="1"/>
    </xf>
    <xf numFmtId="1" fontId="19" fillId="0" borderId="39" xfId="3" applyNumberFormat="1" applyFont="1" applyFill="1" applyBorder="1" applyAlignment="1">
      <alignment horizontal="center" vertical="center"/>
    </xf>
    <xf numFmtId="39" fontId="29" fillId="0" borderId="39" xfId="3" applyNumberFormat="1" applyFont="1" applyFill="1" applyBorder="1" applyAlignment="1">
      <alignment horizontal="right" vertical="center"/>
    </xf>
    <xf numFmtId="2" fontId="21" fillId="0" borderId="39" xfId="9" applyNumberFormat="1" applyFont="1" applyFill="1" applyBorder="1" applyAlignment="1">
      <alignment vertical="center" wrapText="1"/>
    </xf>
    <xf numFmtId="1" fontId="19" fillId="0" borderId="45" xfId="3" applyNumberFormat="1" applyFont="1" applyFill="1" applyBorder="1" applyAlignment="1">
      <alignment horizontal="center" vertical="center"/>
    </xf>
    <xf numFmtId="2" fontId="21" fillId="0" borderId="45" xfId="9" applyNumberFormat="1" applyFont="1" applyFill="1" applyBorder="1" applyAlignment="1">
      <alignment vertical="center" wrapText="1"/>
    </xf>
    <xf numFmtId="0" fontId="33" fillId="0" borderId="33" xfId="3" applyFont="1" applyFill="1" applyBorder="1" applyAlignment="1">
      <alignment horizontal="center" vertical="center" wrapText="1"/>
    </xf>
    <xf numFmtId="0" fontId="23" fillId="0" borderId="33" xfId="3" applyFont="1" applyFill="1" applyBorder="1" applyAlignment="1">
      <alignment horizontal="center" vertical="center" wrapText="1"/>
    </xf>
    <xf numFmtId="2" fontId="21" fillId="0" borderId="33" xfId="9" applyNumberFormat="1" applyFont="1" applyFill="1" applyBorder="1" applyAlignment="1">
      <alignment vertical="center" wrapText="1"/>
    </xf>
    <xf numFmtId="0" fontId="29" fillId="0" borderId="40" xfId="0" applyFont="1" applyBorder="1" applyAlignment="1">
      <alignment horizontal="center" vertical="center"/>
    </xf>
    <xf numFmtId="0" fontId="21" fillId="0" borderId="40" xfId="0" applyFont="1" applyBorder="1" applyAlignment="1">
      <alignment horizontal="center" vertical="center"/>
    </xf>
    <xf numFmtId="39" fontId="29" fillId="0" borderId="40" xfId="0" applyNumberFormat="1" applyFont="1" applyBorder="1" applyAlignment="1">
      <alignment horizontal="right"/>
    </xf>
    <xf numFmtId="0" fontId="29" fillId="0" borderId="40" xfId="3" applyNumberFormat="1" applyFont="1" applyFill="1" applyBorder="1" applyAlignment="1">
      <alignment horizontal="center" vertical="center" wrapText="1"/>
    </xf>
    <xf numFmtId="49" fontId="21" fillId="0" borderId="40" xfId="3" applyNumberFormat="1" applyFont="1" applyFill="1" applyBorder="1" applyAlignment="1">
      <alignment horizontal="center" vertical="center" wrapText="1"/>
    </xf>
    <xf numFmtId="0" fontId="21" fillId="0" borderId="40" xfId="3" applyFont="1" applyFill="1" applyBorder="1" applyAlignment="1">
      <alignment horizontal="left" vertical="center" indent="1"/>
    </xf>
    <xf numFmtId="1" fontId="19" fillId="0" borderId="33" xfId="3" applyNumberFormat="1" applyFont="1" applyFill="1" applyBorder="1" applyAlignment="1">
      <alignment horizontal="center" vertical="center"/>
    </xf>
    <xf numFmtId="0" fontId="0" fillId="0" borderId="388" xfId="0" applyBorder="1"/>
    <xf numFmtId="49" fontId="23" fillId="0" borderId="33" xfId="3" applyNumberFormat="1" applyFont="1" applyFill="1" applyBorder="1" applyAlignment="1">
      <alignment horizontal="center" vertical="center"/>
    </xf>
    <xf numFmtId="2" fontId="31" fillId="0" borderId="40" xfId="3" applyNumberFormat="1" applyFont="1" applyFill="1" applyBorder="1" applyAlignment="1">
      <alignment horizontal="center" vertical="center"/>
    </xf>
    <xf numFmtId="2" fontId="31" fillId="0" borderId="39" xfId="3" applyNumberFormat="1" applyFont="1" applyFill="1" applyBorder="1" applyAlignment="1">
      <alignment horizontal="center" vertical="center"/>
    </xf>
    <xf numFmtId="167" fontId="35" fillId="2" borderId="62" xfId="7" applyNumberFormat="1" applyFont="1" applyFill="1" applyBorder="1" applyAlignment="1">
      <alignment vertical="center"/>
    </xf>
    <xf numFmtId="0" fontId="23" fillId="2" borderId="7" xfId="7" applyFont="1" applyFill="1" applyBorder="1" applyAlignment="1">
      <alignment horizontal="left" vertical="center" indent="1"/>
    </xf>
    <xf numFmtId="0" fontId="35" fillId="2" borderId="7" xfId="6" applyNumberFormat="1" applyFont="1" applyFill="1" applyBorder="1" applyAlignment="1">
      <alignment horizontal="right" vertical="center"/>
    </xf>
    <xf numFmtId="167" fontId="35" fillId="2" borderId="62" xfId="7" applyNumberFormat="1" applyFont="1" applyFill="1" applyBorder="1" applyAlignment="1">
      <alignment horizontal="right" vertical="center"/>
    </xf>
    <xf numFmtId="49" fontId="28" fillId="0" borderId="30" xfId="3" applyNumberFormat="1" applyFont="1" applyFill="1" applyBorder="1" applyAlignment="1">
      <alignment vertical="center"/>
    </xf>
    <xf numFmtId="0" fontId="29" fillId="0" borderId="30" xfId="7" applyFont="1" applyFill="1" applyBorder="1" applyAlignment="1">
      <alignment horizontal="center" vertical="center" wrapText="1"/>
    </xf>
    <xf numFmtId="0" fontId="21" fillId="0" borderId="30" xfId="7" applyFont="1" applyFill="1" applyBorder="1" applyAlignment="1">
      <alignment horizontal="center" vertical="center" wrapText="1"/>
    </xf>
    <xf numFmtId="39" fontId="29" fillId="0" borderId="30" xfId="7" applyNumberFormat="1" applyFont="1" applyFill="1" applyBorder="1" applyAlignment="1">
      <alignment horizontal="right" vertical="center"/>
    </xf>
    <xf numFmtId="39" fontId="29" fillId="0" borderId="30" xfId="0" applyNumberFormat="1" applyFont="1" applyFill="1" applyBorder="1" applyAlignment="1">
      <alignment horizontal="right" vertical="center"/>
    </xf>
    <xf numFmtId="39" fontId="29" fillId="0" borderId="30" xfId="3" applyNumberFormat="1" applyFont="1" applyFill="1" applyBorder="1" applyAlignment="1">
      <alignment horizontal="right"/>
    </xf>
    <xf numFmtId="39" fontId="33" fillId="0" borderId="30" xfId="0" applyNumberFormat="1" applyFont="1" applyFill="1" applyBorder="1" applyAlignment="1">
      <alignment horizontal="right" vertical="center"/>
    </xf>
    <xf numFmtId="0" fontId="131" fillId="0" borderId="30" xfId="6" applyFont="1" applyFill="1" applyBorder="1" applyAlignment="1">
      <alignment horizontal="center" vertical="center"/>
    </xf>
    <xf numFmtId="0" fontId="78" fillId="0" borderId="30" xfId="6" applyFont="1" applyFill="1" applyBorder="1" applyAlignment="1">
      <alignment horizontal="center" vertical="center"/>
    </xf>
    <xf numFmtId="49" fontId="28" fillId="0" borderId="49" xfId="3" applyNumberFormat="1" applyFont="1" applyFill="1" applyBorder="1" applyAlignment="1">
      <alignment horizontal="center" vertical="center"/>
    </xf>
    <xf numFmtId="49" fontId="28" fillId="0" borderId="33" xfId="3" applyNumberFormat="1" applyFont="1" applyFill="1" applyBorder="1" applyAlignment="1">
      <alignment horizontal="center" vertical="center"/>
    </xf>
    <xf numFmtId="0" fontId="35" fillId="0" borderId="33" xfId="7" applyFont="1" applyFill="1" applyBorder="1" applyAlignment="1">
      <alignment horizontal="center" vertical="center" wrapText="1"/>
    </xf>
    <xf numFmtId="0" fontId="78" fillId="0" borderId="33" xfId="7" applyFont="1" applyFill="1" applyBorder="1" applyAlignment="1">
      <alignment horizontal="center" vertical="center" wrapText="1"/>
    </xf>
    <xf numFmtId="39" fontId="35" fillId="0" borderId="33" xfId="7" applyNumberFormat="1" applyFont="1" applyFill="1" applyBorder="1" applyAlignment="1">
      <alignment horizontal="right" vertical="center"/>
    </xf>
    <xf numFmtId="39" fontId="35" fillId="0" borderId="33" xfId="6" applyNumberFormat="1" applyFont="1" applyFill="1" applyBorder="1" applyAlignment="1">
      <alignment horizontal="right" vertical="center"/>
    </xf>
    <xf numFmtId="39" fontId="24" fillId="0" borderId="33" xfId="3" applyNumberFormat="1" applyFont="1" applyFill="1" applyBorder="1" applyAlignment="1">
      <alignment horizontal="right"/>
    </xf>
    <xf numFmtId="39" fontId="33" fillId="0" borderId="33" xfId="0" applyNumberFormat="1" applyFont="1" applyFill="1" applyBorder="1" applyAlignment="1">
      <alignment horizontal="right" vertical="center"/>
    </xf>
    <xf numFmtId="0" fontId="78" fillId="0" borderId="33" xfId="6" applyFont="1" applyFill="1" applyBorder="1" applyAlignment="1">
      <alignment horizontal="center" vertical="center"/>
    </xf>
    <xf numFmtId="0" fontId="28" fillId="0" borderId="40" xfId="0" applyFont="1" applyBorder="1" applyAlignment="1">
      <alignment horizontal="left" vertical="center" wrapText="1" indent="1"/>
    </xf>
    <xf numFmtId="3" fontId="29" fillId="0" borderId="33" xfId="0" applyNumberFormat="1" applyFont="1" applyFill="1" applyBorder="1" applyAlignment="1">
      <alignment horizontal="center" vertical="center" wrapText="1"/>
    </xf>
    <xf numFmtId="1" fontId="21" fillId="0" borderId="33" xfId="0" applyNumberFormat="1" applyFont="1" applyFill="1" applyBorder="1" applyAlignment="1">
      <alignment horizontal="center" vertical="center" wrapText="1"/>
    </xf>
    <xf numFmtId="39" fontId="29" fillId="0" borderId="33" xfId="0" applyNumberFormat="1" applyFont="1" applyFill="1" applyBorder="1" applyAlignment="1">
      <alignment horizontal="right" vertical="center"/>
    </xf>
    <xf numFmtId="39" fontId="29" fillId="0" borderId="33" xfId="3" applyNumberFormat="1" applyFont="1" applyFill="1" applyBorder="1" applyAlignment="1">
      <alignment horizontal="right"/>
    </xf>
    <xf numFmtId="1" fontId="28" fillId="0" borderId="33" xfId="0" applyNumberFormat="1" applyFont="1" applyFill="1" applyBorder="1" applyAlignment="1">
      <alignment horizontal="center" vertical="center" wrapText="1"/>
    </xf>
    <xf numFmtId="0" fontId="32" fillId="0" borderId="33" xfId="3" applyFont="1" applyFill="1" applyBorder="1" applyAlignment="1">
      <alignment horizontal="center" vertical="center"/>
    </xf>
    <xf numFmtId="0" fontId="21" fillId="0" borderId="82" xfId="7" applyFont="1" applyFill="1" applyBorder="1" applyAlignment="1">
      <alignment horizontal="center" vertical="center" wrapText="1"/>
    </xf>
    <xf numFmtId="0" fontId="32" fillId="0" borderId="30" xfId="3" applyFont="1" applyFill="1" applyBorder="1" applyAlignment="1">
      <alignment horizontal="center" vertical="center"/>
    </xf>
    <xf numFmtId="49" fontId="28" fillId="0" borderId="30" xfId="3" applyNumberFormat="1" applyFont="1" applyFill="1" applyBorder="1" applyAlignment="1">
      <alignment horizontal="center" vertical="center"/>
    </xf>
    <xf numFmtId="0" fontId="27" fillId="0" borderId="30" xfId="3" applyFont="1" applyFill="1" applyBorder="1" applyAlignment="1">
      <alignment horizontal="left" vertical="center" indent="1"/>
    </xf>
    <xf numFmtId="0" fontId="27" fillId="0" borderId="33" xfId="3" applyFont="1" applyFill="1" applyBorder="1" applyAlignment="1">
      <alignment horizontal="left" vertical="center" indent="1"/>
    </xf>
    <xf numFmtId="0" fontId="23" fillId="9" borderId="7" xfId="7" applyFont="1" applyFill="1" applyBorder="1" applyAlignment="1">
      <alignment horizontal="left" vertical="center" indent="1"/>
    </xf>
    <xf numFmtId="0" fontId="19" fillId="8" borderId="30" xfId="0" applyFont="1" applyFill="1" applyBorder="1" applyAlignment="1">
      <alignment horizontal="center" vertical="center"/>
    </xf>
    <xf numFmtId="49" fontId="28" fillId="0" borderId="30" xfId="3" applyNumberFormat="1" applyFont="1" applyBorder="1" applyAlignment="1">
      <alignment vertical="center"/>
    </xf>
    <xf numFmtId="0" fontId="19" fillId="8" borderId="33" xfId="0" applyFont="1" applyFill="1" applyBorder="1" applyAlignment="1">
      <alignment horizontal="center" vertical="center"/>
    </xf>
    <xf numFmtId="49" fontId="28" fillId="0" borderId="33" xfId="3" applyNumberFormat="1" applyFont="1" applyFill="1" applyBorder="1" applyAlignment="1">
      <alignment vertical="center"/>
    </xf>
    <xf numFmtId="0" fontId="19" fillId="8" borderId="49" xfId="0" applyFont="1" applyFill="1" applyBorder="1" applyAlignment="1">
      <alignment horizontal="center" vertical="center"/>
    </xf>
    <xf numFmtId="171" fontId="35" fillId="9" borderId="100" xfId="7" applyNumberFormat="1" applyFont="1" applyFill="1" applyBorder="1" applyAlignment="1">
      <alignment horizontal="right" vertical="center"/>
    </xf>
    <xf numFmtId="39" fontId="35" fillId="9" borderId="383" xfId="7" applyNumberFormat="1" applyFont="1" applyFill="1" applyBorder="1" applyAlignment="1">
      <alignment horizontal="right" vertical="center"/>
    </xf>
    <xf numFmtId="0" fontId="23" fillId="9" borderId="382" xfId="7" applyFont="1" applyFill="1" applyBorder="1" applyAlignment="1">
      <alignment horizontal="left" vertical="center" indent="1"/>
    </xf>
    <xf numFmtId="0" fontId="35" fillId="9" borderId="386" xfId="6" applyNumberFormat="1" applyFont="1" applyFill="1" applyBorder="1" applyAlignment="1">
      <alignment horizontal="right" vertical="center"/>
    </xf>
    <xf numFmtId="167" fontId="35" fillId="9" borderId="383" xfId="7" applyNumberFormat="1" applyFont="1" applyFill="1" applyBorder="1" applyAlignment="1">
      <alignment horizontal="right" vertical="center"/>
    </xf>
    <xf numFmtId="0" fontId="21" fillId="0" borderId="68" xfId="7" applyFont="1" applyFill="1" applyBorder="1" applyAlignment="1">
      <alignment horizontal="center" vertical="center" wrapText="1"/>
    </xf>
    <xf numFmtId="0" fontId="23" fillId="9" borderId="391" xfId="7" applyFont="1" applyFill="1" applyBorder="1" applyAlignment="1">
      <alignment horizontal="left" vertical="center" indent="1"/>
    </xf>
    <xf numFmtId="0" fontId="32" fillId="0" borderId="67" xfId="0" applyFont="1" applyBorder="1" applyAlignment="1">
      <alignment horizontal="center" vertical="center"/>
    </xf>
    <xf numFmtId="0" fontId="79" fillId="0" borderId="30" xfId="0" applyFont="1" applyBorder="1" applyAlignment="1">
      <alignment horizontal="left" vertical="center" wrapText="1" indent="1"/>
    </xf>
    <xf numFmtId="0" fontId="28" fillId="0" borderId="30" xfId="0" applyFont="1" applyBorder="1" applyAlignment="1">
      <alignment horizontal="left" vertical="center" wrapText="1" indent="1"/>
    </xf>
    <xf numFmtId="0" fontId="90" fillId="0" borderId="30" xfId="0" applyFont="1" applyBorder="1" applyAlignment="1">
      <alignment horizontal="left" vertical="center" wrapText="1" indent="1"/>
    </xf>
    <xf numFmtId="0" fontId="28" fillId="0" borderId="32" xfId="0" applyFont="1" applyBorder="1" applyAlignment="1">
      <alignment horizontal="left" vertical="center" wrapText="1" indent="1"/>
    </xf>
    <xf numFmtId="39" fontId="61" fillId="0" borderId="29" xfId="0" applyNumberFormat="1" applyFont="1" applyBorder="1" applyAlignment="1">
      <alignment horizontal="right" vertical="center"/>
    </xf>
    <xf numFmtId="39" fontId="25" fillId="0" borderId="30" xfId="0" applyNumberFormat="1" applyFont="1" applyBorder="1" applyAlignment="1">
      <alignment horizontal="right" vertical="center"/>
    </xf>
    <xf numFmtId="0" fontId="28" fillId="0" borderId="33" xfId="0" applyFont="1" applyBorder="1" applyAlignment="1">
      <alignment horizontal="left" vertical="center" wrapText="1" indent="1"/>
    </xf>
    <xf numFmtId="0" fontId="63" fillId="0" borderId="30" xfId="0" applyFont="1" applyBorder="1" applyAlignment="1">
      <alignment horizontal="center" vertical="center"/>
    </xf>
    <xf numFmtId="49" fontId="28" fillId="0" borderId="30" xfId="0" applyNumberFormat="1" applyFont="1" applyBorder="1" applyAlignment="1">
      <alignment vertical="center" wrapText="1"/>
    </xf>
    <xf numFmtId="0" fontId="27" fillId="0" borderId="30" xfId="0" applyFont="1" applyBorder="1" applyAlignment="1">
      <alignment horizontal="left" vertical="center" wrapText="1" indent="1"/>
    </xf>
    <xf numFmtId="0" fontId="24" fillId="0" borderId="30" xfId="0" applyFont="1" applyBorder="1" applyAlignment="1">
      <alignment horizontal="center" vertical="center" wrapText="1"/>
    </xf>
    <xf numFmtId="0" fontId="28" fillId="0" borderId="30" xfId="0" applyFont="1" applyBorder="1" applyAlignment="1">
      <alignment horizontal="center" vertical="center" wrapText="1"/>
    </xf>
    <xf numFmtId="39" fontId="24" fillId="0" borderId="30" xfId="0" applyNumberFormat="1" applyFont="1" applyBorder="1" applyAlignment="1">
      <alignment horizontal="right" vertical="center"/>
    </xf>
    <xf numFmtId="0" fontId="0" fillId="0" borderId="33" xfId="0" applyBorder="1" applyAlignment="1">
      <alignment vertical="center" wrapText="1"/>
    </xf>
    <xf numFmtId="0" fontId="65" fillId="0" borderId="82" xfId="0" applyFont="1" applyFill="1" applyBorder="1" applyAlignment="1">
      <alignment horizontal="left" vertical="center" wrapText="1" indent="1"/>
    </xf>
    <xf numFmtId="39" fontId="24" fillId="0" borderId="40" xfId="0" applyNumberFormat="1" applyFont="1" applyBorder="1" applyAlignment="1">
      <alignment horizontal="right" vertical="center"/>
    </xf>
    <xf numFmtId="0" fontId="32" fillId="0" borderId="80" xfId="0" applyFont="1" applyBorder="1" applyAlignment="1">
      <alignment horizontal="center" vertical="center"/>
    </xf>
    <xf numFmtId="0" fontId="79" fillId="0" borderId="33" xfId="0" applyFont="1" applyBorder="1" applyAlignment="1">
      <alignment horizontal="left" vertical="center" wrapText="1" indent="1"/>
    </xf>
    <xf numFmtId="0" fontId="28" fillId="0" borderId="33" xfId="0" applyFont="1" applyFill="1" applyBorder="1" applyAlignment="1">
      <alignment horizontal="center" vertical="center" wrapText="1"/>
    </xf>
    <xf numFmtId="0" fontId="28" fillId="0" borderId="33" xfId="0" applyFont="1" applyFill="1" applyBorder="1" applyAlignment="1">
      <alignment horizontal="left" vertical="center" wrapText="1" indent="1"/>
    </xf>
    <xf numFmtId="0" fontId="24" fillId="0" borderId="33" xfId="0" applyFont="1" applyFill="1" applyBorder="1" applyAlignment="1">
      <alignment horizontal="center" vertical="center" wrapText="1"/>
    </xf>
    <xf numFmtId="0" fontId="28" fillId="0" borderId="38" xfId="0" applyFont="1" applyFill="1" applyBorder="1" applyAlignment="1">
      <alignment horizontal="left" vertical="center" wrapText="1" indent="1"/>
    </xf>
    <xf numFmtId="39" fontId="24" fillId="0" borderId="37" xfId="0" applyNumberFormat="1" applyFont="1" applyBorder="1" applyAlignment="1">
      <alignment horizontal="right" vertical="center"/>
    </xf>
    <xf numFmtId="39" fontId="25" fillId="0" borderId="33" xfId="0" applyNumberFormat="1" applyFont="1" applyBorder="1" applyAlignment="1">
      <alignment horizontal="right" vertical="center"/>
    </xf>
    <xf numFmtId="49" fontId="28" fillId="0" borderId="33" xfId="0" applyNumberFormat="1" applyFont="1" applyBorder="1" applyAlignment="1">
      <alignment horizontal="center" vertical="center" wrapText="1"/>
    </xf>
    <xf numFmtId="0" fontId="27" fillId="30" borderId="33" xfId="0" applyFont="1" applyFill="1" applyBorder="1" applyAlignment="1">
      <alignment horizontal="left" vertical="center" wrapText="1" indent="1"/>
    </xf>
    <xf numFmtId="0" fontId="24" fillId="30" borderId="33" xfId="0" applyFont="1" applyFill="1" applyBorder="1" applyAlignment="1">
      <alignment horizontal="center" vertical="center" wrapText="1"/>
    </xf>
    <xf numFmtId="0" fontId="28" fillId="0" borderId="33" xfId="0" applyFont="1" applyBorder="1" applyAlignment="1">
      <alignment horizontal="center" vertical="center" wrapText="1"/>
    </xf>
    <xf numFmtId="39" fontId="24" fillId="0" borderId="33" xfId="0" applyNumberFormat="1" applyFont="1" applyBorder="1" applyAlignment="1">
      <alignment horizontal="right" vertical="center"/>
    </xf>
    <xf numFmtId="0" fontId="133" fillId="31" borderId="393" xfId="0" applyFont="1" applyFill="1" applyBorder="1" applyAlignment="1">
      <alignment horizontal="right" vertical="center" wrapText="1"/>
    </xf>
    <xf numFmtId="0" fontId="28" fillId="31" borderId="393" xfId="0" applyFont="1" applyFill="1" applyBorder="1" applyAlignment="1">
      <alignment horizontal="left" vertical="center" wrapText="1" indent="1"/>
    </xf>
    <xf numFmtId="39" fontId="41" fillId="10" borderId="122" xfId="14" applyNumberFormat="1" applyFont="1" applyFill="1" applyBorder="1" applyAlignment="1">
      <alignment horizontal="right" vertical="center"/>
    </xf>
    <xf numFmtId="39" fontId="134" fillId="10" borderId="120" xfId="11" applyNumberFormat="1" applyFont="1" applyFill="1" applyBorder="1" applyAlignment="1">
      <alignment horizontal="left" vertical="center" indent="1"/>
    </xf>
    <xf numFmtId="4" fontId="41" fillId="10" borderId="395" xfId="11" applyNumberFormat="1" applyFont="1" applyFill="1" applyBorder="1" applyAlignment="1">
      <alignment horizontal="right" vertical="center" wrapText="1" indent="1"/>
    </xf>
    <xf numFmtId="165" fontId="38" fillId="0" borderId="0" xfId="3" applyNumberFormat="1" applyFont="1"/>
    <xf numFmtId="0" fontId="45" fillId="0" borderId="0" xfId="3" applyFont="1" applyAlignment="1">
      <alignment wrapText="1"/>
    </xf>
    <xf numFmtId="49" fontId="45" fillId="0" borderId="0" xfId="3" applyNumberFormat="1" applyFont="1"/>
    <xf numFmtId="44" fontId="23" fillId="0" borderId="0" xfId="14" applyFont="1" applyFill="1" applyBorder="1" applyAlignment="1">
      <alignment vertical="center" wrapText="1"/>
    </xf>
    <xf numFmtId="0" fontId="47" fillId="0" borderId="0" xfId="3" applyFont="1" applyAlignment="1">
      <alignment vertical="center"/>
    </xf>
    <xf numFmtId="0" fontId="46" fillId="0" borderId="0" xfId="3" applyFont="1" applyFill="1" applyAlignment="1">
      <alignment vertical="center"/>
    </xf>
    <xf numFmtId="0" fontId="135" fillId="0" borderId="0" xfId="0" applyFont="1" applyFill="1"/>
    <xf numFmtId="0" fontId="45" fillId="0" borderId="0" xfId="3" applyFont="1" applyFill="1" applyAlignment="1">
      <alignment wrapText="1"/>
    </xf>
    <xf numFmtId="0" fontId="0" fillId="0" borderId="0" xfId="0" applyFill="1"/>
    <xf numFmtId="39" fontId="38" fillId="0" borderId="0" xfId="3" applyNumberFormat="1" applyFont="1" applyFill="1"/>
    <xf numFmtId="0" fontId="38" fillId="0" borderId="0" xfId="3" applyFont="1" applyAlignment="1">
      <alignment wrapText="1"/>
    </xf>
    <xf numFmtId="0" fontId="47" fillId="0" borderId="0" xfId="0" applyFont="1" applyFill="1" applyAlignment="1">
      <alignment horizontal="left" vertical="center"/>
    </xf>
    <xf numFmtId="49" fontId="12" fillId="0" borderId="0" xfId="0" applyNumberFormat="1" applyFont="1" applyAlignment="1" applyProtection="1">
      <alignment horizontal="center" vertical="center"/>
      <protection locked="0"/>
    </xf>
    <xf numFmtId="0" fontId="46" fillId="0" borderId="0" xfId="0" applyFont="1" applyFill="1" applyAlignment="1">
      <alignment vertical="center"/>
    </xf>
    <xf numFmtId="49" fontId="50" fillId="10" borderId="397" xfId="4" applyNumberFormat="1" applyFont="1" applyFill="1" applyBorder="1" applyAlignment="1">
      <alignment horizontal="center" vertical="center"/>
    </xf>
    <xf numFmtId="0" fontId="50" fillId="10" borderId="398" xfId="4" applyFont="1" applyFill="1" applyBorder="1" applyAlignment="1">
      <alignment horizontal="center" vertical="center"/>
    </xf>
    <xf numFmtId="0" fontId="50" fillId="10" borderId="399" xfId="4" applyFont="1" applyFill="1" applyBorder="1" applyAlignment="1">
      <alignment horizontal="center" vertical="center" wrapText="1"/>
    </xf>
    <xf numFmtId="49" fontId="31" fillId="0" borderId="400" xfId="0" applyNumberFormat="1" applyFont="1" applyFill="1" applyBorder="1" applyAlignment="1">
      <alignment horizontal="center" vertical="center"/>
    </xf>
    <xf numFmtId="1" fontId="38" fillId="0" borderId="30" xfId="0" applyNumberFormat="1" applyFont="1" applyFill="1" applyBorder="1" applyAlignment="1">
      <alignment horizontal="left" vertical="center" wrapText="1" indent="1"/>
    </xf>
    <xf numFmtId="167" fontId="51" fillId="0" borderId="68" xfId="0" applyNumberFormat="1" applyFont="1" applyFill="1" applyBorder="1" applyAlignment="1" applyProtection="1">
      <alignment horizontal="right" vertical="center"/>
    </xf>
    <xf numFmtId="49" fontId="31" fillId="0" borderId="129" xfId="0" applyNumberFormat="1" applyFont="1" applyFill="1" applyBorder="1" applyAlignment="1">
      <alignment horizontal="center" vertical="center"/>
    </xf>
    <xf numFmtId="1" fontId="38" fillId="0" borderId="40" xfId="0" applyNumberFormat="1" applyFont="1" applyFill="1" applyBorder="1" applyAlignment="1">
      <alignment horizontal="left" vertical="center" wrapText="1" indent="1"/>
    </xf>
    <xf numFmtId="49" fontId="128" fillId="0" borderId="129" xfId="0" applyNumberFormat="1" applyFont="1" applyFill="1" applyBorder="1" applyAlignment="1">
      <alignment horizontal="center" vertical="center"/>
    </xf>
    <xf numFmtId="3" fontId="136" fillId="0" borderId="40" xfId="0" applyNumberFormat="1" applyFont="1" applyFill="1" applyBorder="1" applyAlignment="1">
      <alignment horizontal="left" vertical="center" wrapText="1" indent="1"/>
    </xf>
    <xf numFmtId="0" fontId="38" fillId="0" borderId="40" xfId="0" applyFont="1" applyFill="1" applyBorder="1" applyAlignment="1">
      <alignment horizontal="left" vertical="center" wrapText="1" indent="1"/>
    </xf>
    <xf numFmtId="49" fontId="26" fillId="0" borderId="247" xfId="3" applyNumberFormat="1" applyFont="1" applyFill="1" applyBorder="1" applyAlignment="1">
      <alignment horizontal="center" vertical="center"/>
    </xf>
    <xf numFmtId="0" fontId="38" fillId="0" borderId="39" xfId="3" applyFont="1" applyFill="1" applyBorder="1" applyAlignment="1">
      <alignment horizontal="left" vertical="center" wrapText="1" indent="1"/>
    </xf>
    <xf numFmtId="167" fontId="51" fillId="0" borderId="73" xfId="0" applyNumberFormat="1" applyFont="1" applyFill="1" applyBorder="1" applyAlignment="1" applyProtection="1">
      <alignment horizontal="right" vertical="center"/>
    </xf>
    <xf numFmtId="49" fontId="31" fillId="0" borderId="248" xfId="0" applyNumberFormat="1" applyFont="1" applyFill="1" applyBorder="1" applyAlignment="1">
      <alignment horizontal="center" vertical="center"/>
    </xf>
    <xf numFmtId="1" fontId="38" fillId="0" borderId="45" xfId="0" applyNumberFormat="1" applyFont="1" applyFill="1" applyBorder="1" applyAlignment="1">
      <alignment horizontal="left" vertical="center" wrapText="1" indent="1"/>
    </xf>
    <xf numFmtId="49" fontId="50" fillId="10" borderId="131" xfId="4" applyNumberFormat="1" applyFont="1" applyFill="1" applyBorder="1" applyAlignment="1">
      <alignment horizontal="center" vertical="center"/>
    </xf>
    <xf numFmtId="0" fontId="50" fillId="10" borderId="401" xfId="4" applyFont="1" applyFill="1" applyBorder="1" applyAlignment="1">
      <alignment horizontal="left" vertical="center" indent="1"/>
    </xf>
    <xf numFmtId="172" fontId="52" fillId="10" borderId="125" xfId="4" applyNumberFormat="1" applyFont="1" applyFill="1" applyBorder="1" applyAlignment="1">
      <alignment horizontal="center" vertical="center"/>
    </xf>
    <xf numFmtId="49" fontId="0" fillId="0" borderId="0" xfId="0" applyNumberFormat="1" applyAlignment="1" applyProtection="1">
      <alignment vertical="center" wrapText="1"/>
      <protection locked="0"/>
    </xf>
    <xf numFmtId="164" fontId="53" fillId="0" borderId="0" xfId="0" applyNumberFormat="1" applyFont="1" applyAlignment="1" applyProtection="1">
      <alignment vertical="center" wrapText="1"/>
    </xf>
    <xf numFmtId="0" fontId="68" fillId="0" borderId="0" xfId="3" applyFont="1" applyFill="1" applyBorder="1" applyAlignment="1">
      <alignment horizontal="center" vertical="center" wrapText="1"/>
    </xf>
    <xf numFmtId="1" fontId="29" fillId="0" borderId="57" xfId="9" applyNumberFormat="1" applyFont="1" applyFill="1" applyBorder="1" applyAlignment="1">
      <alignment horizontal="center" vertical="center" wrapText="1"/>
    </xf>
    <xf numFmtId="0" fontId="29" fillId="0" borderId="57" xfId="9" applyFont="1" applyFill="1" applyBorder="1" applyAlignment="1">
      <alignment horizontal="center" vertical="center" wrapText="1"/>
    </xf>
    <xf numFmtId="39" fontId="24" fillId="0" borderId="37" xfId="9" applyNumberFormat="1" applyFont="1" applyFill="1" applyBorder="1" applyAlignment="1">
      <alignment horizontal="right" vertical="center"/>
    </xf>
    <xf numFmtId="39" fontId="24" fillId="0" borderId="33" xfId="9" applyNumberFormat="1" applyFont="1" applyFill="1" applyBorder="1" applyAlignment="1">
      <alignment horizontal="right" vertical="center"/>
    </xf>
    <xf numFmtId="39" fontId="25" fillId="0" borderId="33" xfId="9" applyNumberFormat="1" applyFont="1" applyFill="1" applyBorder="1" applyAlignment="1">
      <alignment horizontal="right" vertical="center"/>
    </xf>
    <xf numFmtId="39" fontId="24" fillId="0" borderId="75" xfId="9" applyNumberFormat="1" applyFont="1" applyFill="1" applyBorder="1" applyAlignment="1">
      <alignment horizontal="right" vertical="center"/>
    </xf>
    <xf numFmtId="39" fontId="24" fillId="0" borderId="49" xfId="9" applyNumberFormat="1" applyFont="1" applyFill="1" applyBorder="1" applyAlignment="1">
      <alignment horizontal="right" vertical="center"/>
    </xf>
    <xf numFmtId="39" fontId="25" fillId="0" borderId="49" xfId="9" applyNumberFormat="1" applyFont="1" applyFill="1" applyBorder="1" applyAlignment="1">
      <alignment horizontal="right" vertical="center"/>
    </xf>
    <xf numFmtId="1" fontId="24" fillId="0" borderId="57" xfId="1" applyNumberFormat="1" applyFont="1" applyFill="1" applyBorder="1" applyAlignment="1">
      <alignment horizontal="center" vertical="center" wrapText="1"/>
    </xf>
    <xf numFmtId="0" fontId="24" fillId="0" borderId="57" xfId="9" applyFont="1" applyFill="1" applyBorder="1" applyAlignment="1">
      <alignment horizontal="center" vertical="center"/>
    </xf>
    <xf numFmtId="39" fontId="24" fillId="0" borderId="402" xfId="9" applyNumberFormat="1" applyFont="1" applyFill="1" applyBorder="1" applyAlignment="1">
      <alignment horizontal="right" vertical="center"/>
    </xf>
    <xf numFmtId="39" fontId="24" fillId="0" borderId="57" xfId="9" applyNumberFormat="1" applyFont="1" applyFill="1" applyBorder="1" applyAlignment="1">
      <alignment horizontal="right" vertical="center"/>
    </xf>
    <xf numFmtId="39" fontId="25" fillId="0" borderId="57" xfId="9" applyNumberFormat="1" applyFont="1" applyFill="1" applyBorder="1" applyAlignment="1">
      <alignment horizontal="right" vertical="center"/>
    </xf>
    <xf numFmtId="3" fontId="29" fillId="0" borderId="33" xfId="0" applyNumberFormat="1" applyFont="1" applyFill="1" applyBorder="1" applyAlignment="1">
      <alignment horizontal="center" vertical="center"/>
    </xf>
    <xf numFmtId="39" fontId="21" fillId="0" borderId="33" xfId="0" applyNumberFormat="1" applyFont="1" applyFill="1" applyBorder="1" applyAlignment="1">
      <alignment horizontal="center" vertical="center"/>
    </xf>
    <xf numFmtId="2" fontId="21" fillId="8" borderId="33" xfId="9" applyNumberFormat="1" applyFont="1" applyFill="1" applyBorder="1" applyAlignment="1">
      <alignment vertical="center" wrapText="1"/>
    </xf>
    <xf numFmtId="0" fontId="21" fillId="0" borderId="49" xfId="7" applyFont="1" applyFill="1" applyBorder="1" applyAlignment="1">
      <alignment horizontal="center" vertical="center"/>
    </xf>
    <xf numFmtId="49" fontId="21" fillId="0" borderId="57" xfId="3" applyNumberFormat="1" applyFont="1" applyFill="1" applyBorder="1" applyAlignment="1">
      <alignment horizontal="center" vertical="center"/>
    </xf>
    <xf numFmtId="0" fontId="23" fillId="8" borderId="57" xfId="3" applyFont="1" applyFill="1" applyBorder="1" applyAlignment="1">
      <alignment horizontal="left" vertical="center" wrapText="1" indent="1"/>
    </xf>
    <xf numFmtId="0" fontId="29" fillId="8" borderId="57" xfId="3" applyFont="1" applyFill="1" applyBorder="1" applyAlignment="1">
      <alignment horizontal="center" vertical="center" wrapText="1"/>
    </xf>
    <xf numFmtId="0" fontId="21" fillId="8" borderId="57" xfId="3" applyFont="1" applyFill="1" applyBorder="1" applyAlignment="1">
      <alignment horizontal="center" vertical="center" wrapText="1"/>
    </xf>
    <xf numFmtId="39" fontId="29" fillId="8" borderId="57" xfId="3" applyNumberFormat="1" applyFont="1" applyFill="1" applyBorder="1" applyAlignment="1">
      <alignment horizontal="right" vertical="center"/>
    </xf>
    <xf numFmtId="39" fontId="33" fillId="0" borderId="57" xfId="3" applyNumberFormat="1" applyFont="1" applyFill="1" applyBorder="1" applyAlignment="1">
      <alignment horizontal="right" vertical="center"/>
    </xf>
    <xf numFmtId="49" fontId="21" fillId="8" borderId="57" xfId="9" applyNumberFormat="1" applyFont="1" applyFill="1" applyBorder="1" applyAlignment="1">
      <alignment horizontal="center" vertical="center"/>
    </xf>
    <xf numFmtId="0" fontId="21" fillId="0" borderId="57" xfId="9" applyFont="1" applyFill="1" applyBorder="1" applyAlignment="1">
      <alignment horizontal="left" vertical="center" wrapText="1" indent="1"/>
    </xf>
    <xf numFmtId="0" fontId="21" fillId="0" borderId="56" xfId="9" applyFont="1" applyFill="1" applyBorder="1" applyAlignment="1">
      <alignment horizontal="left" vertical="center" wrapText="1" indent="1"/>
    </xf>
    <xf numFmtId="0" fontId="0" fillId="0" borderId="40" xfId="0" applyBorder="1"/>
    <xf numFmtId="39" fontId="24" fillId="0" borderId="40" xfId="14" applyNumberFormat="1" applyFont="1" applyBorder="1" applyAlignment="1">
      <alignment horizontal="right" vertical="center"/>
    </xf>
    <xf numFmtId="39" fontId="41" fillId="10" borderId="405" xfId="14" applyNumberFormat="1" applyFont="1" applyFill="1" applyBorder="1" applyAlignment="1">
      <alignment horizontal="right" vertical="center" wrapText="1" indent="1"/>
    </xf>
    <xf numFmtId="39" fontId="29" fillId="0" borderId="75" xfId="9" applyNumberFormat="1" applyFont="1" applyFill="1" applyBorder="1" applyAlignment="1">
      <alignment vertical="center"/>
    </xf>
    <xf numFmtId="1" fontId="19" fillId="0" borderId="57" xfId="0" applyNumberFormat="1" applyFont="1" applyFill="1" applyBorder="1" applyAlignment="1">
      <alignment horizontal="center" vertical="center"/>
    </xf>
    <xf numFmtId="49" fontId="28" fillId="0" borderId="57" xfId="3" applyNumberFormat="1" applyFont="1" applyBorder="1" applyAlignment="1">
      <alignment vertical="center"/>
    </xf>
    <xf numFmtId="1" fontId="27" fillId="0" borderId="57" xfId="0" applyNumberFormat="1" applyFont="1" applyFill="1" applyBorder="1" applyAlignment="1">
      <alignment horizontal="left" vertical="center" wrapText="1" indent="1"/>
    </xf>
    <xf numFmtId="0" fontId="24" fillId="0" borderId="57" xfId="3" applyFont="1" applyFill="1" applyBorder="1" applyAlignment="1">
      <alignment horizontal="center" vertical="center"/>
    </xf>
    <xf numFmtId="39" fontId="29" fillId="0" borderId="57" xfId="3" applyNumberFormat="1" applyFont="1" applyFill="1" applyBorder="1" applyAlignment="1">
      <alignment horizontal="right" vertical="center"/>
    </xf>
    <xf numFmtId="39" fontId="24" fillId="0" borderId="57" xfId="3" applyNumberFormat="1" applyFont="1" applyFill="1" applyBorder="1" applyAlignment="1">
      <alignment horizontal="right" vertical="center"/>
    </xf>
    <xf numFmtId="2" fontId="21" fillId="0" borderId="57" xfId="9" applyNumberFormat="1" applyFont="1" applyFill="1" applyBorder="1" applyAlignment="1">
      <alignment horizontal="center" vertical="center" wrapText="1"/>
    </xf>
    <xf numFmtId="0" fontId="19" fillId="0" borderId="67" xfId="7" applyFont="1" applyFill="1" applyBorder="1" applyAlignment="1">
      <alignment horizontal="center" vertical="center"/>
    </xf>
    <xf numFmtId="0" fontId="20" fillId="0" borderId="30" xfId="7" applyFont="1" applyFill="1" applyBorder="1" applyAlignment="1">
      <alignment horizontal="left" vertical="center" wrapText="1" indent="1"/>
    </xf>
    <xf numFmtId="0" fontId="21" fillId="0" borderId="30" xfId="7" applyFont="1" applyFill="1" applyBorder="1" applyAlignment="1">
      <alignment horizontal="center" vertical="center"/>
    </xf>
    <xf numFmtId="1" fontId="29" fillId="0" borderId="30" xfId="9" applyNumberFormat="1" applyFont="1" applyFill="1" applyBorder="1" applyAlignment="1">
      <alignment horizontal="center" vertical="center" wrapText="1"/>
    </xf>
    <xf numFmtId="0" fontId="29" fillId="0" borderId="30" xfId="9" applyFont="1" applyFill="1" applyBorder="1" applyAlignment="1">
      <alignment horizontal="center" vertical="center" wrapText="1"/>
    </xf>
    <xf numFmtId="39" fontId="24" fillId="0" borderId="29" xfId="9" applyNumberFormat="1" applyFont="1" applyFill="1" applyBorder="1" applyAlignment="1">
      <alignment horizontal="right" vertical="center"/>
    </xf>
    <xf numFmtId="39" fontId="29" fillId="0" borderId="30" xfId="9" applyNumberFormat="1" applyFont="1" applyFill="1" applyBorder="1" applyAlignment="1">
      <alignment horizontal="right" vertical="center"/>
    </xf>
    <xf numFmtId="39" fontId="33" fillId="0" borderId="30" xfId="9" applyNumberFormat="1" applyFont="1" applyFill="1" applyBorder="1" applyAlignment="1">
      <alignment horizontal="right" vertical="center"/>
    </xf>
    <xf numFmtId="0" fontId="21" fillId="0" borderId="68" xfId="7" applyFont="1" applyFill="1" applyBorder="1" applyAlignment="1">
      <alignment horizontal="left" vertical="center" wrapText="1" indent="2"/>
    </xf>
    <xf numFmtId="39" fontId="29" fillId="0" borderId="37" xfId="9" applyNumberFormat="1" applyFont="1" applyFill="1" applyBorder="1" applyAlignment="1">
      <alignment horizontal="right" vertical="center"/>
    </xf>
    <xf numFmtId="39" fontId="29" fillId="0" borderId="33" xfId="9" applyNumberFormat="1" applyFont="1" applyFill="1" applyBorder="1" applyAlignment="1">
      <alignment horizontal="right" vertical="center"/>
    </xf>
    <xf numFmtId="39" fontId="33" fillId="0" borderId="33" xfId="9" applyNumberFormat="1" applyFont="1" applyFill="1" applyBorder="1" applyAlignment="1">
      <alignment horizontal="right" vertical="center"/>
    </xf>
    <xf numFmtId="39" fontId="29" fillId="0" borderId="402" xfId="9" applyNumberFormat="1" applyFont="1" applyFill="1" applyBorder="1" applyAlignment="1">
      <alignment horizontal="right" vertical="center"/>
    </xf>
    <xf numFmtId="39" fontId="29" fillId="0" borderId="57" xfId="9" applyNumberFormat="1" applyFont="1" applyFill="1" applyBorder="1" applyAlignment="1">
      <alignment horizontal="right" vertical="center"/>
    </xf>
    <xf numFmtId="39" fontId="33" fillId="0" borderId="57" xfId="9" applyNumberFormat="1" applyFont="1" applyFill="1" applyBorder="1" applyAlignment="1">
      <alignment horizontal="right" vertical="center"/>
    </xf>
    <xf numFmtId="0" fontId="19" fillId="0" borderId="57" xfId="0" applyFont="1" applyFill="1" applyBorder="1" applyAlignment="1">
      <alignment horizontal="center" vertical="center"/>
    </xf>
    <xf numFmtId="0" fontId="23" fillId="8" borderId="57" xfId="0" applyFont="1" applyFill="1" applyBorder="1" applyAlignment="1">
      <alignment horizontal="left" vertical="center" wrapText="1" indent="1"/>
    </xf>
    <xf numFmtId="0" fontId="21" fillId="0" borderId="81" xfId="7" applyFont="1" applyFill="1" applyBorder="1" applyAlignment="1">
      <alignment horizontal="left" vertical="center" wrapText="1" indent="2"/>
    </xf>
    <xf numFmtId="0" fontId="30" fillId="0" borderId="57" xfId="9" applyFont="1" applyFill="1" applyBorder="1" applyAlignment="1">
      <alignment horizontal="left" vertical="center" wrapText="1" indent="1"/>
    </xf>
    <xf numFmtId="0" fontId="29" fillId="8" borderId="57" xfId="0" applyFont="1" applyFill="1" applyBorder="1" applyAlignment="1">
      <alignment horizontal="center" vertical="center" wrapText="1"/>
    </xf>
    <xf numFmtId="0" fontId="21" fillId="8" borderId="57" xfId="0" applyFont="1" applyFill="1" applyBorder="1" applyAlignment="1">
      <alignment horizontal="center" vertical="center" wrapText="1"/>
    </xf>
    <xf numFmtId="1" fontId="24" fillId="20" borderId="49" xfId="1" applyNumberFormat="1" applyFont="1" applyFill="1" applyBorder="1" applyAlignment="1">
      <alignment horizontal="center" vertical="center" wrapText="1"/>
    </xf>
    <xf numFmtId="0" fontId="24" fillId="20" borderId="49" xfId="9" applyFont="1" applyFill="1" applyBorder="1" applyAlignment="1">
      <alignment horizontal="center" vertical="center"/>
    </xf>
    <xf numFmtId="2" fontId="21" fillId="0" borderId="57" xfId="9" applyNumberFormat="1" applyFont="1" applyFill="1" applyBorder="1" applyAlignment="1">
      <alignment vertical="center" wrapText="1"/>
    </xf>
    <xf numFmtId="0" fontId="19" fillId="0" borderId="34" xfId="0" applyFont="1" applyFill="1" applyBorder="1" applyAlignment="1" applyProtection="1">
      <alignment horizontal="center" vertical="center"/>
      <protection locked="0"/>
    </xf>
    <xf numFmtId="49" fontId="21" fillId="0" borderId="34" xfId="3" applyNumberFormat="1" applyFont="1" applyFill="1" applyBorder="1" applyAlignment="1">
      <alignment horizontal="center" vertical="center"/>
    </xf>
    <xf numFmtId="0" fontId="23" fillId="0" borderId="34" xfId="0" applyFont="1" applyFill="1" applyBorder="1" applyAlignment="1" applyProtection="1">
      <alignment horizontal="left" vertical="center" wrapText="1" indent="1"/>
      <protection locked="0"/>
    </xf>
    <xf numFmtId="39" fontId="29" fillId="0" borderId="34" xfId="3" applyNumberFormat="1" applyFont="1" applyFill="1" applyBorder="1" applyAlignment="1">
      <alignment horizontal="right" vertical="center"/>
    </xf>
    <xf numFmtId="2" fontId="21" fillId="0" borderId="34" xfId="9" applyNumberFormat="1" applyFont="1" applyFill="1" applyBorder="1" applyAlignment="1">
      <alignment horizontal="center" vertical="center" wrapText="1"/>
    </xf>
    <xf numFmtId="2" fontId="21" fillId="0" borderId="34" xfId="9" applyNumberFormat="1" applyFont="1" applyFill="1" applyBorder="1" applyAlignment="1">
      <alignment vertical="center" wrapText="1"/>
    </xf>
    <xf numFmtId="1" fontId="19" fillId="0" borderId="57" xfId="3" applyNumberFormat="1" applyFont="1" applyFill="1" applyBorder="1" applyAlignment="1">
      <alignment horizontal="center" vertical="center"/>
    </xf>
    <xf numFmtId="0" fontId="33" fillId="0" borderId="57" xfId="3" applyFont="1" applyFill="1" applyBorder="1" applyAlignment="1">
      <alignment horizontal="center" vertical="center" wrapText="1"/>
    </xf>
    <xf numFmtId="0" fontId="23" fillId="0" borderId="57" xfId="3" applyFont="1" applyFill="1" applyBorder="1" applyAlignment="1">
      <alignment horizontal="center" vertical="center" wrapText="1"/>
    </xf>
    <xf numFmtId="0" fontId="19" fillId="0" borderId="406" xfId="7" applyFont="1" applyFill="1" applyBorder="1" applyAlignment="1">
      <alignment horizontal="center" vertical="center"/>
    </xf>
    <xf numFmtId="0" fontId="20" fillId="0" borderId="403" xfId="7" applyFont="1" applyFill="1" applyBorder="1" applyAlignment="1">
      <alignment horizontal="left" vertical="center" wrapText="1" indent="1"/>
    </xf>
    <xf numFmtId="0" fontId="21" fillId="0" borderId="403" xfId="7" applyFont="1" applyFill="1" applyBorder="1" applyAlignment="1">
      <alignment horizontal="left" vertical="center" wrapText="1" indent="1"/>
    </xf>
    <xf numFmtId="0" fontId="21" fillId="0" borderId="403" xfId="7" applyFont="1" applyFill="1" applyBorder="1" applyAlignment="1">
      <alignment horizontal="center" vertical="center"/>
    </xf>
    <xf numFmtId="0" fontId="21" fillId="0" borderId="403" xfId="9" applyFont="1" applyFill="1" applyBorder="1" applyAlignment="1">
      <alignment horizontal="left" vertical="center" wrapText="1" indent="1"/>
    </xf>
    <xf numFmtId="1" fontId="29" fillId="0" borderId="403" xfId="9" applyNumberFormat="1" applyFont="1" applyFill="1" applyBorder="1" applyAlignment="1">
      <alignment horizontal="center" vertical="center" wrapText="1"/>
    </xf>
    <xf numFmtId="0" fontId="29" fillId="0" borderId="403" xfId="9" applyFont="1" applyFill="1" applyBorder="1" applyAlignment="1">
      <alignment horizontal="center" vertical="center" wrapText="1"/>
    </xf>
    <xf numFmtId="0" fontId="21" fillId="0" borderId="407" xfId="9" applyFont="1" applyFill="1" applyBorder="1" applyAlignment="1">
      <alignment horizontal="left" vertical="center" wrapText="1" indent="1"/>
    </xf>
    <xf numFmtId="39" fontId="29" fillId="0" borderId="408" xfId="9" applyNumberFormat="1" applyFont="1" applyFill="1" applyBorder="1" applyAlignment="1">
      <alignment horizontal="right" vertical="center"/>
    </xf>
    <xf numFmtId="39" fontId="29" fillId="0" borderId="403" xfId="9" applyNumberFormat="1" applyFont="1" applyFill="1" applyBorder="1" applyAlignment="1">
      <alignment horizontal="right" vertical="center"/>
    </xf>
    <xf numFmtId="39" fontId="33" fillId="0" borderId="403" xfId="9" applyNumberFormat="1" applyFont="1" applyFill="1" applyBorder="1" applyAlignment="1">
      <alignment horizontal="right" vertical="center"/>
    </xf>
    <xf numFmtId="0" fontId="19" fillId="0" borderId="403" xfId="3" applyFont="1" applyFill="1" applyBorder="1" applyAlignment="1">
      <alignment horizontal="center" vertical="center"/>
    </xf>
    <xf numFmtId="49" fontId="21" fillId="0" borderId="403" xfId="3" applyNumberFormat="1" applyFont="1" applyFill="1" applyBorder="1" applyAlignment="1">
      <alignment horizontal="center" vertical="center"/>
    </xf>
    <xf numFmtId="0" fontId="23" fillId="8" borderId="403" xfId="0" applyFont="1" applyFill="1" applyBorder="1" applyAlignment="1">
      <alignment horizontal="left" vertical="center" wrapText="1" indent="1"/>
    </xf>
    <xf numFmtId="0" fontId="29" fillId="0" borderId="403" xfId="3" applyFont="1" applyFill="1" applyBorder="1" applyAlignment="1">
      <alignment horizontal="center" vertical="center" wrapText="1"/>
    </xf>
    <xf numFmtId="0" fontId="21" fillId="0" borderId="403" xfId="3" applyFont="1" applyFill="1" applyBorder="1" applyAlignment="1">
      <alignment horizontal="center" vertical="center" wrapText="1"/>
    </xf>
    <xf numFmtId="39" fontId="29" fillId="0" borderId="403" xfId="3" applyNumberFormat="1" applyFont="1" applyFill="1" applyBorder="1" applyAlignment="1">
      <alignment horizontal="right" vertical="center"/>
    </xf>
    <xf numFmtId="39" fontId="33" fillId="0" borderId="403" xfId="3" applyNumberFormat="1" applyFont="1" applyFill="1" applyBorder="1" applyAlignment="1">
      <alignment horizontal="right" vertical="center"/>
    </xf>
    <xf numFmtId="49" fontId="21" fillId="0" borderId="403" xfId="9" applyNumberFormat="1" applyFont="1" applyFill="1" applyBorder="1" applyAlignment="1">
      <alignment horizontal="center" vertical="center"/>
    </xf>
    <xf numFmtId="0" fontId="21" fillId="0" borderId="409" xfId="7" applyFont="1" applyFill="1" applyBorder="1" applyAlignment="1">
      <alignment horizontal="left" vertical="center" wrapText="1" indent="1"/>
    </xf>
    <xf numFmtId="0" fontId="32" fillId="0" borderId="67" xfId="3" applyFont="1" applyFill="1" applyBorder="1" applyAlignment="1">
      <alignment horizontal="center" vertical="center"/>
    </xf>
    <xf numFmtId="0" fontId="79" fillId="0" borderId="30" xfId="0" applyFont="1" applyFill="1" applyBorder="1" applyAlignment="1">
      <alignment horizontal="left" vertical="center" wrapText="1" indent="1"/>
    </xf>
    <xf numFmtId="0" fontId="21" fillId="0" borderId="30" xfId="9" applyFont="1" applyFill="1" applyBorder="1" applyAlignment="1" applyProtection="1">
      <alignment horizontal="left" vertical="center" wrapText="1" indent="1"/>
      <protection locked="0"/>
    </xf>
    <xf numFmtId="0" fontId="21" fillId="0" borderId="30" xfId="9" applyFont="1" applyFill="1" applyBorder="1" applyAlignment="1" applyProtection="1">
      <alignment horizontal="center" vertical="center"/>
      <protection locked="0"/>
    </xf>
    <xf numFmtId="0" fontId="24" fillId="0" borderId="30" xfId="1" applyNumberFormat="1" applyFont="1" applyFill="1" applyBorder="1" applyAlignment="1" applyProtection="1">
      <alignment horizontal="center" vertical="center" wrapText="1"/>
      <protection locked="0"/>
    </xf>
    <xf numFmtId="0" fontId="24" fillId="0" borderId="30" xfId="9" applyNumberFormat="1" applyFont="1" applyFill="1" applyBorder="1" applyAlignment="1" applyProtection="1">
      <alignment horizontal="center" vertical="center"/>
      <protection locked="0"/>
    </xf>
    <xf numFmtId="39" fontId="24" fillId="0" borderId="30" xfId="9" applyNumberFormat="1" applyFont="1" applyFill="1" applyBorder="1" applyAlignment="1">
      <alignment horizontal="right" vertical="center"/>
    </xf>
    <xf numFmtId="39" fontId="25" fillId="0" borderId="30" xfId="9" applyNumberFormat="1" applyFont="1" applyFill="1" applyBorder="1" applyAlignment="1">
      <alignment horizontal="right" vertical="center"/>
    </xf>
    <xf numFmtId="0" fontId="82" fillId="0" borderId="68" xfId="7" applyFont="1" applyFill="1" applyBorder="1" applyAlignment="1">
      <alignment horizontal="center" vertical="center" wrapText="1"/>
    </xf>
    <xf numFmtId="0" fontId="32" fillId="0" borderId="80" xfId="3" applyFont="1" applyFill="1" applyBorder="1" applyAlignment="1">
      <alignment horizontal="center" vertical="center"/>
    </xf>
    <xf numFmtId="0" fontId="79" fillId="0" borderId="33" xfId="0" applyFont="1" applyFill="1" applyBorder="1" applyAlignment="1">
      <alignment horizontal="left" vertical="center" wrapText="1" indent="1"/>
    </xf>
    <xf numFmtId="0" fontId="21" fillId="0" borderId="33" xfId="9" applyFont="1" applyFill="1" applyBorder="1" applyAlignment="1" applyProtection="1">
      <alignment horizontal="left" vertical="center" wrapText="1" indent="1"/>
      <protection locked="0"/>
    </xf>
    <xf numFmtId="0" fontId="21" fillId="0" borderId="33" xfId="7" applyFont="1" applyFill="1" applyBorder="1" applyAlignment="1" applyProtection="1">
      <alignment horizontal="center" vertical="center"/>
      <protection locked="0"/>
    </xf>
    <xf numFmtId="0" fontId="24" fillId="0" borderId="33" xfId="1" applyNumberFormat="1" applyFont="1" applyFill="1" applyBorder="1" applyAlignment="1" applyProtection="1">
      <alignment horizontal="center" vertical="center" wrapText="1"/>
      <protection locked="0"/>
    </xf>
    <xf numFmtId="0" fontId="24" fillId="0" borderId="33" xfId="9" applyNumberFormat="1" applyFont="1" applyFill="1" applyBorder="1" applyAlignment="1" applyProtection="1">
      <alignment horizontal="center" vertical="center" wrapText="1"/>
      <protection locked="0"/>
    </xf>
    <xf numFmtId="0" fontId="28" fillId="0" borderId="82" xfId="9" applyFont="1" applyFill="1" applyBorder="1" applyAlignment="1">
      <alignment horizontal="center" vertical="center" wrapText="1"/>
    </xf>
    <xf numFmtId="0" fontId="29" fillId="0" borderId="33" xfId="9" applyNumberFormat="1" applyFont="1" applyFill="1" applyBorder="1" applyAlignment="1" applyProtection="1">
      <alignment horizontal="center" vertical="center" wrapText="1"/>
      <protection locked="0"/>
    </xf>
    <xf numFmtId="0" fontId="32" fillId="0" borderId="79" xfId="3" applyFont="1" applyFill="1" applyBorder="1" applyAlignment="1">
      <alignment horizontal="center" vertical="center"/>
    </xf>
    <xf numFmtId="0" fontId="79" fillId="0" borderId="57" xfId="0" applyFont="1" applyFill="1" applyBorder="1" applyAlignment="1">
      <alignment horizontal="left" vertical="center" wrapText="1" indent="1"/>
    </xf>
    <xf numFmtId="0" fontId="21" fillId="0" borderId="57" xfId="9" applyFont="1" applyFill="1" applyBorder="1" applyAlignment="1" applyProtection="1">
      <alignment horizontal="left" vertical="center" wrapText="1" indent="1"/>
      <protection locked="0"/>
    </xf>
    <xf numFmtId="0" fontId="21" fillId="0" borderId="57" xfId="9" applyFont="1" applyFill="1" applyBorder="1" applyAlignment="1" applyProtection="1">
      <alignment horizontal="center" vertical="center"/>
      <protection locked="0"/>
    </xf>
    <xf numFmtId="0" fontId="24" fillId="0" borderId="57" xfId="1" applyNumberFormat="1" applyFont="1" applyFill="1" applyBorder="1" applyAlignment="1" applyProtection="1">
      <alignment horizontal="center" vertical="center" wrapText="1"/>
      <protection locked="0"/>
    </xf>
    <xf numFmtId="0" fontId="24" fillId="0" borderId="57" xfId="9" applyNumberFormat="1" applyFont="1" applyFill="1" applyBorder="1" applyAlignment="1" applyProtection="1">
      <alignment horizontal="center" vertical="center"/>
      <protection locked="0"/>
    </xf>
    <xf numFmtId="0" fontId="21" fillId="0" borderId="57" xfId="3" applyFont="1" applyFill="1" applyBorder="1" applyAlignment="1" applyProtection="1">
      <alignment horizontal="left" vertical="center" wrapText="1" indent="1"/>
      <protection locked="0"/>
    </xf>
    <xf numFmtId="49" fontId="28" fillId="0" borderId="57" xfId="3" applyNumberFormat="1" applyFont="1" applyFill="1" applyBorder="1" applyAlignment="1">
      <alignment horizontal="center" vertical="center"/>
    </xf>
    <xf numFmtId="0" fontId="29" fillId="0" borderId="57" xfId="7" applyFont="1" applyFill="1" applyBorder="1" applyAlignment="1">
      <alignment horizontal="center" vertical="center" wrapText="1"/>
    </xf>
    <xf numFmtId="39" fontId="29" fillId="0" borderId="57" xfId="7" applyNumberFormat="1" applyFont="1" applyFill="1" applyBorder="1" applyAlignment="1">
      <alignment horizontal="right" vertical="center"/>
    </xf>
    <xf numFmtId="39" fontId="29" fillId="0" borderId="57" xfId="0" applyNumberFormat="1" applyFont="1" applyFill="1" applyBorder="1" applyAlignment="1">
      <alignment horizontal="right" vertical="center"/>
    </xf>
    <xf numFmtId="39" fontId="29" fillId="0" borderId="57" xfId="3" applyNumberFormat="1" applyFont="1" applyFill="1" applyBorder="1" applyAlignment="1">
      <alignment horizontal="right"/>
    </xf>
    <xf numFmtId="39" fontId="33" fillId="0" borderId="57" xfId="0" applyNumberFormat="1" applyFont="1" applyFill="1" applyBorder="1" applyAlignment="1">
      <alignment horizontal="right" vertical="center"/>
    </xf>
    <xf numFmtId="0" fontId="131" fillId="0" borderId="57" xfId="6" applyFont="1" applyFill="1" applyBorder="1" applyAlignment="1">
      <alignment horizontal="center" vertical="center"/>
    </xf>
    <xf numFmtId="0" fontId="78" fillId="0" borderId="57" xfId="6" applyFont="1" applyFill="1" applyBorder="1" applyAlignment="1">
      <alignment horizontal="center" vertical="center"/>
    </xf>
    <xf numFmtId="0" fontId="82" fillId="0" borderId="81" xfId="7" applyFont="1" applyFill="1" applyBorder="1" applyAlignment="1">
      <alignment horizontal="center" vertical="center" wrapText="1"/>
    </xf>
    <xf numFmtId="0" fontId="28" fillId="0" borderId="57" xfId="0" applyFont="1" applyBorder="1" applyAlignment="1">
      <alignment horizontal="left" vertical="center" wrapText="1" indent="1"/>
    </xf>
    <xf numFmtId="0" fontId="21" fillId="0" borderId="57" xfId="7" applyFont="1" applyFill="1" applyBorder="1" applyAlignment="1" applyProtection="1">
      <alignment horizontal="center" vertical="center"/>
      <protection locked="0"/>
    </xf>
    <xf numFmtId="49" fontId="21" fillId="0" borderId="57" xfId="9" applyNumberFormat="1" applyFont="1" applyFill="1" applyBorder="1" applyAlignment="1" applyProtection="1">
      <alignment horizontal="left" vertical="center" wrapText="1" indent="1"/>
      <protection locked="0"/>
    </xf>
    <xf numFmtId="0" fontId="29" fillId="0" borderId="57" xfId="9" applyNumberFormat="1" applyFont="1" applyFill="1" applyBorder="1" applyAlignment="1" applyProtection="1">
      <alignment horizontal="center" vertical="center" wrapText="1"/>
      <protection locked="0"/>
    </xf>
    <xf numFmtId="0" fontId="35" fillId="0" borderId="57" xfId="7" applyFont="1" applyFill="1" applyBorder="1" applyAlignment="1">
      <alignment horizontal="center" vertical="center" wrapText="1"/>
    </xf>
    <xf numFmtId="0" fontId="78" fillId="0" borderId="57" xfId="7" applyFont="1" applyFill="1" applyBorder="1" applyAlignment="1">
      <alignment horizontal="center" vertical="center" wrapText="1"/>
    </xf>
    <xf numFmtId="39" fontId="35" fillId="0" borderId="57" xfId="7" applyNumberFormat="1" applyFont="1" applyFill="1" applyBorder="1" applyAlignment="1">
      <alignment horizontal="right" vertical="center"/>
    </xf>
    <xf numFmtId="39" fontId="35" fillId="0" borderId="57" xfId="6" applyNumberFormat="1" applyFont="1" applyFill="1" applyBorder="1" applyAlignment="1">
      <alignment horizontal="right" vertical="center"/>
    </xf>
    <xf numFmtId="39" fontId="24" fillId="0" borderId="57" xfId="3" applyNumberFormat="1" applyFont="1" applyFill="1" applyBorder="1" applyAlignment="1">
      <alignment horizontal="right"/>
    </xf>
    <xf numFmtId="0" fontId="28" fillId="0" borderId="81" xfId="9" applyFont="1" applyFill="1" applyBorder="1" applyAlignment="1">
      <alignment horizontal="center" vertical="center" wrapText="1"/>
    </xf>
    <xf numFmtId="0" fontId="32" fillId="0" borderId="112" xfId="3" applyFont="1" applyFill="1" applyBorder="1" applyAlignment="1">
      <alignment horizontal="center" vertical="center"/>
    </xf>
    <xf numFmtId="0" fontId="79" fillId="0" borderId="95" xfId="0" applyFont="1" applyFill="1" applyBorder="1" applyAlignment="1">
      <alignment horizontal="left" vertical="center" wrapText="1" indent="1"/>
    </xf>
    <xf numFmtId="0" fontId="21" fillId="0" borderId="95" xfId="9" applyFont="1" applyFill="1" applyBorder="1" applyAlignment="1" applyProtection="1">
      <alignment horizontal="left" vertical="center" wrapText="1" indent="1"/>
      <protection locked="0"/>
    </xf>
    <xf numFmtId="0" fontId="21" fillId="0" borderId="95" xfId="7" applyFont="1" applyFill="1" applyBorder="1" applyAlignment="1" applyProtection="1">
      <alignment horizontal="center" vertical="center"/>
      <protection locked="0"/>
    </xf>
    <xf numFmtId="3" fontId="29" fillId="0" borderId="95" xfId="9" applyNumberFormat="1" applyFont="1" applyFill="1" applyBorder="1" applyAlignment="1" applyProtection="1">
      <alignment horizontal="center" vertical="center" wrapText="1"/>
      <protection locked="0"/>
    </xf>
    <xf numFmtId="39" fontId="24" fillId="0" borderId="385" xfId="9" applyNumberFormat="1" applyFont="1" applyFill="1" applyBorder="1" applyAlignment="1">
      <alignment horizontal="right" vertical="center"/>
    </xf>
    <xf numFmtId="39" fontId="24" fillId="0" borderId="95" xfId="9" applyNumberFormat="1" applyFont="1" applyFill="1" applyBorder="1" applyAlignment="1">
      <alignment horizontal="right" vertical="center"/>
    </xf>
    <xf numFmtId="39" fontId="25" fillId="0" borderId="95" xfId="9" applyNumberFormat="1" applyFont="1" applyFill="1" applyBorder="1" applyAlignment="1">
      <alignment horizontal="right" vertical="center"/>
    </xf>
    <xf numFmtId="49" fontId="28" fillId="0" borderId="95" xfId="3" applyNumberFormat="1" applyFont="1" applyFill="1" applyBorder="1" applyAlignment="1">
      <alignment horizontal="center" vertical="center"/>
    </xf>
    <xf numFmtId="0" fontId="23" fillId="0" borderId="95" xfId="3" applyFont="1" applyFill="1" applyBorder="1" applyAlignment="1">
      <alignment horizontal="left" vertical="center" wrapText="1" indent="1"/>
    </xf>
    <xf numFmtId="0" fontId="29" fillId="0" borderId="95" xfId="3" applyFont="1" applyFill="1" applyBorder="1" applyAlignment="1">
      <alignment horizontal="center" vertical="center" wrapText="1"/>
    </xf>
    <xf numFmtId="0" fontId="21" fillId="0" borderId="95" xfId="3" applyFont="1" applyFill="1" applyBorder="1" applyAlignment="1">
      <alignment horizontal="center" vertical="center" wrapText="1"/>
    </xf>
    <xf numFmtId="39" fontId="29" fillId="0" borderId="95" xfId="3" applyNumberFormat="1" applyFont="1" applyFill="1" applyBorder="1" applyAlignment="1">
      <alignment horizontal="right" vertical="center"/>
    </xf>
    <xf numFmtId="39" fontId="24" fillId="0" borderId="95" xfId="3" applyNumberFormat="1" applyFont="1" applyFill="1" applyBorder="1" applyAlignment="1">
      <alignment horizontal="right" vertical="center"/>
    </xf>
    <xf numFmtId="39" fontId="33" fillId="0" borderId="95" xfId="3" applyNumberFormat="1" applyFont="1" applyFill="1" applyBorder="1" applyAlignment="1">
      <alignment horizontal="right" vertical="center"/>
    </xf>
    <xf numFmtId="0" fontId="21" fillId="0" borderId="99" xfId="7" applyFont="1" applyFill="1" applyBorder="1" applyAlignment="1">
      <alignment horizontal="center" vertical="center" wrapText="1"/>
    </xf>
    <xf numFmtId="1" fontId="29" fillId="0" borderId="57" xfId="9" applyNumberFormat="1" applyFont="1" applyFill="1" applyBorder="1" applyAlignment="1" applyProtection="1">
      <alignment horizontal="center" vertical="center" wrapText="1"/>
      <protection locked="0"/>
    </xf>
    <xf numFmtId="3" fontId="29" fillId="0" borderId="57" xfId="0" applyNumberFormat="1" applyFont="1" applyFill="1" applyBorder="1" applyAlignment="1">
      <alignment horizontal="center" vertical="center" wrapText="1"/>
    </xf>
    <xf numFmtId="1" fontId="21" fillId="0" borderId="57" xfId="0" applyNumberFormat="1" applyFont="1" applyFill="1" applyBorder="1" applyAlignment="1">
      <alignment horizontal="center" vertical="center" wrapText="1"/>
    </xf>
    <xf numFmtId="1" fontId="28" fillId="0" borderId="57" xfId="0" applyNumberFormat="1" applyFont="1" applyFill="1" applyBorder="1" applyAlignment="1">
      <alignment horizontal="center" vertical="center" wrapText="1"/>
    </xf>
    <xf numFmtId="0" fontId="32" fillId="0" borderId="57" xfId="3" applyFont="1" applyFill="1" applyBorder="1" applyAlignment="1">
      <alignment horizontal="center" vertical="center"/>
    </xf>
    <xf numFmtId="0" fontId="24" fillId="0" borderId="57" xfId="9" applyFont="1" applyFill="1" applyBorder="1" applyAlignment="1">
      <alignment horizontal="center" vertical="center" wrapText="1"/>
    </xf>
    <xf numFmtId="0" fontId="28" fillId="0" borderId="57" xfId="0" applyFont="1" applyFill="1" applyBorder="1" applyAlignment="1" applyProtection="1">
      <alignment horizontal="left" vertical="center" wrapText="1" indent="1"/>
      <protection locked="0"/>
    </xf>
    <xf numFmtId="0" fontId="28" fillId="0" borderId="56" xfId="0" applyFont="1" applyFill="1" applyBorder="1" applyAlignment="1" applyProtection="1">
      <alignment horizontal="left" vertical="center" wrapText="1" indent="1"/>
      <protection locked="0"/>
    </xf>
    <xf numFmtId="0" fontId="27" fillId="0" borderId="57" xfId="3" applyFont="1" applyFill="1" applyBorder="1" applyAlignment="1">
      <alignment horizontal="left" vertical="center" indent="1"/>
    </xf>
    <xf numFmtId="0" fontId="29" fillId="0" borderId="57" xfId="3" applyFont="1" applyFill="1" applyBorder="1" applyAlignment="1">
      <alignment horizontal="center" vertical="center"/>
    </xf>
    <xf numFmtId="0" fontId="21" fillId="0" borderId="57" xfId="3" applyFont="1" applyFill="1" applyBorder="1" applyAlignment="1">
      <alignment horizontal="center" vertical="center"/>
    </xf>
    <xf numFmtId="0" fontId="19" fillId="0" borderId="406" xfId="9" applyFont="1" applyFill="1" applyBorder="1" applyAlignment="1">
      <alignment horizontal="center" vertical="center"/>
    </xf>
    <xf numFmtId="0" fontId="20" fillId="0" borderId="403" xfId="9" applyFont="1" applyFill="1" applyBorder="1" applyAlignment="1">
      <alignment horizontal="left" vertical="center" wrapText="1" indent="1"/>
    </xf>
    <xf numFmtId="0" fontId="21" fillId="0" borderId="403" xfId="9" applyFont="1" applyFill="1" applyBorder="1" applyAlignment="1">
      <alignment horizontal="center" vertical="center" wrapText="1"/>
    </xf>
    <xf numFmtId="1" fontId="24" fillId="0" borderId="403" xfId="1" applyNumberFormat="1" applyFont="1" applyFill="1" applyBorder="1" applyAlignment="1">
      <alignment horizontal="center" vertical="center" wrapText="1"/>
    </xf>
    <xf numFmtId="0" fontId="24" fillId="0" borderId="403" xfId="9" applyFont="1" applyFill="1" applyBorder="1" applyAlignment="1">
      <alignment horizontal="center" vertical="center" wrapText="1"/>
    </xf>
    <xf numFmtId="0" fontId="32" fillId="0" borderId="403" xfId="3" applyFont="1" applyFill="1" applyBorder="1" applyAlignment="1">
      <alignment horizontal="center" vertical="center"/>
    </xf>
    <xf numFmtId="49" fontId="28" fillId="0" borderId="403" xfId="3" applyNumberFormat="1" applyFont="1" applyFill="1" applyBorder="1" applyAlignment="1">
      <alignment horizontal="center" vertical="center"/>
    </xf>
    <xf numFmtId="0" fontId="27" fillId="0" borderId="403" xfId="3" applyFont="1" applyFill="1" applyBorder="1" applyAlignment="1">
      <alignment horizontal="left" vertical="center" indent="1"/>
    </xf>
    <xf numFmtId="0" fontId="29" fillId="0" borderId="403" xfId="3" applyFont="1" applyFill="1" applyBorder="1" applyAlignment="1">
      <alignment horizontal="center" vertical="center"/>
    </xf>
    <xf numFmtId="0" fontId="21" fillId="0" borderId="403" xfId="3" applyFont="1" applyFill="1" applyBorder="1" applyAlignment="1">
      <alignment horizontal="center" vertical="center"/>
    </xf>
    <xf numFmtId="0" fontId="31" fillId="0" borderId="403" xfId="3" applyFont="1" applyFill="1" applyBorder="1" applyAlignment="1">
      <alignment horizontal="center" vertical="center"/>
    </xf>
    <xf numFmtId="0" fontId="21" fillId="0" borderId="30" xfId="9" applyFont="1" applyFill="1" applyBorder="1" applyAlignment="1">
      <alignment horizontal="left" vertical="center" wrapText="1" indent="1"/>
    </xf>
    <xf numFmtId="167" fontId="24" fillId="0" borderId="30" xfId="9" applyNumberFormat="1" applyFont="1" applyFill="1" applyBorder="1" applyAlignment="1">
      <alignment vertical="center"/>
    </xf>
    <xf numFmtId="167" fontId="25" fillId="0" borderId="30" xfId="9" applyNumberFormat="1" applyFont="1" applyFill="1" applyBorder="1" applyAlignment="1">
      <alignment vertical="center"/>
    </xf>
    <xf numFmtId="0" fontId="21" fillId="0" borderId="33" xfId="9" applyFont="1" applyFill="1" applyBorder="1" applyAlignment="1">
      <alignment horizontal="left" vertical="center" wrapText="1" indent="1"/>
    </xf>
    <xf numFmtId="0" fontId="21" fillId="0" borderId="32" xfId="9" applyFont="1" applyFill="1" applyBorder="1" applyAlignment="1">
      <alignment horizontal="left" vertical="center" wrapText="1" indent="1"/>
    </xf>
    <xf numFmtId="1" fontId="24" fillId="0" borderId="30" xfId="1" applyNumberFormat="1" applyFont="1" applyFill="1" applyBorder="1" applyAlignment="1">
      <alignment horizontal="center" vertical="center" wrapText="1"/>
    </xf>
    <xf numFmtId="0" fontId="24" fillId="0" borderId="30" xfId="9" applyFont="1" applyFill="1" applyBorder="1" applyAlignment="1">
      <alignment horizontal="center" vertical="center"/>
    </xf>
    <xf numFmtId="0" fontId="21" fillId="0" borderId="47" xfId="9" applyFont="1" applyFill="1" applyBorder="1" applyAlignment="1">
      <alignment horizontal="left" vertical="center" wrapText="1" indent="1"/>
    </xf>
    <xf numFmtId="0" fontId="21" fillId="0" borderId="34" xfId="9" applyFont="1" applyFill="1" applyBorder="1" applyAlignment="1">
      <alignment horizontal="left" vertical="center" wrapText="1" indent="1"/>
    </xf>
    <xf numFmtId="0" fontId="29" fillId="0" borderId="47" xfId="9" applyFont="1" applyFill="1" applyBorder="1" applyAlignment="1">
      <alignment horizontal="center" vertical="center" wrapText="1"/>
    </xf>
    <xf numFmtId="0" fontId="29" fillId="0" borderId="34" xfId="9" applyFont="1" applyFill="1" applyBorder="1" applyAlignment="1">
      <alignment horizontal="center" vertical="center" wrapText="1"/>
    </xf>
    <xf numFmtId="1" fontId="29" fillId="0" borderId="47" xfId="9" applyNumberFormat="1" applyFont="1" applyFill="1" applyBorder="1" applyAlignment="1">
      <alignment horizontal="center" vertical="center" wrapText="1"/>
    </xf>
    <xf numFmtId="0" fontId="109" fillId="0" borderId="47" xfId="9" applyFont="1" applyFill="1" applyBorder="1" applyAlignment="1">
      <alignment horizontal="left" vertical="center" wrapText="1" indent="1"/>
    </xf>
    <xf numFmtId="0" fontId="20" fillId="0" borderId="47" xfId="9" applyFont="1" applyFill="1" applyBorder="1" applyAlignment="1">
      <alignment horizontal="left" vertical="center" wrapText="1" indent="1"/>
    </xf>
    <xf numFmtId="0" fontId="21" fillId="0" borderId="47" xfId="7" applyFont="1" applyFill="1" applyBorder="1" applyAlignment="1">
      <alignment horizontal="left" vertical="center" wrapText="1" indent="1"/>
    </xf>
    <xf numFmtId="0" fontId="21" fillId="0" borderId="47" xfId="7" applyFont="1" applyFill="1" applyBorder="1" applyAlignment="1">
      <alignment horizontal="center" vertical="center" wrapText="1"/>
    </xf>
    <xf numFmtId="0" fontId="21" fillId="0" borderId="55" xfId="7" applyFont="1" applyFill="1" applyBorder="1" applyAlignment="1">
      <alignment horizontal="left" vertical="center" wrapText="1" indent="1"/>
    </xf>
    <xf numFmtId="0" fontId="21" fillId="0" borderId="35" xfId="7" applyFont="1" applyFill="1" applyBorder="1" applyAlignment="1">
      <alignment horizontal="left" vertical="center" wrapText="1" indent="1"/>
    </xf>
    <xf numFmtId="1" fontId="24" fillId="0" borderId="47" xfId="1" applyNumberFormat="1" applyFont="1" applyFill="1" applyBorder="1" applyAlignment="1">
      <alignment horizontal="center" vertical="center" wrapText="1"/>
    </xf>
    <xf numFmtId="1" fontId="24" fillId="0" borderId="34" xfId="1" applyNumberFormat="1" applyFont="1" applyFill="1" applyBorder="1" applyAlignment="1">
      <alignment horizontal="center" vertical="center" wrapText="1"/>
    </xf>
    <xf numFmtId="0" fontId="21" fillId="0" borderId="47" xfId="9" applyFont="1" applyFill="1" applyBorder="1" applyAlignment="1">
      <alignment horizontal="center" vertical="center" wrapText="1"/>
    </xf>
    <xf numFmtId="0" fontId="21" fillId="0" borderId="34" xfId="9" applyFont="1" applyFill="1" applyBorder="1" applyAlignment="1">
      <alignment horizontal="center" vertical="center" wrapText="1"/>
    </xf>
    <xf numFmtId="0" fontId="44" fillId="0" borderId="0" xfId="3" applyFont="1" applyAlignment="1">
      <alignment horizontal="center" vertical="top"/>
    </xf>
    <xf numFmtId="0" fontId="21" fillId="0" borderId="195" xfId="9" applyFont="1" applyFill="1" applyBorder="1" applyAlignment="1">
      <alignment horizontal="left" vertical="center" wrapText="1" indent="1"/>
    </xf>
    <xf numFmtId="0" fontId="21" fillId="0" borderId="111" xfId="9" applyFont="1" applyFill="1" applyBorder="1" applyAlignment="1">
      <alignment horizontal="left" vertical="center" wrapText="1" indent="1"/>
    </xf>
    <xf numFmtId="0" fontId="21" fillId="0" borderId="85" xfId="9" applyFont="1" applyFill="1" applyBorder="1" applyAlignment="1">
      <alignment horizontal="left" vertical="center" wrapText="1" indent="1"/>
    </xf>
    <xf numFmtId="0" fontId="21" fillId="0" borderId="57" xfId="9" applyFont="1" applyFill="1" applyBorder="1" applyAlignment="1">
      <alignment horizontal="left" vertical="center" wrapText="1" indent="1"/>
    </xf>
    <xf numFmtId="0" fontId="21" fillId="0" borderId="56" xfId="9" applyFont="1" applyFill="1" applyBorder="1" applyAlignment="1">
      <alignment horizontal="left" vertical="center" wrapText="1" indent="1"/>
    </xf>
    <xf numFmtId="1" fontId="29" fillId="0" borderId="57" xfId="9" applyNumberFormat="1" applyFont="1" applyFill="1" applyBorder="1" applyAlignment="1">
      <alignment horizontal="center" vertical="center" wrapText="1"/>
    </xf>
    <xf numFmtId="0" fontId="29" fillId="0" borderId="57" xfId="9" applyFont="1" applyFill="1" applyBorder="1" applyAlignment="1">
      <alignment horizontal="center" vertical="center" wrapText="1"/>
    </xf>
    <xf numFmtId="0" fontId="19" fillId="0" borderId="381" xfId="9" applyFont="1" applyFill="1" applyBorder="1" applyAlignment="1">
      <alignment horizontal="center" vertical="center"/>
    </xf>
    <xf numFmtId="0" fontId="19" fillId="0" borderId="382" xfId="9" applyFont="1" applyFill="1" applyBorder="1" applyAlignment="1">
      <alignment horizontal="center" vertical="center"/>
    </xf>
    <xf numFmtId="0" fontId="15" fillId="7" borderId="26" xfId="7" applyFont="1" applyFill="1" applyBorder="1" applyAlignment="1" applyProtection="1">
      <alignment horizontal="center" vertical="center" wrapText="1"/>
      <protection locked="0"/>
    </xf>
    <xf numFmtId="0" fontId="19" fillId="0" borderId="192" xfId="9" applyFont="1" applyFill="1" applyBorder="1" applyAlignment="1">
      <alignment horizontal="center" vertical="center"/>
    </xf>
    <xf numFmtId="0" fontId="21" fillId="0" borderId="31" xfId="9" applyFont="1" applyFill="1" applyBorder="1" applyAlignment="1">
      <alignment horizontal="left" vertical="center" wrapText="1" indent="1"/>
    </xf>
    <xf numFmtId="0" fontId="21" fillId="0" borderId="88" xfId="7" applyFont="1" applyFill="1" applyBorder="1" applyAlignment="1">
      <alignment horizontal="left" vertical="center" wrapText="1" indent="1"/>
    </xf>
    <xf numFmtId="0" fontId="20" fillId="0" borderId="31" xfId="9" applyFont="1" applyFill="1" applyBorder="1" applyAlignment="1">
      <alignment horizontal="left" vertical="center" wrapText="1" indent="1"/>
    </xf>
    <xf numFmtId="167" fontId="33" fillId="0" borderId="47" xfId="9" applyNumberFormat="1" applyFont="1" applyFill="1" applyBorder="1" applyAlignment="1">
      <alignment vertical="center"/>
    </xf>
    <xf numFmtId="167" fontId="29" fillId="0" borderId="47" xfId="9" applyNumberFormat="1" applyFont="1" applyFill="1" applyBorder="1" applyAlignment="1">
      <alignment vertical="center"/>
    </xf>
    <xf numFmtId="0" fontId="19" fillId="0" borderId="87" xfId="9" applyFont="1" applyFill="1" applyBorder="1" applyAlignment="1">
      <alignment horizontal="center" vertical="center"/>
    </xf>
    <xf numFmtId="39" fontId="25" fillId="0" borderId="57" xfId="3" applyNumberFormat="1" applyFont="1" applyFill="1" applyBorder="1" applyAlignment="1">
      <alignment horizontal="right" vertical="center"/>
    </xf>
    <xf numFmtId="0" fontId="21" fillId="0" borderId="81" xfId="7" applyFont="1" applyFill="1" applyBorder="1" applyAlignment="1">
      <alignment horizontal="center" vertical="center" wrapText="1"/>
    </xf>
    <xf numFmtId="0" fontId="19" fillId="8" borderId="403" xfId="0" applyFont="1" applyFill="1" applyBorder="1" applyAlignment="1">
      <alignment horizontal="center" vertical="center"/>
    </xf>
    <xf numFmtId="49" fontId="28" fillId="0" borderId="403" xfId="3" applyNumberFormat="1" applyFont="1" applyFill="1" applyBorder="1" applyAlignment="1">
      <alignment vertical="center"/>
    </xf>
    <xf numFmtId="39" fontId="24" fillId="0" borderId="403" xfId="3" applyNumberFormat="1" applyFont="1" applyFill="1" applyBorder="1" applyAlignment="1">
      <alignment horizontal="right" vertical="center"/>
    </xf>
    <xf numFmtId="39" fontId="25" fillId="0" borderId="403" xfId="3" applyNumberFormat="1" applyFont="1" applyFill="1" applyBorder="1" applyAlignment="1">
      <alignment horizontal="right" vertical="center"/>
    </xf>
    <xf numFmtId="0" fontId="21" fillId="0" borderId="409" xfId="7" applyFont="1" applyFill="1" applyBorder="1" applyAlignment="1">
      <alignment horizontal="center" vertical="center" wrapText="1"/>
    </xf>
    <xf numFmtId="0" fontId="21" fillId="0" borderId="403" xfId="7" applyFont="1" applyFill="1" applyBorder="1" applyAlignment="1">
      <alignment horizontal="center" vertical="center" wrapText="1"/>
    </xf>
    <xf numFmtId="39" fontId="24" fillId="0" borderId="408" xfId="9" applyNumberFormat="1" applyFont="1" applyFill="1" applyBorder="1" applyAlignment="1">
      <alignment horizontal="right" vertical="center"/>
    </xf>
    <xf numFmtId="39" fontId="24" fillId="0" borderId="403" xfId="9" applyNumberFormat="1" applyFont="1" applyFill="1" applyBorder="1" applyAlignment="1">
      <alignment horizontal="right" vertical="center"/>
    </xf>
    <xf numFmtId="39" fontId="25" fillId="0" borderId="403" xfId="9" applyNumberFormat="1" applyFont="1" applyFill="1" applyBorder="1" applyAlignment="1">
      <alignment horizontal="right" vertical="center"/>
    </xf>
    <xf numFmtId="0" fontId="24" fillId="0" borderId="403" xfId="3" applyFont="1" applyFill="1" applyBorder="1" applyAlignment="1">
      <alignment horizontal="center" vertical="center" wrapText="1"/>
    </xf>
    <xf numFmtId="0" fontId="28" fillId="0" borderId="403" xfId="3" applyFont="1" applyFill="1" applyBorder="1" applyAlignment="1">
      <alignment horizontal="center" vertical="center" wrapText="1"/>
    </xf>
    <xf numFmtId="0" fontId="28" fillId="0" borderId="57" xfId="3" applyFont="1" applyFill="1" applyBorder="1" applyAlignment="1">
      <alignment horizontal="center" vertical="center"/>
    </xf>
    <xf numFmtId="0" fontId="35" fillId="9" borderId="410" xfId="6" applyNumberFormat="1" applyFont="1" applyFill="1" applyBorder="1" applyAlignment="1">
      <alignment horizontal="right" vertical="center"/>
    </xf>
    <xf numFmtId="0" fontId="32" fillId="0" borderId="406" xfId="3" applyFont="1" applyBorder="1" applyAlignment="1">
      <alignment horizontal="center" vertical="center"/>
    </xf>
    <xf numFmtId="0" fontId="28" fillId="0" borderId="403" xfId="3" applyFont="1" applyFill="1" applyBorder="1" applyAlignment="1">
      <alignment horizontal="center" vertical="center"/>
    </xf>
    <xf numFmtId="0" fontId="35" fillId="9" borderId="411" xfId="6" applyNumberFormat="1" applyFont="1" applyFill="1" applyBorder="1" applyAlignment="1">
      <alignment horizontal="right" vertical="center"/>
    </xf>
    <xf numFmtId="171" fontId="133" fillId="31" borderId="412" xfId="0" applyNumberFormat="1" applyFont="1" applyFill="1" applyBorder="1" applyAlignment="1">
      <alignment horizontal="right" vertical="center" wrapText="1"/>
    </xf>
    <xf numFmtId="0" fontId="32" fillId="0" borderId="112" xfId="0" applyFont="1" applyBorder="1" applyAlignment="1">
      <alignment horizontal="center" vertical="center"/>
    </xf>
    <xf numFmtId="0" fontId="79" fillId="0" borderId="95" xfId="0" applyFont="1" applyBorder="1" applyAlignment="1">
      <alignment horizontal="left" vertical="center" wrapText="1" indent="1"/>
    </xf>
    <xf numFmtId="0" fontId="28" fillId="0" borderId="95" xfId="0" applyFont="1" applyBorder="1" applyAlignment="1">
      <alignment horizontal="left" vertical="center" wrapText="1" indent="1"/>
    </xf>
    <xf numFmtId="0" fontId="28" fillId="0" borderId="95" xfId="0" applyFont="1" applyFill="1" applyBorder="1" applyAlignment="1">
      <alignment horizontal="center" vertical="center" wrapText="1"/>
    </xf>
    <xf numFmtId="0" fontId="28" fillId="0" borderId="95" xfId="0" applyFont="1" applyFill="1" applyBorder="1" applyAlignment="1">
      <alignment horizontal="left" vertical="center" wrapText="1" indent="1"/>
    </xf>
    <xf numFmtId="0" fontId="61" fillId="0" borderId="95" xfId="0" applyFont="1" applyFill="1" applyBorder="1" applyAlignment="1">
      <alignment horizontal="center" vertical="center" wrapText="1"/>
    </xf>
    <xf numFmtId="0" fontId="24" fillId="0" borderId="95" xfId="0" applyFont="1" applyFill="1" applyBorder="1" applyAlignment="1">
      <alignment horizontal="center" vertical="center" wrapText="1"/>
    </xf>
    <xf numFmtId="0" fontId="28" fillId="0" borderId="96" xfId="0" applyFont="1" applyFill="1" applyBorder="1" applyAlignment="1">
      <alignment horizontal="left" vertical="center" wrapText="1" indent="1"/>
    </xf>
    <xf numFmtId="39" fontId="24" fillId="0" borderId="385" xfId="0" applyNumberFormat="1" applyFont="1" applyBorder="1" applyAlignment="1">
      <alignment horizontal="right" vertical="center"/>
    </xf>
    <xf numFmtId="39" fontId="24" fillId="0" borderId="95" xfId="0" applyNumberFormat="1" applyFont="1" applyBorder="1" applyAlignment="1">
      <alignment horizontal="right" vertical="center"/>
    </xf>
    <xf numFmtId="39" fontId="25" fillId="0" borderId="95" xfId="0" applyNumberFormat="1" applyFont="1" applyBorder="1" applyAlignment="1">
      <alignment horizontal="right" vertical="center"/>
    </xf>
    <xf numFmtId="0" fontId="63" fillId="0" borderId="95" xfId="0" applyFont="1" applyBorder="1" applyAlignment="1">
      <alignment horizontal="center" vertical="center"/>
    </xf>
    <xf numFmtId="49" fontId="28" fillId="0" borderId="95" xfId="0" applyNumberFormat="1" applyFont="1" applyBorder="1" applyAlignment="1">
      <alignment horizontal="center" vertical="center" wrapText="1"/>
    </xf>
    <xf numFmtId="0" fontId="27" fillId="30" borderId="95" xfId="0" applyFont="1" applyFill="1" applyBorder="1" applyAlignment="1">
      <alignment horizontal="left" vertical="center" wrapText="1" indent="1"/>
    </xf>
    <xf numFmtId="0" fontId="24" fillId="30" borderId="95" xfId="0" applyFont="1" applyFill="1" applyBorder="1" applyAlignment="1">
      <alignment horizontal="center" vertical="center" wrapText="1"/>
    </xf>
    <xf numFmtId="0" fontId="28" fillId="0" borderId="95" xfId="0" applyFont="1" applyBorder="1" applyAlignment="1">
      <alignment horizontal="center" vertical="center" wrapText="1"/>
    </xf>
    <xf numFmtId="39" fontId="24" fillId="0" borderId="95" xfId="0" applyNumberFormat="1" applyFont="1" applyFill="1" applyBorder="1" applyAlignment="1">
      <alignment horizontal="right" vertical="center"/>
    </xf>
    <xf numFmtId="39" fontId="33" fillId="0" borderId="95" xfId="0" applyNumberFormat="1" applyFont="1" applyFill="1" applyBorder="1" applyAlignment="1">
      <alignment horizontal="right" vertical="center"/>
    </xf>
    <xf numFmtId="0" fontId="0" fillId="0" borderId="95" xfId="0" applyBorder="1" applyAlignment="1">
      <alignment vertical="center" wrapText="1"/>
    </xf>
    <xf numFmtId="0" fontId="65" fillId="0" borderId="99" xfId="0" applyFont="1" applyFill="1" applyBorder="1" applyAlignment="1">
      <alignment horizontal="left" vertical="center" wrapText="1" indent="1"/>
    </xf>
    <xf numFmtId="0" fontId="32" fillId="0" borderId="79" xfId="0" applyFont="1" applyBorder="1" applyAlignment="1">
      <alignment horizontal="center" vertical="center"/>
    </xf>
    <xf numFmtId="0" fontId="79" fillId="0" borderId="57" xfId="0" applyFont="1" applyBorder="1" applyAlignment="1">
      <alignment horizontal="left" vertical="center" wrapText="1" indent="1"/>
    </xf>
    <xf numFmtId="0" fontId="28" fillId="0" borderId="57" xfId="0" applyFont="1" applyBorder="1" applyAlignment="1">
      <alignment horizontal="center" vertical="center" wrapText="1"/>
    </xf>
    <xf numFmtId="0" fontId="24" fillId="0" borderId="57" xfId="0" applyFont="1" applyBorder="1" applyAlignment="1">
      <alignment horizontal="center" vertical="center" wrapText="1"/>
    </xf>
    <xf numFmtId="0" fontId="28" fillId="0" borderId="56" xfId="0" applyFont="1" applyBorder="1" applyAlignment="1">
      <alignment horizontal="left" vertical="center" wrapText="1" indent="1"/>
    </xf>
    <xf numFmtId="39" fontId="24" fillId="0" borderId="402" xfId="0" applyNumberFormat="1" applyFont="1" applyBorder="1" applyAlignment="1">
      <alignment horizontal="right" vertical="center"/>
    </xf>
    <xf numFmtId="39" fontId="24" fillId="0" borderId="57" xfId="0" applyNumberFormat="1" applyFont="1" applyBorder="1" applyAlignment="1">
      <alignment horizontal="right" vertical="center"/>
    </xf>
    <xf numFmtId="39" fontId="25" fillId="0" borderId="57" xfId="0" applyNumberFormat="1" applyFont="1" applyBorder="1" applyAlignment="1">
      <alignment horizontal="right" vertical="center"/>
    </xf>
    <xf numFmtId="0" fontId="63" fillId="0" borderId="57" xfId="0" applyFont="1" applyBorder="1" applyAlignment="1">
      <alignment horizontal="center" vertical="center"/>
    </xf>
    <xf numFmtId="49" fontId="28" fillId="0" borderId="57" xfId="0" applyNumberFormat="1" applyFont="1" applyBorder="1" applyAlignment="1">
      <alignment horizontal="center" vertical="center" wrapText="1"/>
    </xf>
    <xf numFmtId="0" fontId="27" fillId="30" borderId="57" xfId="0" applyFont="1" applyFill="1" applyBorder="1" applyAlignment="1">
      <alignment horizontal="left" vertical="center" wrapText="1" indent="1"/>
    </xf>
    <xf numFmtId="0" fontId="24" fillId="30" borderId="57" xfId="0" applyFont="1" applyFill="1" applyBorder="1" applyAlignment="1">
      <alignment horizontal="center" vertical="center" wrapText="1"/>
    </xf>
    <xf numFmtId="0" fontId="0" fillId="0" borderId="57" xfId="0" applyBorder="1" applyAlignment="1">
      <alignment vertical="center" wrapText="1"/>
    </xf>
    <xf numFmtId="0" fontId="28" fillId="0" borderId="81" xfId="0" applyFont="1" applyFill="1" applyBorder="1" applyAlignment="1">
      <alignment horizontal="left" vertical="center" wrapText="1" indent="1"/>
    </xf>
    <xf numFmtId="0" fontId="28" fillId="0" borderId="57" xfId="0" applyFont="1" applyFill="1" applyBorder="1" applyAlignment="1">
      <alignment horizontal="center" vertical="center" wrapText="1"/>
    </xf>
    <xf numFmtId="0" fontId="28" fillId="0" borderId="57" xfId="0" applyFont="1" applyFill="1" applyBorder="1" applyAlignment="1">
      <alignment horizontal="left" vertical="center" wrapText="1" indent="1"/>
    </xf>
    <xf numFmtId="0" fontId="24" fillId="0" borderId="57" xfId="0" applyFont="1" applyFill="1" applyBorder="1" applyAlignment="1">
      <alignment horizontal="center" vertical="center" wrapText="1"/>
    </xf>
    <xf numFmtId="0" fontId="21" fillId="0" borderId="57" xfId="0" applyFont="1" applyFill="1" applyBorder="1" applyAlignment="1">
      <alignment horizontal="left" vertical="center" wrapText="1" indent="1"/>
    </xf>
    <xf numFmtId="0" fontId="28" fillId="0" borderId="56" xfId="0" applyFont="1" applyFill="1" applyBorder="1" applyAlignment="1">
      <alignment horizontal="left" vertical="center" wrapText="1" indent="1"/>
    </xf>
    <xf numFmtId="39" fontId="24" fillId="0" borderId="57" xfId="0" applyNumberFormat="1" applyFont="1" applyFill="1" applyBorder="1" applyAlignment="1">
      <alignment horizontal="right" vertical="center"/>
    </xf>
    <xf numFmtId="0" fontId="65" fillId="0" borderId="81" xfId="0" applyFont="1" applyFill="1" applyBorder="1" applyAlignment="1">
      <alignment horizontal="left" vertical="center" wrapText="1" indent="1"/>
    </xf>
    <xf numFmtId="0" fontId="137" fillId="31" borderId="28" xfId="0" applyFont="1" applyFill="1" applyBorder="1" applyAlignment="1">
      <alignment horizontal="center" vertical="center" textRotation="90" wrapText="1"/>
    </xf>
    <xf numFmtId="0" fontId="18" fillId="2" borderId="413" xfId="3" applyFont="1" applyFill="1" applyBorder="1" applyAlignment="1">
      <alignment horizontal="center" vertical="center" textRotation="90" wrapText="1"/>
    </xf>
    <xf numFmtId="0" fontId="18" fillId="2" borderId="414" xfId="3" applyFont="1" applyFill="1" applyBorder="1" applyAlignment="1">
      <alignment horizontal="center" vertical="center" textRotation="90" wrapText="1"/>
    </xf>
    <xf numFmtId="0" fontId="21" fillId="0" borderId="31" xfId="9" applyFont="1" applyFill="1" applyBorder="1" applyAlignment="1">
      <alignment horizontal="center" vertical="center" wrapText="1"/>
    </xf>
    <xf numFmtId="167" fontId="24" fillId="0" borderId="29" xfId="9" applyNumberFormat="1" applyFont="1" applyFill="1" applyBorder="1" applyAlignment="1">
      <alignment vertical="center"/>
    </xf>
    <xf numFmtId="167" fontId="24" fillId="0" borderId="31" xfId="9" applyNumberFormat="1" applyFont="1" applyFill="1" applyBorder="1" applyAlignment="1">
      <alignment vertical="center"/>
    </xf>
    <xf numFmtId="0" fontId="32" fillId="0" borderId="31" xfId="3" applyFont="1" applyFill="1" applyBorder="1" applyAlignment="1">
      <alignment horizontal="center" vertical="center"/>
    </xf>
    <xf numFmtId="0" fontId="28" fillId="0" borderId="31" xfId="3" applyFont="1" applyFill="1" applyBorder="1" applyAlignment="1">
      <alignment horizontal="center" vertical="center"/>
    </xf>
    <xf numFmtId="0" fontId="24" fillId="0" borderId="31" xfId="3" applyFont="1" applyFill="1" applyBorder="1" applyAlignment="1">
      <alignment horizontal="center" vertical="center" wrapText="1"/>
    </xf>
    <xf numFmtId="167" fontId="25" fillId="0" borderId="31" xfId="3" applyNumberFormat="1" applyFont="1" applyFill="1" applyBorder="1" applyAlignment="1">
      <alignment vertical="center"/>
    </xf>
    <xf numFmtId="0" fontId="30" fillId="0" borderId="31" xfId="9" applyFont="1" applyFill="1" applyBorder="1" applyAlignment="1">
      <alignment horizontal="center" vertical="center" wrapText="1"/>
    </xf>
    <xf numFmtId="0" fontId="19" fillId="0" borderId="415" xfId="9" applyFont="1" applyFill="1" applyBorder="1" applyAlignment="1">
      <alignment horizontal="center" vertical="center"/>
    </xf>
    <xf numFmtId="0" fontId="109" fillId="0" borderId="85" xfId="9" applyFont="1" applyFill="1" applyBorder="1" applyAlignment="1">
      <alignment horizontal="left" vertical="center" wrapText="1" indent="1"/>
    </xf>
    <xf numFmtId="167" fontId="29" fillId="0" borderId="46" xfId="9" applyNumberFormat="1" applyFont="1" applyFill="1" applyBorder="1" applyAlignment="1">
      <alignment vertical="center"/>
    </xf>
    <xf numFmtId="0" fontId="23" fillId="0" borderId="416" xfId="3" applyFont="1" applyFill="1" applyBorder="1" applyAlignment="1">
      <alignment horizontal="left" vertical="center" wrapText="1" indent="1"/>
    </xf>
    <xf numFmtId="0" fontId="23" fillId="0" borderId="105" xfId="3" applyFont="1" applyFill="1" applyBorder="1" applyAlignment="1">
      <alignment horizontal="left" vertical="center" wrapText="1" indent="1"/>
    </xf>
    <xf numFmtId="0" fontId="23" fillId="0" borderId="39" xfId="3" applyFont="1" applyFill="1" applyBorder="1" applyAlignment="1">
      <alignment horizontal="left" vertical="center" wrapText="1" indent="1"/>
    </xf>
    <xf numFmtId="0" fontId="21" fillId="0" borderId="105" xfId="3" applyFont="1" applyFill="1" applyBorder="1" applyAlignment="1">
      <alignment horizontal="left" vertical="center" wrapText="1" indent="1"/>
    </xf>
    <xf numFmtId="0" fontId="26" fillId="0" borderId="40" xfId="3" applyFont="1" applyBorder="1" applyAlignment="1">
      <alignment horizontal="right"/>
    </xf>
    <xf numFmtId="0" fontId="19" fillId="20" borderId="40" xfId="3" applyFont="1" applyFill="1" applyBorder="1" applyAlignment="1">
      <alignment horizontal="center" vertical="center"/>
    </xf>
    <xf numFmtId="0" fontId="23" fillId="20" borderId="39" xfId="3" applyFont="1" applyFill="1" applyBorder="1" applyAlignment="1">
      <alignment horizontal="left" vertical="center" wrapText="1" indent="1"/>
    </xf>
    <xf numFmtId="0" fontId="21" fillId="0" borderId="43" xfId="3" applyFont="1" applyFill="1" applyBorder="1" applyAlignment="1">
      <alignment horizontal="center" vertical="center"/>
    </xf>
    <xf numFmtId="167" fontId="33" fillId="0" borderId="34" xfId="3" applyNumberFormat="1" applyFont="1" applyFill="1" applyBorder="1" applyAlignment="1">
      <alignment vertical="center"/>
    </xf>
    <xf numFmtId="0" fontId="19" fillId="0" borderId="419" xfId="9" applyFont="1" applyFill="1" applyBorder="1" applyAlignment="1">
      <alignment horizontal="center" vertical="center"/>
    </xf>
    <xf numFmtId="167" fontId="24" fillId="0" borderId="408" xfId="9" applyNumberFormat="1" applyFont="1" applyFill="1" applyBorder="1" applyAlignment="1">
      <alignment vertical="center"/>
    </xf>
    <xf numFmtId="167" fontId="24" fillId="0" borderId="403" xfId="9" applyNumberFormat="1" applyFont="1" applyFill="1" applyBorder="1" applyAlignment="1">
      <alignment vertical="center"/>
    </xf>
    <xf numFmtId="167" fontId="25" fillId="0" borderId="403" xfId="9" applyNumberFormat="1" applyFont="1" applyFill="1" applyBorder="1" applyAlignment="1">
      <alignment vertical="center"/>
    </xf>
    <xf numFmtId="0" fontId="27" fillId="0" borderId="403" xfId="3" applyFont="1" applyFill="1" applyBorder="1" applyAlignment="1">
      <alignment horizontal="left" vertical="center" wrapText="1" indent="1"/>
    </xf>
    <xf numFmtId="167" fontId="24" fillId="0" borderId="403" xfId="3" applyNumberFormat="1" applyFont="1" applyFill="1" applyBorder="1" applyAlignment="1">
      <alignment vertical="center"/>
    </xf>
    <xf numFmtId="167" fontId="25" fillId="0" borderId="403" xfId="3" applyNumberFormat="1" applyFont="1" applyFill="1" applyBorder="1" applyAlignment="1">
      <alignment vertical="center"/>
    </xf>
    <xf numFmtId="0" fontId="27" fillId="0" borderId="39" xfId="3" applyFont="1" applyFill="1" applyBorder="1" applyAlignment="1">
      <alignment horizontal="left" vertical="center" wrapText="1" indent="1"/>
    </xf>
    <xf numFmtId="0" fontId="20" fillId="0" borderId="420" xfId="9" applyFont="1" applyFill="1" applyBorder="1" applyAlignment="1">
      <alignment horizontal="left" vertical="center" wrapText="1" indent="1"/>
    </xf>
    <xf numFmtId="167" fontId="24" fillId="0" borderId="46" xfId="9" applyNumberFormat="1" applyFont="1" applyFill="1" applyBorder="1" applyAlignment="1">
      <alignment vertical="center"/>
    </xf>
    <xf numFmtId="167" fontId="24" fillId="0" borderId="47" xfId="9" applyNumberFormat="1" applyFont="1" applyFill="1" applyBorder="1" applyAlignment="1">
      <alignment vertical="center"/>
    </xf>
    <xf numFmtId="167" fontId="25" fillId="0" borderId="47" xfId="9" applyNumberFormat="1" applyFont="1" applyFill="1" applyBorder="1" applyAlignment="1">
      <alignment vertical="center"/>
    </xf>
    <xf numFmtId="0" fontId="20" fillId="0" borderId="421" xfId="9" applyFont="1" applyFill="1" applyBorder="1" applyAlignment="1">
      <alignment horizontal="left" vertical="center" wrapText="1" indent="1"/>
    </xf>
    <xf numFmtId="167" fontId="24" fillId="0" borderId="50" xfId="9" applyNumberFormat="1" applyFont="1" applyFill="1" applyBorder="1" applyAlignment="1">
      <alignment horizontal="right" vertical="center"/>
    </xf>
    <xf numFmtId="167" fontId="24" fillId="0" borderId="34" xfId="9" applyNumberFormat="1" applyFont="1" applyFill="1" applyBorder="1" applyAlignment="1">
      <alignment horizontal="right" vertical="center"/>
    </xf>
    <xf numFmtId="167" fontId="25" fillId="0" borderId="34" xfId="9" applyNumberFormat="1" applyFont="1" applyFill="1" applyBorder="1" applyAlignment="1">
      <alignment horizontal="right" vertical="center"/>
    </xf>
    <xf numFmtId="0" fontId="28" fillId="0" borderId="43" xfId="3" applyFont="1" applyFill="1" applyBorder="1" applyAlignment="1">
      <alignment horizontal="center" vertical="center"/>
    </xf>
    <xf numFmtId="0" fontId="23" fillId="0" borderId="43" xfId="3" applyFont="1" applyFill="1" applyBorder="1" applyAlignment="1">
      <alignment horizontal="left" vertical="center" wrapText="1" indent="1"/>
    </xf>
    <xf numFmtId="0" fontId="29" fillId="0" borderId="43" xfId="3" applyFont="1" applyFill="1" applyBorder="1" applyAlignment="1">
      <alignment horizontal="center" vertical="center" wrapText="1"/>
    </xf>
    <xf numFmtId="0" fontId="21" fillId="0" borderId="43" xfId="3" applyFont="1" applyFill="1" applyBorder="1" applyAlignment="1">
      <alignment horizontal="center" vertical="center" wrapText="1"/>
    </xf>
    <xf numFmtId="167" fontId="29" fillId="0" borderId="43" xfId="3" applyNumberFormat="1" applyFont="1" applyFill="1" applyBorder="1" applyAlignment="1">
      <alignment vertical="center"/>
    </xf>
    <xf numFmtId="167" fontId="24" fillId="0" borderId="43" xfId="3" applyNumberFormat="1" applyFont="1" applyFill="1" applyBorder="1" applyAlignment="1">
      <alignment vertical="center"/>
    </xf>
    <xf numFmtId="167" fontId="33" fillId="0" borderId="43" xfId="3" applyNumberFormat="1" applyFont="1" applyFill="1" applyBorder="1" applyAlignment="1">
      <alignment vertical="center"/>
    </xf>
    <xf numFmtId="49" fontId="21" fillId="0" borderId="43" xfId="9" applyNumberFormat="1" applyFont="1" applyFill="1" applyBorder="1" applyAlignment="1">
      <alignment horizontal="center" vertical="center"/>
    </xf>
    <xf numFmtId="0" fontId="23" fillId="0" borderId="54" xfId="3" applyFont="1" applyFill="1" applyBorder="1" applyAlignment="1">
      <alignment horizontal="left" vertical="center" wrapText="1" indent="1"/>
    </xf>
    <xf numFmtId="0" fontId="19" fillId="20" borderId="49" xfId="3" applyFont="1" applyFill="1" applyBorder="1" applyAlignment="1">
      <alignment horizontal="center" vertical="center"/>
    </xf>
    <xf numFmtId="0" fontId="23" fillId="20" borderId="49" xfId="3" applyFont="1" applyFill="1" applyBorder="1" applyAlignment="1">
      <alignment horizontal="left" vertical="center" wrapText="1" indent="1"/>
    </xf>
    <xf numFmtId="0" fontId="23" fillId="0" borderId="109" xfId="3" applyFont="1" applyFill="1" applyBorder="1" applyAlignment="1">
      <alignment horizontal="left" vertical="center" wrapText="1" indent="1"/>
    </xf>
    <xf numFmtId="0" fontId="21" fillId="0" borderId="33" xfId="3" applyFont="1" applyFill="1" applyBorder="1" applyAlignment="1">
      <alignment horizontal="left" vertical="center" wrapText="1" indent="1"/>
    </xf>
    <xf numFmtId="0" fontId="21" fillId="0" borderId="34" xfId="3" applyFont="1" applyFill="1" applyBorder="1" applyAlignment="1">
      <alignment horizontal="center" vertical="center"/>
    </xf>
    <xf numFmtId="0" fontId="19" fillId="20" borderId="33" xfId="3" applyFont="1" applyFill="1" applyBorder="1" applyAlignment="1">
      <alignment horizontal="center" vertical="center"/>
    </xf>
    <xf numFmtId="0" fontId="23" fillId="20" borderId="33" xfId="3" applyFont="1" applyFill="1" applyBorder="1" applyAlignment="1">
      <alignment horizontal="left" vertical="center" wrapText="1" indent="1"/>
    </xf>
    <xf numFmtId="167" fontId="33" fillId="20" borderId="33" xfId="3" applyNumberFormat="1" applyFont="1" applyFill="1" applyBorder="1" applyAlignment="1">
      <alignment vertical="center"/>
    </xf>
    <xf numFmtId="167" fontId="1" fillId="0" borderId="0" xfId="3" applyNumberFormat="1"/>
    <xf numFmtId="1" fontId="21" fillId="0" borderId="34" xfId="3" applyNumberFormat="1" applyFont="1" applyFill="1" applyBorder="1" applyAlignment="1">
      <alignment horizontal="center" vertical="center"/>
    </xf>
    <xf numFmtId="0" fontId="28" fillId="0" borderId="95" xfId="3" applyFont="1" applyFill="1" applyBorder="1" applyAlignment="1">
      <alignment horizontal="left" vertical="center" wrapText="1" indent="1"/>
    </xf>
    <xf numFmtId="0" fontId="21" fillId="0" borderId="57" xfId="3" applyFont="1" applyFill="1" applyBorder="1" applyAlignment="1">
      <alignment horizontal="left" vertical="center" wrapText="1" indent="1"/>
    </xf>
    <xf numFmtId="0" fontId="28" fillId="0" borderId="403" xfId="3" applyFont="1" applyFill="1" applyBorder="1" applyAlignment="1">
      <alignment horizontal="left" vertical="center" wrapText="1" indent="1"/>
    </xf>
    <xf numFmtId="0" fontId="26" fillId="0" borderId="33" xfId="3" applyFont="1" applyFill="1" applyBorder="1" applyAlignment="1">
      <alignment horizontal="center" vertical="center"/>
    </xf>
    <xf numFmtId="0" fontId="21" fillId="0" borderId="54" xfId="3" applyFont="1" applyFill="1" applyBorder="1" applyAlignment="1">
      <alignment horizontal="left" vertical="center" wrapText="1" indent="1"/>
    </xf>
    <xf numFmtId="0" fontId="23" fillId="0" borderId="425" xfId="3" applyFont="1" applyFill="1" applyBorder="1" applyAlignment="1">
      <alignment horizontal="left" vertical="center" wrapText="1" indent="1"/>
    </xf>
    <xf numFmtId="39" fontId="41" fillId="19" borderId="120" xfId="11" applyNumberFormat="1" applyFont="1" applyFill="1" applyBorder="1" applyAlignment="1">
      <alignment horizontal="right" vertical="center"/>
    </xf>
    <xf numFmtId="4" fontId="41" fillId="19" borderId="120" xfId="11" applyNumberFormat="1" applyFont="1" applyFill="1" applyBorder="1" applyAlignment="1">
      <alignment horizontal="right" vertical="center" wrapText="1" indent="1"/>
    </xf>
    <xf numFmtId="0" fontId="44" fillId="0" borderId="0" xfId="3" applyFont="1" applyFill="1"/>
    <xf numFmtId="0" fontId="1" fillId="0" borderId="0" xfId="3" applyAlignment="1">
      <alignment horizontal="right" vertical="center"/>
    </xf>
    <xf numFmtId="0" fontId="47" fillId="0" borderId="0" xfId="3" applyFont="1"/>
    <xf numFmtId="0" fontId="21" fillId="0" borderId="40" xfId="12" applyFont="1" applyFill="1" applyBorder="1" applyAlignment="1">
      <alignment horizontal="left" vertical="center" wrapText="1" indent="1"/>
    </xf>
    <xf numFmtId="0" fontId="21" fillId="0" borderId="45" xfId="12" applyFont="1" applyFill="1" applyBorder="1" applyAlignment="1">
      <alignment horizontal="left" vertical="center" wrapText="1" indent="1"/>
    </xf>
    <xf numFmtId="167" fontId="51" fillId="0" borderId="83" xfId="0" applyNumberFormat="1" applyFont="1" applyFill="1" applyBorder="1" applyAlignment="1">
      <alignment horizontal="right" vertical="center"/>
    </xf>
    <xf numFmtId="164" fontId="52" fillId="19" borderId="133" xfId="4" applyNumberFormat="1" applyFont="1" applyFill="1" applyBorder="1" applyAlignment="1">
      <alignment horizontal="right" vertical="center"/>
    </xf>
    <xf numFmtId="164" fontId="53" fillId="0" borderId="0" xfId="0" applyNumberFormat="1" applyFont="1" applyFill="1" applyAlignment="1" applyProtection="1">
      <alignment vertical="center" wrapText="1"/>
    </xf>
    <xf numFmtId="0" fontId="45" fillId="0" borderId="0" xfId="3" applyFont="1" applyAlignment="1">
      <alignment horizontal="left" indent="1"/>
    </xf>
    <xf numFmtId="0" fontId="19" fillId="0" borderId="426" xfId="9" applyFont="1" applyFill="1" applyBorder="1" applyAlignment="1">
      <alignment horizontal="center" vertical="center"/>
    </xf>
    <xf numFmtId="167" fontId="29" fillId="0" borderId="402" xfId="9" applyNumberFormat="1" applyFont="1" applyFill="1" applyBorder="1" applyAlignment="1">
      <alignment vertical="center"/>
    </xf>
    <xf numFmtId="0" fontId="45" fillId="0" borderId="47" xfId="3" applyFont="1" applyBorder="1"/>
    <xf numFmtId="0" fontId="28" fillId="0" borderId="47" xfId="3" applyFont="1" applyBorder="1"/>
    <xf numFmtId="0" fontId="1" fillId="0" borderId="47" xfId="3" applyBorder="1"/>
    <xf numFmtId="0" fontId="26" fillId="0" borderId="47" xfId="3" applyFont="1" applyBorder="1" applyAlignment="1">
      <alignment horizontal="right"/>
    </xf>
    <xf numFmtId="0" fontId="21" fillId="0" borderId="43" xfId="3" applyFont="1" applyFill="1" applyBorder="1" applyAlignment="1">
      <alignment horizontal="left" vertical="center" wrapText="1" indent="1"/>
    </xf>
    <xf numFmtId="0" fontId="28" fillId="0" borderId="39" xfId="3" applyFont="1" applyFill="1" applyBorder="1" applyAlignment="1">
      <alignment horizontal="center" vertical="center"/>
    </xf>
    <xf numFmtId="0" fontId="21" fillId="0" borderId="425" xfId="3" applyFont="1" applyFill="1" applyBorder="1" applyAlignment="1">
      <alignment horizontal="left" vertical="center" wrapText="1" indent="1"/>
    </xf>
    <xf numFmtId="0" fontId="21" fillId="0" borderId="416" xfId="3" applyFont="1" applyFill="1" applyBorder="1" applyAlignment="1">
      <alignment horizontal="left" vertical="center" wrapText="1" indent="1"/>
    </xf>
    <xf numFmtId="0" fontId="25" fillId="0" borderId="31" xfId="3" applyFont="1" applyFill="1" applyBorder="1" applyAlignment="1">
      <alignment horizontal="center" vertical="center" wrapText="1"/>
    </xf>
    <xf numFmtId="0" fontId="27" fillId="0" borderId="31" xfId="3" applyFont="1" applyFill="1" applyBorder="1" applyAlignment="1">
      <alignment horizontal="center" vertical="center" wrapText="1"/>
    </xf>
    <xf numFmtId="0" fontId="32" fillId="0" borderId="427" xfId="3" applyFont="1" applyFill="1" applyBorder="1" applyAlignment="1">
      <alignment horizontal="center" vertical="center"/>
    </xf>
    <xf numFmtId="0" fontId="28" fillId="0" borderId="427" xfId="3" applyFont="1" applyFill="1" applyBorder="1" applyAlignment="1">
      <alignment horizontal="center" vertical="center"/>
    </xf>
    <xf numFmtId="0" fontId="27" fillId="0" borderId="427" xfId="3" applyFont="1" applyFill="1" applyBorder="1" applyAlignment="1">
      <alignment horizontal="left" vertical="center" wrapText="1" indent="1"/>
    </xf>
    <xf numFmtId="0" fontId="24" fillId="0" borderId="427" xfId="3" applyFont="1" applyFill="1" applyBorder="1" applyAlignment="1">
      <alignment horizontal="center" vertical="center" wrapText="1"/>
    </xf>
    <xf numFmtId="0" fontId="28" fillId="0" borderId="427" xfId="3" applyFont="1" applyFill="1" applyBorder="1" applyAlignment="1">
      <alignment horizontal="center" vertical="center" wrapText="1"/>
    </xf>
    <xf numFmtId="167" fontId="24" fillId="0" borderId="427" xfId="3" applyNumberFormat="1" applyFont="1" applyFill="1" applyBorder="1" applyAlignment="1">
      <alignment vertical="center"/>
    </xf>
    <xf numFmtId="167" fontId="29" fillId="20" borderId="33" xfId="3" applyNumberFormat="1" applyFont="1" applyFill="1" applyBorder="1" applyAlignment="1">
      <alignment vertical="center"/>
    </xf>
    <xf numFmtId="0" fontId="0" fillId="0" borderId="0" xfId="0" applyFill="1" applyAlignment="1">
      <alignment vertical="center"/>
    </xf>
    <xf numFmtId="0" fontId="18" fillId="2" borderId="428" xfId="3" applyFont="1" applyFill="1" applyBorder="1" applyAlignment="1">
      <alignment horizontal="center" vertical="center" textRotation="90" wrapText="1"/>
    </xf>
    <xf numFmtId="39" fontId="51" fillId="0" borderId="0" xfId="0" applyNumberFormat="1" applyFont="1" applyBorder="1" applyAlignment="1" applyProtection="1">
      <alignment vertical="center"/>
      <protection locked="0"/>
    </xf>
    <xf numFmtId="0" fontId="70" fillId="0" borderId="0" xfId="0" applyFont="1" applyAlignment="1" applyProtection="1">
      <alignment horizontal="left" vertical="center" wrapText="1" indent="1"/>
      <protection locked="0"/>
    </xf>
    <xf numFmtId="0" fontId="28" fillId="20" borderId="40" xfId="0" applyFont="1" applyFill="1" applyBorder="1" applyAlignment="1">
      <alignment horizontal="left" vertical="center" wrapText="1" indent="1"/>
    </xf>
    <xf numFmtId="0" fontId="21" fillId="32" borderId="166" xfId="3" applyFont="1" applyFill="1" applyBorder="1" applyAlignment="1">
      <alignment horizontal="left" vertical="center" wrapText="1" indent="1"/>
    </xf>
    <xf numFmtId="0" fontId="21" fillId="0" borderId="149" xfId="3" applyFont="1" applyFill="1" applyBorder="1" applyAlignment="1">
      <alignment horizontal="center" vertical="center"/>
    </xf>
    <xf numFmtId="0" fontId="21" fillId="32" borderId="142" xfId="3" applyFont="1" applyFill="1" applyBorder="1" applyAlignment="1">
      <alignment horizontal="left" vertical="center" wrapText="1" indent="1"/>
    </xf>
    <xf numFmtId="0" fontId="29" fillId="0" borderId="142" xfId="3" applyFont="1" applyFill="1" applyBorder="1" applyAlignment="1">
      <alignment horizontal="center" vertical="center" wrapText="1"/>
    </xf>
    <xf numFmtId="0" fontId="21" fillId="0" borderId="142" xfId="3" applyFont="1" applyFill="1" applyBorder="1" applyAlignment="1">
      <alignment horizontal="center" vertical="center" wrapText="1"/>
    </xf>
    <xf numFmtId="167" fontId="29" fillId="0" borderId="142" xfId="3" applyNumberFormat="1" applyFont="1" applyFill="1" applyBorder="1" applyAlignment="1">
      <alignment vertical="center"/>
    </xf>
    <xf numFmtId="0" fontId="21" fillId="0" borderId="149" xfId="3" applyFont="1" applyFill="1" applyBorder="1" applyAlignment="1">
      <alignment horizontal="center" vertical="center" wrapText="1"/>
    </xf>
    <xf numFmtId="0" fontId="70" fillId="13" borderId="0" xfId="20" applyFont="1" applyFill="1" applyBorder="1" applyAlignment="1">
      <alignment vertical="center"/>
    </xf>
    <xf numFmtId="0" fontId="77" fillId="0" borderId="0" xfId="20" applyFont="1" applyBorder="1"/>
    <xf numFmtId="0" fontId="110" fillId="0" borderId="0" xfId="20" applyFont="1" applyAlignment="1"/>
    <xf numFmtId="1" fontId="19" fillId="20" borderId="40" xfId="0" applyNumberFormat="1" applyFont="1" applyFill="1" applyBorder="1" applyAlignment="1">
      <alignment horizontal="center" vertical="center"/>
    </xf>
    <xf numFmtId="1" fontId="27" fillId="20" borderId="40" xfId="0" applyNumberFormat="1" applyFont="1" applyFill="1" applyBorder="1" applyAlignment="1">
      <alignment horizontal="left" vertical="center" wrapText="1" indent="1"/>
    </xf>
    <xf numFmtId="0" fontId="24" fillId="20" borderId="40" xfId="3" applyFont="1" applyFill="1" applyBorder="1" applyAlignment="1">
      <alignment horizontal="center" vertical="center" wrapText="1"/>
    </xf>
    <xf numFmtId="0" fontId="28" fillId="20" borderId="40" xfId="3" applyFont="1" applyFill="1" applyBorder="1" applyAlignment="1">
      <alignment horizontal="center" vertical="center" wrapText="1"/>
    </xf>
    <xf numFmtId="167" fontId="29" fillId="20" borderId="40" xfId="3" applyNumberFormat="1" applyFont="1" applyFill="1" applyBorder="1" applyAlignment="1">
      <alignment vertical="center"/>
    </xf>
    <xf numFmtId="167" fontId="24" fillId="20" borderId="40" xfId="3" applyNumberFormat="1" applyFont="1" applyFill="1" applyBorder="1" applyAlignment="1">
      <alignment vertical="center"/>
    </xf>
    <xf numFmtId="167" fontId="25" fillId="20" borderId="40" xfId="3" applyNumberFormat="1" applyFont="1" applyFill="1" applyBorder="1" applyAlignment="1">
      <alignment vertical="center"/>
    </xf>
    <xf numFmtId="0" fontId="30" fillId="20" borderId="40" xfId="9" applyFont="1" applyFill="1" applyBorder="1" applyAlignment="1">
      <alignment horizontal="center" vertical="center" wrapText="1"/>
    </xf>
    <xf numFmtId="0" fontId="28" fillId="20" borderId="40" xfId="3" applyFont="1" applyFill="1" applyBorder="1" applyAlignment="1">
      <alignment horizontal="center" vertical="center"/>
    </xf>
    <xf numFmtId="1" fontId="19" fillId="20" borderId="39" xfId="0" applyNumberFormat="1" applyFont="1" applyFill="1" applyBorder="1" applyAlignment="1">
      <alignment horizontal="center" vertical="center"/>
    </xf>
    <xf numFmtId="49" fontId="28" fillId="20" borderId="40" xfId="0" applyNumberFormat="1" applyFont="1" applyFill="1" applyBorder="1" applyAlignment="1">
      <alignment horizontal="center" vertical="center" wrapText="1"/>
    </xf>
    <xf numFmtId="1" fontId="27" fillId="20" borderId="39" xfId="0" applyNumberFormat="1" applyFont="1" applyFill="1" applyBorder="1" applyAlignment="1">
      <alignment horizontal="left" vertical="center" wrapText="1" indent="1"/>
    </xf>
    <xf numFmtId="0" fontId="24" fillId="20" borderId="39" xfId="3" applyFont="1" applyFill="1" applyBorder="1" applyAlignment="1">
      <alignment horizontal="center" vertical="center"/>
    </xf>
    <xf numFmtId="0" fontId="28" fillId="20" borderId="39" xfId="3" applyFont="1" applyFill="1" applyBorder="1" applyAlignment="1">
      <alignment horizontal="center" vertical="center"/>
    </xf>
    <xf numFmtId="39" fontId="24" fillId="20" borderId="39" xfId="3" applyNumberFormat="1" applyFont="1" applyFill="1" applyBorder="1" applyAlignment="1">
      <alignment horizontal="right"/>
    </xf>
    <xf numFmtId="39" fontId="24" fillId="20" borderId="39" xfId="3" applyNumberFormat="1" applyFont="1" applyFill="1" applyBorder="1" applyAlignment="1">
      <alignment horizontal="right" vertical="center"/>
    </xf>
    <xf numFmtId="39" fontId="24" fillId="20" borderId="40" xfId="3" applyNumberFormat="1" applyFont="1" applyFill="1" applyBorder="1" applyAlignment="1">
      <alignment horizontal="right" vertical="center"/>
    </xf>
    <xf numFmtId="39" fontId="25" fillId="20" borderId="40" xfId="3" applyNumberFormat="1" applyFont="1" applyFill="1" applyBorder="1" applyAlignment="1">
      <alignment horizontal="right" vertical="center"/>
    </xf>
    <xf numFmtId="1" fontId="21" fillId="20" borderId="40" xfId="9" applyNumberFormat="1" applyFont="1" applyFill="1" applyBorder="1" applyAlignment="1">
      <alignment horizontal="center" vertical="center" wrapText="1"/>
    </xf>
    <xf numFmtId="0" fontId="32" fillId="33" borderId="149" xfId="20" applyFont="1" applyFill="1" applyBorder="1" applyAlignment="1">
      <alignment horizontal="center" vertical="center"/>
    </xf>
    <xf numFmtId="0" fontId="28" fillId="33" borderId="149" xfId="20" applyFont="1" applyFill="1" applyBorder="1" applyAlignment="1">
      <alignment horizontal="center" vertical="center" wrapText="1"/>
    </xf>
    <xf numFmtId="0" fontId="27" fillId="33" borderId="149" xfId="20" applyFont="1" applyFill="1" applyBorder="1" applyAlignment="1">
      <alignment horizontal="left" vertical="center" wrapText="1" indent="1"/>
    </xf>
    <xf numFmtId="0" fontId="24" fillId="33" borderId="149" xfId="20" applyFont="1" applyFill="1" applyBorder="1" applyAlignment="1">
      <alignment horizontal="center" vertical="center" wrapText="1"/>
    </xf>
    <xf numFmtId="39" fontId="24" fillId="33" borderId="149" xfId="20" applyNumberFormat="1" applyFont="1" applyFill="1" applyBorder="1" applyAlignment="1">
      <alignment vertical="center"/>
    </xf>
    <xf numFmtId="39" fontId="24" fillId="33" borderId="149" xfId="20" applyNumberFormat="1" applyFont="1" applyFill="1" applyBorder="1" applyAlignment="1">
      <alignment horizontal="right" vertical="center"/>
    </xf>
    <xf numFmtId="39" fontId="25" fillId="33" borderId="149" xfId="20" applyNumberFormat="1" applyFont="1" applyFill="1" applyBorder="1" applyAlignment="1">
      <alignment horizontal="right" vertical="center"/>
    </xf>
    <xf numFmtId="39" fontId="24" fillId="0" borderId="146" xfId="20" applyNumberFormat="1" applyFont="1" applyFill="1" applyBorder="1" applyAlignment="1">
      <alignment vertical="center"/>
    </xf>
    <xf numFmtId="0" fontId="110" fillId="0" borderId="0" xfId="20" applyFont="1" applyAlignment="1"/>
    <xf numFmtId="0" fontId="28" fillId="20" borderId="40" xfId="3" applyFont="1" applyFill="1" applyBorder="1" applyAlignment="1">
      <alignment horizontal="left" vertical="center" wrapText="1" indent="1"/>
    </xf>
    <xf numFmtId="39" fontId="24" fillId="20" borderId="40" xfId="3" applyNumberFormat="1" applyFont="1" applyFill="1" applyBorder="1" applyAlignment="1">
      <alignment vertical="center"/>
    </xf>
    <xf numFmtId="167" fontId="33" fillId="20" borderId="49" xfId="3" applyNumberFormat="1" applyFont="1" applyFill="1" applyBorder="1" applyAlignment="1">
      <alignment vertical="center"/>
    </xf>
    <xf numFmtId="167" fontId="25" fillId="20" borderId="49" xfId="3" applyNumberFormat="1" applyFont="1" applyFill="1" applyBorder="1" applyAlignment="1">
      <alignment vertical="center"/>
    </xf>
    <xf numFmtId="167" fontId="33" fillId="20" borderId="40" xfId="3" applyNumberFormat="1" applyFont="1" applyFill="1" applyBorder="1" applyAlignment="1">
      <alignment vertical="center"/>
    </xf>
    <xf numFmtId="167" fontId="25" fillId="20" borderId="39" xfId="3" applyNumberFormat="1" applyFont="1" applyFill="1" applyBorder="1" applyAlignment="1">
      <alignment vertical="center"/>
    </xf>
    <xf numFmtId="167" fontId="33" fillId="20" borderId="39" xfId="3" applyNumberFormat="1" applyFont="1" applyFill="1" applyBorder="1" applyAlignment="1">
      <alignment vertical="center"/>
    </xf>
    <xf numFmtId="167" fontId="51" fillId="20" borderId="70" xfId="0" applyNumberFormat="1" applyFont="1" applyFill="1" applyBorder="1" applyAlignment="1" applyProtection="1">
      <alignment horizontal="right" vertical="center"/>
    </xf>
    <xf numFmtId="0" fontId="21" fillId="20" borderId="33" xfId="3" applyFont="1" applyFill="1" applyBorder="1" applyAlignment="1">
      <alignment horizontal="center" vertical="center"/>
    </xf>
    <xf numFmtId="0" fontId="29" fillId="20" borderId="39" xfId="3" applyFont="1" applyFill="1" applyBorder="1" applyAlignment="1">
      <alignment horizontal="center" vertical="center" wrapText="1"/>
    </xf>
    <xf numFmtId="0" fontId="21" fillId="20" borderId="39" xfId="3" applyFont="1" applyFill="1" applyBorder="1" applyAlignment="1">
      <alignment horizontal="center" vertical="center" wrapText="1"/>
    </xf>
    <xf numFmtId="167" fontId="29" fillId="20" borderId="39" xfId="3" applyNumberFormat="1" applyFont="1" applyFill="1" applyBorder="1" applyAlignment="1">
      <alignment vertical="center"/>
    </xf>
    <xf numFmtId="167" fontId="24" fillId="20" borderId="39" xfId="3" applyNumberFormat="1" applyFont="1" applyFill="1" applyBorder="1" applyAlignment="1">
      <alignment vertical="center"/>
    </xf>
    <xf numFmtId="0" fontId="21" fillId="20" borderId="43" xfId="3" applyFont="1" applyFill="1" applyBorder="1" applyAlignment="1">
      <alignment horizontal="left" vertical="center" wrapText="1" indent="1"/>
    </xf>
    <xf numFmtId="0" fontId="29" fillId="20" borderId="43" xfId="3" applyFont="1" applyFill="1" applyBorder="1" applyAlignment="1">
      <alignment horizontal="center" vertical="center" wrapText="1"/>
    </xf>
    <xf numFmtId="0" fontId="21" fillId="20" borderId="43" xfId="3" applyFont="1" applyFill="1" applyBorder="1" applyAlignment="1">
      <alignment horizontal="center" vertical="center" wrapText="1"/>
    </xf>
    <xf numFmtId="167" fontId="29" fillId="20" borderId="43" xfId="3" applyNumberFormat="1" applyFont="1" applyFill="1" applyBorder="1" applyAlignment="1">
      <alignment vertical="center"/>
    </xf>
    <xf numFmtId="167" fontId="24" fillId="20" borderId="43" xfId="3" applyNumberFormat="1" applyFont="1" applyFill="1" applyBorder="1" applyAlignment="1">
      <alignment vertical="center"/>
    </xf>
    <xf numFmtId="167" fontId="33" fillId="20" borderId="43" xfId="3" applyNumberFormat="1" applyFont="1" applyFill="1" applyBorder="1" applyAlignment="1">
      <alignment vertical="center"/>
    </xf>
    <xf numFmtId="49" fontId="21" fillId="20" borderId="43" xfId="9" applyNumberFormat="1" applyFont="1" applyFill="1" applyBorder="1" applyAlignment="1">
      <alignment horizontal="center" vertical="center"/>
    </xf>
    <xf numFmtId="39" fontId="25" fillId="33" borderId="142" xfId="20" applyNumberFormat="1" applyFont="1" applyFill="1" applyBorder="1" applyAlignment="1">
      <alignment horizontal="right" vertical="center"/>
    </xf>
    <xf numFmtId="0" fontId="28" fillId="0" borderId="146" xfId="20" applyFont="1" applyFill="1" applyBorder="1" applyAlignment="1">
      <alignment horizontal="center" vertical="center"/>
    </xf>
    <xf numFmtId="0" fontId="61" fillId="0" borderId="146" xfId="20" applyFont="1" applyFill="1" applyBorder="1" applyAlignment="1">
      <alignment horizontal="center" vertical="center" wrapText="1"/>
    </xf>
    <xf numFmtId="0" fontId="28" fillId="0" borderId="146" xfId="20" applyFont="1" applyFill="1" applyBorder="1" applyAlignment="1">
      <alignment horizontal="center" vertical="center" wrapText="1"/>
    </xf>
    <xf numFmtId="0" fontId="27" fillId="0" borderId="146" xfId="20" applyFont="1" applyFill="1" applyBorder="1" applyAlignment="1">
      <alignment horizontal="left" vertical="center" wrapText="1" indent="1"/>
    </xf>
    <xf numFmtId="39" fontId="25" fillId="20" borderId="146" xfId="20" applyNumberFormat="1" applyFont="1" applyFill="1" applyBorder="1" applyAlignment="1">
      <alignment horizontal="right" vertical="center"/>
    </xf>
    <xf numFmtId="0" fontId="28" fillId="33" borderId="149" xfId="20" applyFont="1" applyFill="1" applyBorder="1" applyAlignment="1">
      <alignment horizontal="left" vertical="center" wrapText="1" indent="1"/>
    </xf>
    <xf numFmtId="164" fontId="0" fillId="0" borderId="0" xfId="0" applyNumberFormat="1"/>
    <xf numFmtId="39" fontId="25" fillId="20" borderId="45" xfId="3" applyNumberFormat="1" applyFont="1" applyFill="1" applyBorder="1" applyAlignment="1">
      <alignment horizontal="right" vertical="center"/>
    </xf>
    <xf numFmtId="39" fontId="33" fillId="20" borderId="40" xfId="3" applyNumberFormat="1" applyFont="1" applyFill="1" applyBorder="1" applyAlignment="1">
      <alignment horizontal="right" vertical="center"/>
    </xf>
    <xf numFmtId="39" fontId="24" fillId="20" borderId="45" xfId="3" applyNumberFormat="1" applyFont="1" applyFill="1" applyBorder="1" applyAlignment="1">
      <alignment horizontal="right" vertical="center"/>
    </xf>
    <xf numFmtId="0" fontId="18" fillId="2" borderId="58" xfId="3" applyFont="1" applyFill="1" applyBorder="1" applyAlignment="1">
      <alignment horizontal="center" vertical="center" textRotation="90" wrapText="1"/>
    </xf>
    <xf numFmtId="0" fontId="18" fillId="2" borderId="59" xfId="3" applyFont="1" applyFill="1" applyBorder="1" applyAlignment="1">
      <alignment horizontal="center" vertical="center" textRotation="90" wrapText="1"/>
    </xf>
    <xf numFmtId="0" fontId="18" fillId="2" borderId="60" xfId="3" applyFont="1" applyFill="1" applyBorder="1" applyAlignment="1">
      <alignment horizontal="center" vertical="center" textRotation="90" wrapText="1"/>
    </xf>
    <xf numFmtId="0" fontId="18" fillId="2" borderId="28" xfId="3" applyFont="1" applyFill="1" applyBorder="1" applyAlignment="1">
      <alignment horizontal="center" vertical="center" textRotation="90" wrapText="1"/>
    </xf>
    <xf numFmtId="0" fontId="18" fillId="2" borderId="36" xfId="3" applyFont="1" applyFill="1" applyBorder="1" applyAlignment="1">
      <alignment horizontal="center" vertical="center" textRotation="90" wrapText="1"/>
    </xf>
    <xf numFmtId="0" fontId="18" fillId="2" borderId="51" xfId="3" applyFont="1" applyFill="1" applyBorder="1" applyAlignment="1">
      <alignment horizontal="center" vertical="center" textRotation="90" wrapText="1"/>
    </xf>
    <xf numFmtId="0" fontId="18" fillId="2" borderId="295" xfId="3" applyFont="1" applyFill="1" applyBorder="1" applyAlignment="1">
      <alignment horizontal="center" vertical="center" textRotation="90" wrapText="1"/>
    </xf>
    <xf numFmtId="0" fontId="18" fillId="4" borderId="295" xfId="3" applyFont="1" applyFill="1" applyBorder="1" applyAlignment="1">
      <alignment horizontal="center" vertical="center" textRotation="90" wrapText="1"/>
    </xf>
    <xf numFmtId="0" fontId="18" fillId="4" borderId="36" xfId="3" applyFont="1" applyFill="1" applyBorder="1" applyAlignment="1">
      <alignment horizontal="center" vertical="center" textRotation="90" wrapText="1"/>
    </xf>
    <xf numFmtId="0" fontId="18" fillId="4" borderId="51" xfId="3" applyFont="1" applyFill="1" applyBorder="1" applyAlignment="1">
      <alignment horizontal="center" vertical="center" textRotation="90" wrapText="1"/>
    </xf>
    <xf numFmtId="0" fontId="18" fillId="2" borderId="86" xfId="3" applyFont="1" applyFill="1" applyBorder="1" applyAlignment="1">
      <alignment horizontal="center" vertical="center" textRotation="90" wrapText="1"/>
    </xf>
    <xf numFmtId="0" fontId="7" fillId="0" borderId="4"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5" xfId="2" applyFont="1" applyFill="1" applyBorder="1" applyAlignment="1">
      <alignment horizontal="center" vertical="center"/>
    </xf>
    <xf numFmtId="0" fontId="8" fillId="0" borderId="6"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8" xfId="2" applyFont="1" applyFill="1" applyBorder="1" applyAlignment="1">
      <alignment horizontal="center" vertical="center"/>
    </xf>
    <xf numFmtId="0" fontId="4" fillId="0" borderId="1"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3"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5" xfId="2" applyFont="1" applyFill="1" applyBorder="1" applyAlignment="1">
      <alignment horizontal="center" vertical="center"/>
    </xf>
    <xf numFmtId="0" fontId="10" fillId="3" borderId="9" xfId="5" applyFont="1" applyFill="1" applyBorder="1" applyAlignment="1">
      <alignment horizontal="center" vertical="center" wrapText="1"/>
    </xf>
    <xf numFmtId="0" fontId="10" fillId="3" borderId="10" xfId="5" applyFont="1" applyFill="1" applyBorder="1" applyAlignment="1">
      <alignment horizontal="center" vertical="center" wrapText="1"/>
    </xf>
    <xf numFmtId="0" fontId="10" fillId="3" borderId="11" xfId="5" applyFont="1" applyFill="1" applyBorder="1" applyAlignment="1">
      <alignment horizontal="center" vertical="center" wrapText="1"/>
    </xf>
    <xf numFmtId="0" fontId="11" fillId="4" borderId="12" xfId="5" applyFont="1" applyFill="1" applyBorder="1" applyAlignment="1">
      <alignment horizontal="center" vertical="center" wrapText="1"/>
    </xf>
    <xf numFmtId="0" fontId="11" fillId="4" borderId="13" xfId="5" applyFont="1" applyFill="1" applyBorder="1" applyAlignment="1">
      <alignment horizontal="center" vertical="center" wrapText="1"/>
    </xf>
    <xf numFmtId="0" fontId="11" fillId="5" borderId="14" xfId="5" applyFont="1" applyFill="1" applyBorder="1" applyAlignment="1">
      <alignment horizontal="center" vertical="center" wrapText="1"/>
    </xf>
    <xf numFmtId="0" fontId="11" fillId="5" borderId="13" xfId="5" applyFont="1" applyFill="1" applyBorder="1" applyAlignment="1">
      <alignment horizontal="center" vertical="center" wrapText="1"/>
    </xf>
    <xf numFmtId="0" fontId="11" fillId="5" borderId="15" xfId="5" applyFont="1" applyFill="1" applyBorder="1" applyAlignment="1">
      <alignment horizontal="center" vertical="center" wrapText="1"/>
    </xf>
    <xf numFmtId="0" fontId="12" fillId="6" borderId="16" xfId="6" applyFont="1" applyFill="1" applyBorder="1" applyAlignment="1" applyProtection="1">
      <alignment horizontal="center" vertical="center" textRotation="90" wrapText="1"/>
    </xf>
    <xf numFmtId="0" fontId="12" fillId="6" borderId="22" xfId="6" applyFont="1" applyFill="1" applyBorder="1" applyAlignment="1" applyProtection="1">
      <alignment horizontal="center" vertical="center" textRotation="90" wrapText="1"/>
    </xf>
    <xf numFmtId="0" fontId="12" fillId="6" borderId="17" xfId="6" applyFont="1" applyFill="1" applyBorder="1" applyAlignment="1" applyProtection="1">
      <alignment horizontal="center" vertical="center" wrapText="1"/>
      <protection locked="0"/>
    </xf>
    <xf numFmtId="0" fontId="12" fillId="6" borderId="23" xfId="6" applyFont="1" applyFill="1" applyBorder="1" applyAlignment="1" applyProtection="1">
      <alignment horizontal="center" vertical="center" wrapText="1"/>
      <protection locked="0"/>
    </xf>
    <xf numFmtId="0" fontId="12" fillId="7" borderId="20" xfId="8" applyFont="1" applyFill="1" applyBorder="1" applyAlignment="1" applyProtection="1">
      <alignment horizontal="center" vertical="center" wrapText="1"/>
      <protection locked="0"/>
    </xf>
    <xf numFmtId="0" fontId="12" fillId="7" borderId="21" xfId="7" applyFont="1" applyFill="1" applyBorder="1" applyAlignment="1" applyProtection="1">
      <alignment horizontal="center" vertical="center" wrapText="1"/>
      <protection locked="0"/>
    </xf>
    <xf numFmtId="0" fontId="12" fillId="7" borderId="27" xfId="7" applyFont="1" applyFill="1" applyBorder="1" applyAlignment="1" applyProtection="1">
      <alignment horizontal="center" vertical="center" wrapText="1"/>
      <protection locked="0"/>
    </xf>
    <xf numFmtId="0" fontId="12" fillId="7" borderId="20" xfId="7" applyFont="1" applyFill="1" applyBorder="1" applyAlignment="1" applyProtection="1">
      <alignment horizontal="center" vertical="center" wrapText="1"/>
      <protection locked="0"/>
    </xf>
    <xf numFmtId="0" fontId="12" fillId="7" borderId="26" xfId="7" applyFont="1" applyFill="1" applyBorder="1" applyAlignment="1" applyProtection="1">
      <alignment horizontal="center" vertical="center" wrapText="1"/>
      <protection locked="0"/>
    </xf>
    <xf numFmtId="0" fontId="12" fillId="7" borderId="20" xfId="0" applyFont="1" applyFill="1" applyBorder="1" applyAlignment="1" applyProtection="1">
      <alignment horizontal="center" vertical="center" wrapText="1"/>
      <protection locked="0"/>
    </xf>
    <xf numFmtId="0" fontId="21" fillId="0" borderId="30" xfId="9" applyFont="1" applyFill="1" applyBorder="1" applyAlignment="1">
      <alignment horizontal="left" vertical="center" wrapText="1" indent="1"/>
    </xf>
    <xf numFmtId="0" fontId="21" fillId="0" borderId="40" xfId="9" applyFont="1" applyFill="1" applyBorder="1" applyAlignment="1">
      <alignment horizontal="left" vertical="center" wrapText="1" indent="1"/>
    </xf>
    <xf numFmtId="0" fontId="21" fillId="0" borderId="39" xfId="9" applyFont="1" applyFill="1" applyBorder="1" applyAlignment="1">
      <alignment horizontal="left" vertical="center" wrapText="1" indent="1"/>
    </xf>
    <xf numFmtId="0" fontId="12" fillId="6" borderId="18" xfId="7" applyFont="1" applyFill="1" applyBorder="1" applyAlignment="1" applyProtection="1">
      <alignment horizontal="center" vertical="center" wrapText="1"/>
      <protection locked="0"/>
    </xf>
    <xf numFmtId="0" fontId="12" fillId="6" borderId="24" xfId="7" applyFont="1" applyFill="1" applyBorder="1" applyAlignment="1" applyProtection="1">
      <alignment horizontal="center" vertical="center" wrapText="1"/>
      <protection locked="0"/>
    </xf>
    <xf numFmtId="0" fontId="12" fillId="7" borderId="19" xfId="7" applyFont="1" applyFill="1" applyBorder="1" applyAlignment="1" applyProtection="1">
      <alignment horizontal="center" vertical="center" wrapText="1"/>
      <protection locked="0"/>
    </xf>
    <xf numFmtId="0" fontId="12" fillId="6" borderId="17" xfId="7" applyFont="1" applyFill="1" applyBorder="1" applyAlignment="1" applyProtection="1">
      <alignment horizontal="center" vertical="center" wrapText="1"/>
      <protection locked="0"/>
    </xf>
    <xf numFmtId="0" fontId="12" fillId="6" borderId="23" xfId="7" applyFont="1" applyFill="1" applyBorder="1" applyAlignment="1" applyProtection="1">
      <alignment horizontal="center" vertical="center" wrapText="1"/>
      <protection locked="0"/>
    </xf>
    <xf numFmtId="0" fontId="14" fillId="6" borderId="17" xfId="7" applyFont="1" applyFill="1" applyBorder="1" applyAlignment="1" applyProtection="1">
      <alignment horizontal="center" vertical="center" wrapText="1"/>
      <protection locked="0"/>
    </xf>
    <xf numFmtId="0" fontId="19" fillId="0" borderId="80" xfId="9" applyFont="1" applyFill="1" applyBorder="1" applyAlignment="1">
      <alignment horizontal="center" vertical="center"/>
    </xf>
    <xf numFmtId="0" fontId="19" fillId="0" borderId="69" xfId="9" applyFont="1" applyFill="1" applyBorder="1" applyAlignment="1">
      <alignment horizontal="center" vertical="center"/>
    </xf>
    <xf numFmtId="0" fontId="19" fillId="0" borderId="71" xfId="9" applyFont="1" applyFill="1" applyBorder="1" applyAlignment="1">
      <alignment horizontal="center" vertical="center"/>
    </xf>
    <xf numFmtId="0" fontId="20" fillId="0" borderId="33" xfId="9" applyFont="1" applyFill="1" applyBorder="1" applyAlignment="1">
      <alignment horizontal="left" vertical="center" wrapText="1" indent="1"/>
    </xf>
    <xf numFmtId="0" fontId="20" fillId="0" borderId="40" xfId="9" applyFont="1" applyFill="1" applyBorder="1" applyAlignment="1">
      <alignment horizontal="left" vertical="center" wrapText="1" indent="1"/>
    </xf>
    <xf numFmtId="0" fontId="20" fillId="0" borderId="39" xfId="9" applyFont="1" applyFill="1" applyBorder="1" applyAlignment="1">
      <alignment horizontal="left" vertical="center" wrapText="1" indent="1"/>
    </xf>
    <xf numFmtId="0" fontId="21" fillId="8" borderId="33" xfId="7" applyFont="1" applyFill="1" applyBorder="1" applyAlignment="1">
      <alignment horizontal="left" vertical="center" wrapText="1" indent="1"/>
    </xf>
    <xf numFmtId="0" fontId="21" fillId="8" borderId="40" xfId="7" applyFont="1" applyFill="1" applyBorder="1" applyAlignment="1">
      <alignment horizontal="left" vertical="center" wrapText="1" indent="1"/>
    </xf>
    <xf numFmtId="0" fontId="21" fillId="8" borderId="39" xfId="7" applyFont="1" applyFill="1" applyBorder="1" applyAlignment="1">
      <alignment horizontal="left" vertical="center" wrapText="1" indent="1"/>
    </xf>
    <xf numFmtId="0" fontId="21" fillId="0" borderId="33" xfId="7" applyFont="1" applyFill="1" applyBorder="1" applyAlignment="1">
      <alignment horizontal="center" vertical="center" wrapText="1"/>
    </xf>
    <xf numFmtId="0" fontId="21" fillId="0" borderId="40" xfId="7" applyFont="1" applyFill="1" applyBorder="1" applyAlignment="1">
      <alignment horizontal="center" vertical="center" wrapText="1"/>
    </xf>
    <xf numFmtId="0" fontId="21" fillId="0" borderId="39" xfId="7" applyFont="1" applyFill="1" applyBorder="1" applyAlignment="1">
      <alignment horizontal="center" vertical="center" wrapText="1"/>
    </xf>
    <xf numFmtId="0" fontId="21" fillId="0" borderId="68" xfId="7" applyFont="1" applyFill="1" applyBorder="1" applyAlignment="1">
      <alignment horizontal="left" vertical="center" wrapText="1" indent="1"/>
    </xf>
    <xf numFmtId="0" fontId="21" fillId="0" borderId="70" xfId="7" applyFont="1" applyFill="1" applyBorder="1" applyAlignment="1">
      <alignment horizontal="left" vertical="center" wrapText="1" indent="1"/>
    </xf>
    <xf numFmtId="0" fontId="21" fillId="0" borderId="73" xfId="7" applyFont="1" applyFill="1" applyBorder="1" applyAlignment="1">
      <alignment horizontal="left" vertical="center" wrapText="1" indent="1"/>
    </xf>
    <xf numFmtId="167" fontId="24" fillId="0" borderId="279" xfId="9" applyNumberFormat="1" applyFont="1" applyFill="1" applyBorder="1" applyAlignment="1">
      <alignment vertical="center"/>
    </xf>
    <xf numFmtId="167" fontId="24" fillId="0" borderId="280" xfId="9" applyNumberFormat="1" applyFont="1" applyFill="1" applyBorder="1" applyAlignment="1">
      <alignment vertical="center"/>
    </xf>
    <xf numFmtId="167" fontId="24" fillId="0" borderId="281" xfId="9" applyNumberFormat="1" applyFont="1" applyFill="1" applyBorder="1" applyAlignment="1">
      <alignment vertical="center"/>
    </xf>
    <xf numFmtId="167" fontId="24" fillId="0" borderId="30" xfId="9" applyNumberFormat="1" applyFont="1" applyFill="1" applyBorder="1" applyAlignment="1">
      <alignment vertical="center"/>
    </xf>
    <xf numFmtId="167" fontId="24" fillId="0" borderId="40" xfId="9" applyNumberFormat="1" applyFont="1" applyFill="1" applyBorder="1" applyAlignment="1">
      <alignment vertical="center"/>
    </xf>
    <xf numFmtId="167" fontId="24" fillId="0" borderId="39" xfId="9" applyNumberFormat="1" applyFont="1" applyFill="1" applyBorder="1" applyAlignment="1">
      <alignment vertical="center"/>
    </xf>
    <xf numFmtId="167" fontId="25" fillId="0" borderId="30" xfId="9" applyNumberFormat="1" applyFont="1" applyFill="1" applyBorder="1" applyAlignment="1">
      <alignment vertical="center"/>
    </xf>
    <xf numFmtId="167" fontId="25" fillId="0" borderId="40" xfId="9" applyNumberFormat="1" applyFont="1" applyFill="1" applyBorder="1" applyAlignment="1">
      <alignment vertical="center"/>
    </xf>
    <xf numFmtId="167" fontId="25" fillId="0" borderId="39" xfId="9" applyNumberFormat="1" applyFont="1" applyFill="1" applyBorder="1" applyAlignment="1">
      <alignment vertical="center"/>
    </xf>
    <xf numFmtId="0" fontId="21" fillId="8" borderId="30" xfId="9" applyFont="1" applyFill="1" applyBorder="1" applyAlignment="1">
      <alignment horizontal="left" vertical="center" wrapText="1" indent="1"/>
    </xf>
    <xf numFmtId="0" fontId="21" fillId="8" borderId="40" xfId="9" applyFont="1" applyFill="1" applyBorder="1" applyAlignment="1">
      <alignment horizontal="left" vertical="center" wrapText="1" indent="1"/>
    </xf>
    <xf numFmtId="0" fontId="21" fillId="8" borderId="39" xfId="9" applyFont="1" applyFill="1" applyBorder="1" applyAlignment="1">
      <alignment horizontal="left" vertical="center" wrapText="1" indent="1"/>
    </xf>
    <xf numFmtId="1" fontId="24" fillId="8" borderId="30" xfId="1" applyNumberFormat="1" applyFont="1" applyFill="1" applyBorder="1" applyAlignment="1">
      <alignment horizontal="center" vertical="center" wrapText="1"/>
    </xf>
    <xf numFmtId="1" fontId="24" fillId="8" borderId="40" xfId="1" applyNumberFormat="1" applyFont="1" applyFill="1" applyBorder="1" applyAlignment="1">
      <alignment horizontal="center" vertical="center" wrapText="1"/>
    </xf>
    <xf numFmtId="1" fontId="24" fillId="8" borderId="39" xfId="1" applyNumberFormat="1" applyFont="1" applyFill="1" applyBorder="1" applyAlignment="1">
      <alignment horizontal="center" vertical="center" wrapText="1"/>
    </xf>
    <xf numFmtId="0" fontId="24" fillId="8" borderId="30" xfId="9" applyFont="1" applyFill="1" applyBorder="1" applyAlignment="1">
      <alignment horizontal="center" vertical="center"/>
    </xf>
    <xf numFmtId="0" fontId="24" fillId="8" borderId="40" xfId="9" applyFont="1" applyFill="1" applyBorder="1" applyAlignment="1">
      <alignment horizontal="center" vertical="center"/>
    </xf>
    <xf numFmtId="0" fontId="24" fillId="8" borderId="39" xfId="9" applyFont="1" applyFill="1" applyBorder="1" applyAlignment="1">
      <alignment horizontal="center" vertical="center"/>
    </xf>
    <xf numFmtId="0" fontId="109" fillId="8" borderId="30" xfId="9" applyFont="1" applyFill="1" applyBorder="1" applyAlignment="1">
      <alignment horizontal="left" vertical="center" wrapText="1" indent="1"/>
    </xf>
    <xf numFmtId="0" fontId="109" fillId="0" borderId="32" xfId="9" applyFont="1" applyFill="1" applyBorder="1" applyAlignment="1">
      <alignment horizontal="left" vertical="center" wrapText="1" indent="1"/>
    </xf>
    <xf numFmtId="0" fontId="21" fillId="0" borderId="42" xfId="9" applyFont="1" applyFill="1" applyBorder="1" applyAlignment="1">
      <alignment horizontal="left" vertical="center" wrapText="1" indent="1"/>
    </xf>
    <xf numFmtId="0" fontId="21" fillId="0" borderId="44" xfId="9" applyFont="1" applyFill="1" applyBorder="1" applyAlignment="1">
      <alignment horizontal="left" vertical="center" wrapText="1" indent="1"/>
    </xf>
    <xf numFmtId="0" fontId="19" fillId="0" borderId="67" xfId="9" applyFont="1" applyFill="1" applyBorder="1" applyAlignment="1">
      <alignment horizontal="center" vertical="center"/>
    </xf>
    <xf numFmtId="0" fontId="20" fillId="0" borderId="30" xfId="9" applyFont="1" applyFill="1" applyBorder="1" applyAlignment="1">
      <alignment horizontal="left" vertical="center" wrapText="1" indent="1"/>
    </xf>
    <xf numFmtId="0" fontId="21" fillId="0" borderId="30" xfId="7" applyFont="1" applyFill="1" applyBorder="1" applyAlignment="1">
      <alignment horizontal="left" vertical="center" wrapText="1" indent="1"/>
    </xf>
    <xf numFmtId="0" fontId="21" fillId="0" borderId="40" xfId="7" applyFont="1" applyFill="1" applyBorder="1" applyAlignment="1">
      <alignment horizontal="left" vertical="center" wrapText="1" indent="1"/>
    </xf>
    <xf numFmtId="0" fontId="21" fillId="0" borderId="39" xfId="7" applyFont="1" applyFill="1" applyBorder="1" applyAlignment="1">
      <alignment horizontal="left" vertical="center" wrapText="1" indent="1"/>
    </xf>
    <xf numFmtId="0" fontId="21" fillId="0" borderId="30" xfId="9" applyFont="1" applyFill="1" applyBorder="1" applyAlignment="1">
      <alignment horizontal="center" vertical="center" wrapText="1"/>
    </xf>
    <xf numFmtId="0" fontId="21" fillId="0" borderId="40" xfId="9" applyFont="1" applyFill="1" applyBorder="1" applyAlignment="1">
      <alignment horizontal="center" vertical="center" wrapText="1"/>
    </xf>
    <xf numFmtId="0" fontId="21" fillId="0" borderId="39" xfId="9" applyFont="1" applyFill="1" applyBorder="1" applyAlignment="1">
      <alignment horizontal="center" vertical="center" wrapText="1"/>
    </xf>
    <xf numFmtId="0" fontId="109" fillId="0" borderId="30" xfId="9" applyFont="1" applyFill="1" applyBorder="1" applyAlignment="1">
      <alignment horizontal="left" vertical="center" wrapText="1" indent="1"/>
    </xf>
    <xf numFmtId="167" fontId="29" fillId="0" borderId="33" xfId="9" applyNumberFormat="1" applyFont="1" applyFill="1" applyBorder="1" applyAlignment="1">
      <alignment vertical="center"/>
    </xf>
    <xf numFmtId="167" fontId="29" fillId="0" borderId="40" xfId="9" applyNumberFormat="1" applyFont="1" applyFill="1" applyBorder="1" applyAlignment="1">
      <alignment vertical="center"/>
    </xf>
    <xf numFmtId="167" fontId="29" fillId="0" borderId="39" xfId="9" applyNumberFormat="1" applyFont="1" applyFill="1" applyBorder="1" applyAlignment="1">
      <alignment vertical="center"/>
    </xf>
    <xf numFmtId="167" fontId="33" fillId="0" borderId="33" xfId="9" applyNumberFormat="1" applyFont="1" applyFill="1" applyBorder="1" applyAlignment="1">
      <alignment vertical="center"/>
    </xf>
    <xf numFmtId="167" fontId="33" fillId="0" borderId="40" xfId="9" applyNumberFormat="1" applyFont="1" applyFill="1" applyBorder="1" applyAlignment="1">
      <alignment vertical="center"/>
    </xf>
    <xf numFmtId="167" fontId="33" fillId="0" borderId="39" xfId="9" applyNumberFormat="1" applyFont="1" applyFill="1" applyBorder="1" applyAlignment="1">
      <alignment vertical="center"/>
    </xf>
    <xf numFmtId="0" fontId="21" fillId="8" borderId="33" xfId="9" applyFont="1" applyFill="1" applyBorder="1" applyAlignment="1">
      <alignment horizontal="left" vertical="center" wrapText="1" indent="1"/>
    </xf>
    <xf numFmtId="0" fontId="21" fillId="0" borderId="82" xfId="7" applyFont="1" applyFill="1" applyBorder="1" applyAlignment="1">
      <alignment horizontal="left" vertical="center" wrapText="1" indent="1"/>
    </xf>
    <xf numFmtId="0" fontId="19" fillId="0" borderId="74" xfId="9" applyFont="1" applyFill="1" applyBorder="1" applyAlignment="1">
      <alignment horizontal="center" vertical="center"/>
    </xf>
    <xf numFmtId="0" fontId="19" fillId="0" borderId="77" xfId="9" applyFont="1" applyFill="1" applyBorder="1" applyAlignment="1">
      <alignment horizontal="center" vertical="center"/>
    </xf>
    <xf numFmtId="0" fontId="20" fillId="0" borderId="49" xfId="9" applyFont="1" applyFill="1" applyBorder="1" applyAlignment="1">
      <alignment horizontal="left" vertical="center" wrapText="1" indent="1"/>
    </xf>
    <xf numFmtId="0" fontId="20" fillId="0" borderId="45" xfId="9" applyFont="1" applyFill="1" applyBorder="1" applyAlignment="1">
      <alignment horizontal="left" vertical="center" wrapText="1" indent="1"/>
    </xf>
    <xf numFmtId="0" fontId="21" fillId="0" borderId="49" xfId="9" applyFont="1" applyFill="1" applyBorder="1" applyAlignment="1">
      <alignment horizontal="left" vertical="center" wrapText="1" indent="1"/>
    </xf>
    <xf numFmtId="0" fontId="21" fillId="0" borderId="45" xfId="9" applyFont="1" applyFill="1" applyBorder="1" applyAlignment="1">
      <alignment horizontal="left" vertical="center" wrapText="1" indent="1"/>
    </xf>
    <xf numFmtId="0" fontId="21" fillId="0" borderId="49" xfId="7" applyFont="1" applyFill="1" applyBorder="1" applyAlignment="1">
      <alignment horizontal="center" vertical="center" wrapText="1"/>
    </xf>
    <xf numFmtId="0" fontId="21" fillId="0" borderId="45" xfId="7" applyFont="1" applyFill="1" applyBorder="1" applyAlignment="1">
      <alignment horizontal="center" vertical="center" wrapText="1"/>
    </xf>
    <xf numFmtId="0" fontId="109" fillId="0" borderId="49" xfId="9" applyFont="1" applyFill="1" applyBorder="1" applyAlignment="1">
      <alignment horizontal="left" vertical="center" wrapText="1" indent="1"/>
    </xf>
    <xf numFmtId="0" fontId="29" fillId="8" borderId="33" xfId="9" applyFont="1" applyFill="1" applyBorder="1" applyAlignment="1">
      <alignment horizontal="center" vertical="center" wrapText="1"/>
    </xf>
    <xf numFmtId="0" fontId="29" fillId="8" borderId="40" xfId="9" applyFont="1" applyFill="1" applyBorder="1" applyAlignment="1">
      <alignment horizontal="center" vertical="center" wrapText="1"/>
    </xf>
    <xf numFmtId="0" fontId="29" fillId="8" borderId="39" xfId="9" applyFont="1" applyFill="1" applyBorder="1" applyAlignment="1">
      <alignment horizontal="center" vertical="center" wrapText="1"/>
    </xf>
    <xf numFmtId="0" fontId="109" fillId="0" borderId="33" xfId="9" applyFont="1" applyFill="1" applyBorder="1" applyAlignment="1">
      <alignment horizontal="left" vertical="center" wrapText="1" indent="1"/>
    </xf>
    <xf numFmtId="0" fontId="109" fillId="0" borderId="38" xfId="9" applyFont="1" applyFill="1" applyBorder="1" applyAlignment="1">
      <alignment horizontal="left" vertical="center" wrapText="1" indent="1"/>
    </xf>
    <xf numFmtId="167" fontId="29" fillId="0" borderId="284" xfId="9" applyNumberFormat="1" applyFont="1" applyFill="1" applyBorder="1" applyAlignment="1">
      <alignment vertical="center"/>
    </xf>
    <xf numFmtId="167" fontId="29" fillId="0" borderId="280" xfId="9" applyNumberFormat="1" applyFont="1" applyFill="1" applyBorder="1" applyAlignment="1">
      <alignment vertical="center"/>
    </xf>
    <xf numFmtId="167" fontId="29" fillId="0" borderId="281" xfId="9" applyNumberFormat="1" applyFont="1" applyFill="1" applyBorder="1" applyAlignment="1">
      <alignment vertical="center"/>
    </xf>
    <xf numFmtId="0" fontId="21" fillId="0" borderId="33" xfId="9" applyFont="1" applyFill="1" applyBorder="1" applyAlignment="1">
      <alignment horizontal="left" vertical="center" wrapText="1" indent="1"/>
    </xf>
    <xf numFmtId="1" fontId="29" fillId="8" borderId="33" xfId="9" applyNumberFormat="1" applyFont="1" applyFill="1" applyBorder="1" applyAlignment="1">
      <alignment horizontal="center" vertical="center" wrapText="1"/>
    </xf>
    <xf numFmtId="1" fontId="29" fillId="8" borderId="40" xfId="9" applyNumberFormat="1" applyFont="1" applyFill="1" applyBorder="1" applyAlignment="1">
      <alignment horizontal="center" vertical="center" wrapText="1"/>
    </xf>
    <xf numFmtId="1" fontId="29" fillId="8" borderId="39" xfId="9" applyNumberFormat="1" applyFont="1" applyFill="1" applyBorder="1" applyAlignment="1">
      <alignment horizontal="center" vertical="center" wrapText="1"/>
    </xf>
    <xf numFmtId="0" fontId="109" fillId="0" borderId="76" xfId="7" applyFont="1" applyFill="1" applyBorder="1" applyAlignment="1">
      <alignment horizontal="left" vertical="center" wrapText="1" indent="1"/>
    </xf>
    <xf numFmtId="0" fontId="21" fillId="0" borderId="83" xfId="7" applyFont="1" applyFill="1" applyBorder="1" applyAlignment="1">
      <alignment horizontal="left" vertical="center" wrapText="1" indent="1"/>
    </xf>
    <xf numFmtId="167" fontId="29" fillId="0" borderId="282" xfId="9" applyNumberFormat="1" applyFont="1" applyFill="1" applyBorder="1" applyAlignment="1">
      <alignment vertical="center"/>
    </xf>
    <xf numFmtId="167" fontId="29" fillId="0" borderId="283" xfId="9" applyNumberFormat="1" applyFont="1" applyFill="1" applyBorder="1" applyAlignment="1">
      <alignment vertical="center"/>
    </xf>
    <xf numFmtId="167" fontId="29" fillId="0" borderId="49" xfId="9" applyNumberFormat="1" applyFont="1" applyFill="1" applyBorder="1" applyAlignment="1">
      <alignment vertical="center"/>
    </xf>
    <xf numFmtId="167" fontId="29" fillId="0" borderId="45" xfId="9" applyNumberFormat="1" applyFont="1" applyFill="1" applyBorder="1" applyAlignment="1">
      <alignment vertical="center"/>
    </xf>
    <xf numFmtId="167" fontId="33" fillId="0" borderId="49" xfId="9" applyNumberFormat="1" applyFont="1" applyFill="1" applyBorder="1" applyAlignment="1">
      <alignment vertical="center"/>
    </xf>
    <xf numFmtId="167" fontId="33" fillId="0" borderId="45" xfId="9" applyNumberFormat="1" applyFont="1" applyFill="1" applyBorder="1" applyAlignment="1">
      <alignment vertical="center"/>
    </xf>
    <xf numFmtId="0" fontId="21" fillId="8" borderId="49" xfId="7" applyFont="1" applyFill="1" applyBorder="1" applyAlignment="1">
      <alignment horizontal="left" vertical="center" wrapText="1" indent="1"/>
    </xf>
    <xf numFmtId="0" fontId="21" fillId="8" borderId="45" xfId="7" applyFont="1" applyFill="1" applyBorder="1" applyAlignment="1">
      <alignment horizontal="left" vertical="center" wrapText="1" indent="1"/>
    </xf>
    <xf numFmtId="0" fontId="109" fillId="0" borderId="49" xfId="7" applyFont="1" applyFill="1" applyBorder="1" applyAlignment="1">
      <alignment horizontal="left" vertical="center" wrapText="1" indent="1"/>
    </xf>
    <xf numFmtId="0" fontId="21" fillId="0" borderId="45" xfId="7" applyFont="1" applyFill="1" applyBorder="1" applyAlignment="1">
      <alignment horizontal="left" vertical="center" wrapText="1" indent="1"/>
    </xf>
    <xf numFmtId="0" fontId="21" fillId="0" borderId="49" xfId="7" applyFont="1" applyFill="1" applyBorder="1" applyAlignment="1">
      <alignment horizontal="left" vertical="center" wrapText="1" indent="1"/>
    </xf>
    <xf numFmtId="1" fontId="24" fillId="8" borderId="49" xfId="1" applyNumberFormat="1" applyFont="1" applyFill="1" applyBorder="1" applyAlignment="1">
      <alignment horizontal="center" vertical="center" wrapText="1"/>
    </xf>
    <xf numFmtId="1" fontId="24" fillId="8" borderId="45" xfId="1" applyNumberFormat="1" applyFont="1" applyFill="1" applyBorder="1" applyAlignment="1">
      <alignment horizontal="center" vertical="center" wrapText="1"/>
    </xf>
    <xf numFmtId="0" fontId="109" fillId="0" borderId="48" xfId="9" applyFont="1" applyFill="1" applyBorder="1" applyAlignment="1">
      <alignment horizontal="left" vertical="center" wrapText="1" indent="1"/>
    </xf>
    <xf numFmtId="0" fontId="21" fillId="0" borderId="52" xfId="9" applyFont="1" applyFill="1" applyBorder="1" applyAlignment="1">
      <alignment horizontal="left" vertical="center" wrapText="1" indent="1"/>
    </xf>
    <xf numFmtId="1" fontId="24" fillId="0" borderId="49" xfId="1" applyNumberFormat="1" applyFont="1" applyFill="1" applyBorder="1" applyAlignment="1">
      <alignment horizontal="center" vertical="center" wrapText="1"/>
    </xf>
    <xf numFmtId="1" fontId="24" fillId="0" borderId="45" xfId="1" applyNumberFormat="1" applyFont="1" applyFill="1" applyBorder="1" applyAlignment="1">
      <alignment horizontal="center" vertical="center" wrapText="1"/>
    </xf>
    <xf numFmtId="0" fontId="21" fillId="8" borderId="49" xfId="9" applyFont="1" applyFill="1" applyBorder="1" applyAlignment="1">
      <alignment horizontal="left" vertical="center" wrapText="1" indent="1"/>
    </xf>
    <xf numFmtId="0" fontId="21" fillId="8" borderId="45" xfId="9" applyFont="1" applyFill="1" applyBorder="1" applyAlignment="1">
      <alignment horizontal="left" vertical="center" wrapText="1" indent="1"/>
    </xf>
    <xf numFmtId="0" fontId="21" fillId="21" borderId="70" xfId="7" applyFont="1" applyFill="1" applyBorder="1" applyAlignment="1">
      <alignment horizontal="left" vertical="center" wrapText="1" indent="1"/>
    </xf>
    <xf numFmtId="0" fontId="19" fillId="0" borderId="106" xfId="9" applyFont="1" applyFill="1" applyBorder="1" applyAlignment="1">
      <alignment horizontal="center" vertical="center"/>
    </xf>
    <xf numFmtId="0" fontId="20" fillId="0" borderId="98" xfId="9" applyFont="1" applyFill="1" applyBorder="1" applyAlignment="1">
      <alignment horizontal="left" vertical="center" wrapText="1" indent="1"/>
    </xf>
    <xf numFmtId="0" fontId="21" fillId="0" borderId="33" xfId="7" applyFont="1" applyFill="1" applyBorder="1" applyAlignment="1">
      <alignment horizontal="left" vertical="center" wrapText="1" indent="1"/>
    </xf>
    <xf numFmtId="0" fontId="21" fillId="0" borderId="98" xfId="7" applyFont="1" applyFill="1" applyBorder="1" applyAlignment="1">
      <alignment horizontal="left" vertical="center" wrapText="1" indent="1"/>
    </xf>
    <xf numFmtId="0" fontId="21" fillId="0" borderId="98" xfId="7" applyFont="1" applyFill="1" applyBorder="1" applyAlignment="1">
      <alignment horizontal="center" vertical="center" wrapText="1"/>
    </xf>
    <xf numFmtId="0" fontId="21" fillId="0" borderId="98" xfId="9" applyFont="1" applyFill="1" applyBorder="1" applyAlignment="1">
      <alignment horizontal="left" vertical="center" wrapText="1" indent="1"/>
    </xf>
    <xf numFmtId="1" fontId="24" fillId="0" borderId="40" xfId="1" applyNumberFormat="1" applyFont="1" applyFill="1" applyBorder="1" applyAlignment="1">
      <alignment horizontal="center" vertical="center" wrapText="1"/>
    </xf>
    <xf numFmtId="0" fontId="109" fillId="8" borderId="49" xfId="7" applyFont="1" applyFill="1" applyBorder="1" applyAlignment="1">
      <alignment horizontal="left" vertical="center" wrapText="1" indent="1"/>
    </xf>
    <xf numFmtId="167" fontId="25" fillId="0" borderId="33" xfId="9" applyNumberFormat="1" applyFont="1" applyFill="1" applyBorder="1" applyAlignment="1">
      <alignment vertical="center"/>
    </xf>
    <xf numFmtId="167" fontId="25" fillId="0" borderId="98" xfId="9" applyNumberFormat="1" applyFont="1" applyFill="1" applyBorder="1" applyAlignment="1">
      <alignment vertical="center"/>
    </xf>
    <xf numFmtId="0" fontId="21" fillId="8" borderId="98" xfId="9" applyFont="1" applyFill="1" applyBorder="1" applyAlignment="1">
      <alignment horizontal="left" vertical="center" wrapText="1" indent="1"/>
    </xf>
    <xf numFmtId="0" fontId="21" fillId="0" borderId="253" xfId="7" applyFont="1" applyFill="1" applyBorder="1" applyAlignment="1">
      <alignment horizontal="left" vertical="center" wrapText="1" indent="1"/>
    </xf>
    <xf numFmtId="0" fontId="35" fillId="9" borderId="7" xfId="7" applyFont="1" applyFill="1" applyBorder="1" applyAlignment="1">
      <alignment horizontal="left" vertical="center" indent="1"/>
    </xf>
    <xf numFmtId="0" fontId="35" fillId="9" borderId="63" xfId="7" applyFont="1" applyFill="1" applyBorder="1" applyAlignment="1">
      <alignment horizontal="left" vertical="center" indent="1"/>
    </xf>
    <xf numFmtId="0" fontId="37" fillId="9" borderId="64" xfId="6" applyFont="1" applyFill="1" applyBorder="1" applyAlignment="1">
      <alignment horizontal="center" vertical="center"/>
    </xf>
    <xf numFmtId="0" fontId="37" fillId="9" borderId="65" xfId="6" applyFont="1" applyFill="1" applyBorder="1" applyAlignment="1">
      <alignment horizontal="center" vertical="center"/>
    </xf>
    <xf numFmtId="0" fontId="37" fillId="9" borderId="66" xfId="6" applyFont="1" applyFill="1" applyBorder="1" applyAlignment="1">
      <alignment horizontal="center" vertical="center"/>
    </xf>
    <xf numFmtId="0" fontId="21" fillId="0" borderId="97" xfId="9" applyFont="1" applyFill="1" applyBorder="1" applyAlignment="1">
      <alignment horizontal="left" vertical="center" wrapText="1" indent="1"/>
    </xf>
    <xf numFmtId="167" fontId="24" fillId="0" borderId="284" xfId="9" applyNumberFormat="1" applyFont="1" applyFill="1" applyBorder="1" applyAlignment="1">
      <alignment vertical="center"/>
    </xf>
    <xf numFmtId="167" fontId="24" fillId="0" borderId="285" xfId="9" applyNumberFormat="1" applyFont="1" applyFill="1" applyBorder="1" applyAlignment="1">
      <alignment vertical="center"/>
    </xf>
    <xf numFmtId="167" fontId="24" fillId="0" borderId="33" xfId="9" applyNumberFormat="1" applyFont="1" applyFill="1" applyBorder="1" applyAlignment="1">
      <alignment vertical="center"/>
    </xf>
    <xf numFmtId="167" fontId="24" fillId="0" borderId="98" xfId="9" applyNumberFormat="1" applyFont="1" applyFill="1" applyBorder="1" applyAlignment="1">
      <alignment vertical="center"/>
    </xf>
    <xf numFmtId="1" fontId="24" fillId="8" borderId="33" xfId="1" applyNumberFormat="1" applyFont="1" applyFill="1" applyBorder="1" applyAlignment="1">
      <alignment horizontal="center" vertical="center" wrapText="1"/>
    </xf>
    <xf numFmtId="1" fontId="24" fillId="8" borderId="98" xfId="1" applyNumberFormat="1" applyFont="1" applyFill="1" applyBorder="1" applyAlignment="1">
      <alignment horizontal="center" vertical="center" wrapText="1"/>
    </xf>
    <xf numFmtId="0" fontId="24" fillId="8" borderId="33" xfId="9" applyFont="1" applyFill="1" applyBorder="1" applyAlignment="1">
      <alignment horizontal="center" vertical="center" wrapText="1"/>
    </xf>
    <xf numFmtId="0" fontId="24" fillId="8" borderId="40" xfId="9" applyFont="1" applyFill="1" applyBorder="1" applyAlignment="1">
      <alignment horizontal="center" vertical="center" wrapText="1"/>
    </xf>
    <xf numFmtId="0" fontId="24" fillId="8" borderId="98" xfId="9" applyFont="1" applyFill="1" applyBorder="1" applyAlignment="1">
      <alignment horizontal="center" vertical="center" wrapText="1"/>
    </xf>
    <xf numFmtId="0" fontId="21" fillId="0" borderId="32" xfId="9" applyFont="1" applyFill="1" applyBorder="1" applyAlignment="1">
      <alignment horizontal="left" vertical="center" wrapText="1" indent="1"/>
    </xf>
    <xf numFmtId="1" fontId="24" fillId="0" borderId="30" xfId="1" applyNumberFormat="1" applyFont="1" applyFill="1" applyBorder="1" applyAlignment="1">
      <alignment horizontal="center" vertical="center" wrapText="1"/>
    </xf>
    <xf numFmtId="1" fontId="24" fillId="0" borderId="39" xfId="1" applyNumberFormat="1" applyFont="1" applyFill="1" applyBorder="1" applyAlignment="1">
      <alignment horizontal="center" vertical="center" wrapText="1"/>
    </xf>
    <xf numFmtId="0" fontId="24" fillId="0" borderId="30" xfId="9" applyFont="1" applyFill="1" applyBorder="1" applyAlignment="1">
      <alignment horizontal="center" vertical="center"/>
    </xf>
    <xf numFmtId="0" fontId="24" fillId="0" borderId="40" xfId="9" applyFont="1" applyFill="1" applyBorder="1" applyAlignment="1">
      <alignment horizontal="center" vertical="center"/>
    </xf>
    <xf numFmtId="0" fontId="24" fillId="0" borderId="39" xfId="9" applyFont="1" applyFill="1" applyBorder="1" applyAlignment="1">
      <alignment horizontal="center" vertical="center"/>
    </xf>
    <xf numFmtId="1" fontId="29" fillId="0" borderId="33" xfId="9" applyNumberFormat="1" applyFont="1" applyFill="1" applyBorder="1" applyAlignment="1">
      <alignment horizontal="center" vertical="center" wrapText="1"/>
    </xf>
    <xf numFmtId="1" fontId="29" fillId="0" borderId="40" xfId="9" applyNumberFormat="1" applyFont="1" applyFill="1" applyBorder="1" applyAlignment="1">
      <alignment horizontal="center" vertical="center" wrapText="1"/>
    </xf>
    <xf numFmtId="1" fontId="29" fillId="0" borderId="39" xfId="9" applyNumberFormat="1" applyFont="1" applyFill="1" applyBorder="1" applyAlignment="1">
      <alignment horizontal="center" vertical="center" wrapText="1"/>
    </xf>
    <xf numFmtId="0" fontId="21" fillId="0" borderId="48" xfId="9" applyFont="1" applyFill="1" applyBorder="1" applyAlignment="1">
      <alignment horizontal="left" vertical="center" wrapText="1" indent="1"/>
    </xf>
    <xf numFmtId="1" fontId="29" fillId="0" borderId="49" xfId="9" applyNumberFormat="1" applyFont="1" applyFill="1" applyBorder="1" applyAlignment="1">
      <alignment horizontal="center" vertical="center" wrapText="1"/>
    </xf>
    <xf numFmtId="1" fontId="29" fillId="0" borderId="45" xfId="9" applyNumberFormat="1" applyFont="1" applyFill="1" applyBorder="1" applyAlignment="1">
      <alignment horizontal="center" vertical="center" wrapText="1"/>
    </xf>
    <xf numFmtId="0" fontId="29" fillId="0" borderId="49" xfId="9" applyFont="1" applyFill="1" applyBorder="1" applyAlignment="1">
      <alignment horizontal="center" vertical="center" wrapText="1"/>
    </xf>
    <xf numFmtId="0" fontId="29" fillId="0" borderId="45" xfId="9" applyFont="1" applyFill="1" applyBorder="1" applyAlignment="1">
      <alignment horizontal="center" vertical="center" wrapText="1"/>
    </xf>
    <xf numFmtId="0" fontId="29" fillId="0" borderId="33" xfId="9" applyFont="1" applyFill="1" applyBorder="1" applyAlignment="1">
      <alignment horizontal="center" vertical="center" wrapText="1"/>
    </xf>
    <xf numFmtId="0" fontId="29" fillId="0" borderId="40" xfId="9" applyFont="1" applyFill="1" applyBorder="1" applyAlignment="1">
      <alignment horizontal="center" vertical="center" wrapText="1"/>
    </xf>
    <xf numFmtId="0" fontId="29" fillId="0" borderId="39" xfId="9" applyFont="1" applyFill="1" applyBorder="1" applyAlignment="1">
      <alignment horizontal="center" vertical="center" wrapText="1"/>
    </xf>
    <xf numFmtId="0" fontId="21" fillId="0" borderId="38" xfId="9" applyFont="1" applyFill="1" applyBorder="1" applyAlignment="1">
      <alignment horizontal="left" vertical="center" wrapText="1" indent="1"/>
    </xf>
    <xf numFmtId="0" fontId="21" fillId="0" borderId="47" xfId="9" applyFont="1" applyFill="1" applyBorder="1" applyAlignment="1">
      <alignment horizontal="left" vertical="center" wrapText="1" indent="1"/>
    </xf>
    <xf numFmtId="0" fontId="21" fillId="0" borderId="34" xfId="9" applyFont="1" applyFill="1" applyBorder="1" applyAlignment="1">
      <alignment horizontal="left" vertical="center" wrapText="1" indent="1"/>
    </xf>
    <xf numFmtId="0" fontId="21" fillId="0" borderId="43" xfId="9" applyFont="1" applyFill="1" applyBorder="1" applyAlignment="1">
      <alignment horizontal="left" vertical="center" wrapText="1" indent="1"/>
    </xf>
    <xf numFmtId="0" fontId="29" fillId="0" borderId="47" xfId="9" applyFont="1" applyFill="1" applyBorder="1" applyAlignment="1">
      <alignment horizontal="center" vertical="center" wrapText="1"/>
    </xf>
    <xf numFmtId="0" fontId="29" fillId="0" borderId="43" xfId="9" applyFont="1" applyFill="1" applyBorder="1" applyAlignment="1">
      <alignment horizontal="center" vertical="center" wrapText="1"/>
    </xf>
    <xf numFmtId="0" fontId="29" fillId="0" borderId="34" xfId="9" applyFont="1" applyFill="1" applyBorder="1" applyAlignment="1">
      <alignment horizontal="center" vertical="center" wrapText="1"/>
    </xf>
    <xf numFmtId="0" fontId="21" fillId="0" borderId="289" xfId="9" applyFont="1" applyFill="1" applyBorder="1" applyAlignment="1">
      <alignment horizontal="left" vertical="center" wrapText="1" indent="1"/>
    </xf>
    <xf numFmtId="0" fontId="21" fillId="0" borderId="290" xfId="9" applyFont="1" applyFill="1" applyBorder="1" applyAlignment="1">
      <alignment horizontal="left" vertical="center" wrapText="1" indent="1"/>
    </xf>
    <xf numFmtId="0" fontId="21" fillId="0" borderId="291" xfId="9" applyFont="1" applyFill="1" applyBorder="1" applyAlignment="1">
      <alignment horizontal="left" vertical="center" wrapText="1" indent="1"/>
    </xf>
    <xf numFmtId="1" fontId="29" fillId="0" borderId="47" xfId="9" applyNumberFormat="1" applyFont="1" applyFill="1" applyBorder="1" applyAlignment="1">
      <alignment horizontal="center" vertical="center" wrapText="1"/>
    </xf>
    <xf numFmtId="1" fontId="29" fillId="0" borderId="34" xfId="9" applyNumberFormat="1" applyFont="1" applyFill="1" applyBorder="1" applyAlignment="1">
      <alignment horizontal="center" vertical="center" wrapText="1"/>
    </xf>
    <xf numFmtId="1" fontId="29" fillId="0" borderId="43" xfId="9" applyNumberFormat="1" applyFont="1" applyFill="1" applyBorder="1" applyAlignment="1">
      <alignment horizontal="center" vertical="center" wrapText="1"/>
    </xf>
    <xf numFmtId="0" fontId="109" fillId="0" borderId="289" xfId="9" applyFont="1" applyFill="1" applyBorder="1" applyAlignment="1">
      <alignment horizontal="left" vertical="center" wrapText="1" indent="1"/>
    </xf>
    <xf numFmtId="0" fontId="21" fillId="0" borderId="76" xfId="7" applyFont="1" applyFill="1" applyBorder="1" applyAlignment="1">
      <alignment horizontal="left" vertical="center" wrapText="1" indent="1"/>
    </xf>
    <xf numFmtId="0" fontId="109" fillId="0" borderId="47" xfId="9" applyFont="1" applyFill="1" applyBorder="1" applyAlignment="1">
      <alignment horizontal="left" vertical="center" wrapText="1" indent="1"/>
    </xf>
    <xf numFmtId="0" fontId="20" fillId="0" borderId="47" xfId="9" applyFont="1" applyFill="1" applyBorder="1" applyAlignment="1">
      <alignment horizontal="left" vertical="center" wrapText="1" indent="1"/>
    </xf>
    <xf numFmtId="0" fontId="20" fillId="0" borderId="34" xfId="9" applyFont="1" applyFill="1" applyBorder="1" applyAlignment="1">
      <alignment horizontal="left" vertical="center" wrapText="1" indent="1"/>
    </xf>
    <xf numFmtId="0" fontId="20" fillId="0" borderId="43" xfId="9" applyFont="1" applyFill="1" applyBorder="1" applyAlignment="1">
      <alignment horizontal="left" vertical="center" wrapText="1" indent="1"/>
    </xf>
    <xf numFmtId="0" fontId="21" fillId="0" borderId="47" xfId="7" applyFont="1" applyFill="1" applyBorder="1" applyAlignment="1">
      <alignment horizontal="left" vertical="center" wrapText="1" indent="1"/>
    </xf>
    <xf numFmtId="0" fontId="21" fillId="0" borderId="34" xfId="7" applyFont="1" applyFill="1" applyBorder="1" applyAlignment="1">
      <alignment horizontal="left" vertical="center" wrapText="1" indent="1"/>
    </xf>
    <xf numFmtId="0" fontId="21" fillId="0" borderId="43" xfId="7" applyFont="1" applyFill="1" applyBorder="1" applyAlignment="1">
      <alignment horizontal="left" vertical="center" wrapText="1" indent="1"/>
    </xf>
    <xf numFmtId="0" fontId="21" fillId="0" borderId="47" xfId="7" applyFont="1" applyFill="1" applyBorder="1" applyAlignment="1">
      <alignment horizontal="center" vertical="center" wrapText="1"/>
    </xf>
    <xf numFmtId="0" fontId="21" fillId="0" borderId="34" xfId="7" applyFont="1" applyFill="1" applyBorder="1" applyAlignment="1">
      <alignment horizontal="center" vertical="center" wrapText="1"/>
    </xf>
    <xf numFmtId="0" fontId="21" fillId="0" borderId="43" xfId="7" applyFont="1" applyFill="1" applyBorder="1" applyAlignment="1">
      <alignment horizontal="center" vertical="center" wrapText="1"/>
    </xf>
    <xf numFmtId="167" fontId="29" fillId="0" borderId="33" xfId="9" applyNumberFormat="1" applyFont="1" applyFill="1" applyBorder="1" applyAlignment="1">
      <alignment horizontal="right" vertical="center"/>
    </xf>
    <xf numFmtId="167" fontId="29" fillId="0" borderId="40" xfId="9" applyNumberFormat="1" applyFont="1" applyFill="1" applyBorder="1" applyAlignment="1">
      <alignment horizontal="right" vertical="center"/>
    </xf>
    <xf numFmtId="167" fontId="29" fillId="0" borderId="39" xfId="9" applyNumberFormat="1" applyFont="1" applyFill="1" applyBorder="1" applyAlignment="1">
      <alignment horizontal="right" vertical="center"/>
    </xf>
    <xf numFmtId="167" fontId="33" fillId="0" borderId="33" xfId="9" applyNumberFormat="1" applyFont="1" applyFill="1" applyBorder="1" applyAlignment="1">
      <alignment horizontal="right" vertical="center"/>
    </xf>
    <xf numFmtId="167" fontId="33" fillId="0" borderId="40" xfId="9" applyNumberFormat="1" applyFont="1" applyFill="1" applyBorder="1" applyAlignment="1">
      <alignment horizontal="right" vertical="center"/>
    </xf>
    <xf numFmtId="167" fontId="33" fillId="0" borderId="39" xfId="9" applyNumberFormat="1" applyFont="1" applyFill="1" applyBorder="1" applyAlignment="1">
      <alignment horizontal="right" vertical="center"/>
    </xf>
    <xf numFmtId="167" fontId="29" fillId="0" borderId="284" xfId="9" applyNumberFormat="1" applyFont="1" applyFill="1" applyBorder="1" applyAlignment="1">
      <alignment horizontal="right" vertical="center"/>
    </xf>
    <xf numFmtId="167" fontId="29" fillId="0" borderId="280" xfId="9" applyNumberFormat="1" applyFont="1" applyFill="1" applyBorder="1" applyAlignment="1">
      <alignment horizontal="right" vertical="center"/>
    </xf>
    <xf numFmtId="167" fontId="29" fillId="0" borderId="281" xfId="9" applyNumberFormat="1" applyFont="1" applyFill="1" applyBorder="1" applyAlignment="1">
      <alignment horizontal="right" vertical="center"/>
    </xf>
    <xf numFmtId="167" fontId="29" fillId="0" borderId="285" xfId="9" applyNumberFormat="1" applyFont="1" applyFill="1" applyBorder="1" applyAlignment="1">
      <alignment vertical="center"/>
    </xf>
    <xf numFmtId="167" fontId="29" fillId="0" borderId="98" xfId="9" applyNumberFormat="1" applyFont="1" applyFill="1" applyBorder="1" applyAlignment="1">
      <alignment vertical="center"/>
    </xf>
    <xf numFmtId="1" fontId="29" fillId="0" borderId="98" xfId="9" applyNumberFormat="1" applyFont="1" applyFill="1" applyBorder="1" applyAlignment="1">
      <alignment horizontal="center" vertical="center" wrapText="1"/>
    </xf>
    <xf numFmtId="0" fontId="29" fillId="0" borderId="98" xfId="9" applyFont="1" applyFill="1" applyBorder="1" applyAlignment="1">
      <alignment horizontal="center" vertical="center" wrapText="1"/>
    </xf>
    <xf numFmtId="0" fontId="21" fillId="0" borderId="49" xfId="9" applyFont="1" applyFill="1" applyBorder="1" applyAlignment="1">
      <alignment horizontal="center" vertical="center" wrapText="1"/>
    </xf>
    <xf numFmtId="0" fontId="21" fillId="0" borderId="45" xfId="9" applyFont="1" applyFill="1" applyBorder="1" applyAlignment="1">
      <alignment horizontal="center" vertical="center" wrapText="1"/>
    </xf>
    <xf numFmtId="167" fontId="33" fillId="0" borderId="98" xfId="9" applyNumberFormat="1" applyFont="1" applyFill="1" applyBorder="1" applyAlignment="1">
      <alignment vertical="center"/>
    </xf>
    <xf numFmtId="0" fontId="35" fillId="9" borderId="0" xfId="7" applyFont="1" applyFill="1" applyBorder="1" applyAlignment="1">
      <alignment horizontal="left" vertical="center" indent="1"/>
    </xf>
    <xf numFmtId="0" fontId="37" fillId="9" borderId="101" xfId="6" applyFont="1" applyFill="1" applyBorder="1" applyAlignment="1">
      <alignment horizontal="center" vertical="center"/>
    </xf>
    <xf numFmtId="0" fontId="37" fillId="9" borderId="102" xfId="6" applyFont="1" applyFill="1" applyBorder="1" applyAlignment="1">
      <alignment horizontal="center" vertical="center"/>
    </xf>
    <xf numFmtId="0" fontId="37" fillId="9" borderId="103" xfId="6" applyFont="1" applyFill="1" applyBorder="1" applyAlignment="1">
      <alignment horizontal="center" vertical="center"/>
    </xf>
    <xf numFmtId="0" fontId="21" fillId="0" borderId="55" xfId="7" applyFont="1" applyFill="1" applyBorder="1" applyAlignment="1">
      <alignment horizontal="left" vertical="center" wrapText="1" indent="1"/>
    </xf>
    <xf numFmtId="0" fontId="21" fillId="0" borderId="35" xfId="7" applyFont="1" applyFill="1" applyBorder="1" applyAlignment="1">
      <alignment horizontal="left" vertical="center" wrapText="1" indent="1"/>
    </xf>
    <xf numFmtId="0" fontId="21" fillId="0" borderId="93" xfId="7" applyFont="1" applyFill="1" applyBorder="1" applyAlignment="1">
      <alignment horizontal="left" vertical="center" wrapText="1" indent="1"/>
    </xf>
    <xf numFmtId="0" fontId="21" fillId="0" borderId="33" xfId="9" applyFont="1" applyFill="1" applyBorder="1" applyAlignment="1">
      <alignment horizontal="center" vertical="center" wrapText="1"/>
    </xf>
    <xf numFmtId="167" fontId="29" fillId="0" borderId="282" xfId="9" applyNumberFormat="1" applyFont="1" applyFill="1" applyBorder="1" applyAlignment="1">
      <alignment horizontal="right" vertical="center"/>
    </xf>
    <xf numFmtId="167" fontId="29" fillId="0" borderId="283" xfId="9" applyNumberFormat="1" applyFont="1" applyFill="1" applyBorder="1" applyAlignment="1">
      <alignment horizontal="right" vertical="center"/>
    </xf>
    <xf numFmtId="167" fontId="29" fillId="0" borderId="49" xfId="9" applyNumberFormat="1" applyFont="1" applyFill="1" applyBorder="1" applyAlignment="1">
      <alignment horizontal="right" vertical="center"/>
    </xf>
    <xf numFmtId="167" fontId="29" fillId="0" borderId="45" xfId="9" applyNumberFormat="1" applyFont="1" applyFill="1" applyBorder="1" applyAlignment="1">
      <alignment horizontal="right" vertical="center"/>
    </xf>
    <xf numFmtId="167" fontId="33" fillId="0" borderId="49" xfId="9" applyNumberFormat="1" applyFont="1" applyFill="1" applyBorder="1" applyAlignment="1">
      <alignment horizontal="right" vertical="center"/>
    </xf>
    <xf numFmtId="167" fontId="33" fillId="0" borderId="45" xfId="9" applyNumberFormat="1" applyFont="1" applyFill="1" applyBorder="1" applyAlignment="1">
      <alignment horizontal="right" vertical="center"/>
    </xf>
    <xf numFmtId="1" fontId="24" fillId="0" borderId="47" xfId="1" applyNumberFormat="1" applyFont="1" applyFill="1" applyBorder="1" applyAlignment="1">
      <alignment horizontal="center" vertical="center" wrapText="1"/>
    </xf>
    <xf numFmtId="1" fontId="24" fillId="0" borderId="34" xfId="1" applyNumberFormat="1" applyFont="1" applyFill="1" applyBorder="1" applyAlignment="1">
      <alignment horizontal="center" vertical="center" wrapText="1"/>
    </xf>
    <xf numFmtId="1" fontId="24" fillId="0" borderId="43" xfId="1" applyNumberFormat="1" applyFont="1" applyFill="1" applyBorder="1" applyAlignment="1">
      <alignment horizontal="center" vertical="center" wrapText="1"/>
    </xf>
    <xf numFmtId="0" fontId="24" fillId="0" borderId="49" xfId="9" applyFont="1" applyFill="1" applyBorder="1" applyAlignment="1">
      <alignment horizontal="center" vertical="center"/>
    </xf>
    <xf numFmtId="0" fontId="24" fillId="0" borderId="45" xfId="9" applyFont="1" applyFill="1" applyBorder="1" applyAlignment="1">
      <alignment horizontal="center" vertical="center"/>
    </xf>
    <xf numFmtId="0" fontId="21" fillId="0" borderId="47" xfId="9" applyFont="1" applyFill="1" applyBorder="1" applyAlignment="1">
      <alignment horizontal="center" vertical="center" wrapText="1"/>
    </xf>
    <xf numFmtId="0" fontId="21" fillId="0" borderId="34" xfId="9" applyFont="1" applyFill="1" applyBorder="1" applyAlignment="1">
      <alignment horizontal="center" vertical="center" wrapText="1"/>
    </xf>
    <xf numFmtId="0" fontId="21" fillId="0" borderId="43" xfId="9" applyFont="1" applyFill="1" applyBorder="1" applyAlignment="1">
      <alignment horizontal="center" vertical="center" wrapText="1"/>
    </xf>
    <xf numFmtId="0" fontId="21" fillId="0" borderId="98" xfId="9" applyFont="1" applyFill="1" applyBorder="1" applyAlignment="1">
      <alignment horizontal="center" vertical="center" wrapText="1"/>
    </xf>
    <xf numFmtId="0" fontId="19" fillId="0" borderId="84" xfId="9" applyFont="1" applyFill="1" applyBorder="1" applyAlignment="1">
      <alignment horizontal="center" vertical="center"/>
    </xf>
    <xf numFmtId="0" fontId="19" fillId="0" borderId="110" xfId="9" applyFont="1" applyFill="1" applyBorder="1" applyAlignment="1">
      <alignment horizontal="center" vertical="center"/>
    </xf>
    <xf numFmtId="0" fontId="19" fillId="0" borderId="191" xfId="9" applyFont="1" applyFill="1" applyBorder="1" applyAlignment="1">
      <alignment horizontal="center" vertical="center"/>
    </xf>
    <xf numFmtId="0" fontId="35" fillId="4" borderId="183" xfId="0" applyFont="1" applyFill="1" applyBorder="1" applyAlignment="1">
      <alignment horizontal="left" vertical="center" indent="1"/>
    </xf>
    <xf numFmtId="0" fontId="35" fillId="4" borderId="13" xfId="0" applyFont="1" applyFill="1" applyBorder="1" applyAlignment="1">
      <alignment horizontal="left" vertical="center" indent="1"/>
    </xf>
    <xf numFmtId="1" fontId="24" fillId="0" borderId="33" xfId="1" applyNumberFormat="1" applyFont="1" applyFill="1" applyBorder="1" applyAlignment="1">
      <alignment horizontal="center" vertical="center" wrapText="1"/>
    </xf>
    <xf numFmtId="1" fontId="24" fillId="0" borderId="98" xfId="1" applyNumberFormat="1" applyFont="1" applyFill="1" applyBorder="1" applyAlignment="1">
      <alignment horizontal="center" vertical="center" wrapText="1"/>
    </xf>
    <xf numFmtId="0" fontId="24" fillId="0" borderId="33" xfId="9" applyFont="1" applyFill="1" applyBorder="1" applyAlignment="1">
      <alignment horizontal="center" vertical="center" wrapText="1"/>
    </xf>
    <xf numFmtId="0" fontId="24" fillId="0" borderId="40" xfId="9" applyFont="1" applyFill="1" applyBorder="1" applyAlignment="1">
      <alignment horizontal="center" vertical="center" wrapText="1"/>
    </xf>
    <xf numFmtId="0" fontId="24" fillId="0" borderId="98" xfId="9" applyFont="1" applyFill="1" applyBorder="1" applyAlignment="1">
      <alignment horizontal="center" vertical="center" wrapText="1"/>
    </xf>
    <xf numFmtId="0" fontId="19" fillId="0" borderId="112" xfId="9" applyFont="1" applyFill="1" applyBorder="1" applyAlignment="1">
      <alignment horizontal="center" vertical="center"/>
    </xf>
    <xf numFmtId="0" fontId="20" fillId="0" borderId="95" xfId="9" applyFont="1" applyFill="1" applyBorder="1" applyAlignment="1">
      <alignment horizontal="left" vertical="center" wrapText="1" indent="1"/>
    </xf>
    <xf numFmtId="0" fontId="21" fillId="0" borderId="95" xfId="9" applyFont="1" applyFill="1" applyBorder="1" applyAlignment="1">
      <alignment horizontal="left" vertical="center" wrapText="1" indent="1"/>
    </xf>
    <xf numFmtId="0" fontId="21" fillId="0" borderId="95" xfId="9" applyFont="1" applyFill="1" applyBorder="1" applyAlignment="1">
      <alignment horizontal="center" vertical="center" wrapText="1"/>
    </xf>
    <xf numFmtId="0" fontId="21" fillId="0" borderId="99" xfId="7" applyFont="1" applyFill="1" applyBorder="1" applyAlignment="1">
      <alignment horizontal="left" vertical="center" wrapText="1" indent="1"/>
    </xf>
    <xf numFmtId="167" fontId="29" fillId="0" borderId="293" xfId="9" applyNumberFormat="1" applyFont="1" applyFill="1" applyBorder="1" applyAlignment="1">
      <alignment horizontal="right" vertical="center"/>
    </xf>
    <xf numFmtId="167" fontId="29" fillId="0" borderId="286" xfId="9" applyNumberFormat="1" applyFont="1" applyFill="1" applyBorder="1" applyAlignment="1">
      <alignment horizontal="right" vertical="center"/>
    </xf>
    <xf numFmtId="167" fontId="29" fillId="0" borderId="288" xfId="9" applyNumberFormat="1" applyFont="1" applyFill="1" applyBorder="1" applyAlignment="1">
      <alignment horizontal="right" vertical="center"/>
    </xf>
    <xf numFmtId="167" fontId="29" fillId="0" borderId="47" xfId="9" applyNumberFormat="1" applyFont="1" applyFill="1" applyBorder="1" applyAlignment="1">
      <alignment horizontal="right" vertical="center"/>
    </xf>
    <xf numFmtId="167" fontId="29" fillId="0" borderId="34" xfId="9" applyNumberFormat="1" applyFont="1" applyFill="1" applyBorder="1" applyAlignment="1">
      <alignment horizontal="right" vertical="center"/>
    </xf>
    <xf numFmtId="167" fontId="29" fillId="0" borderId="95" xfId="9" applyNumberFormat="1" applyFont="1" applyFill="1" applyBorder="1" applyAlignment="1">
      <alignment horizontal="right" vertical="center"/>
    </xf>
    <xf numFmtId="167" fontId="33" fillId="0" borderId="47" xfId="9" applyNumberFormat="1" applyFont="1" applyFill="1" applyBorder="1" applyAlignment="1">
      <alignment horizontal="right" vertical="center"/>
    </xf>
    <xf numFmtId="167" fontId="33" fillId="0" borderId="34" xfId="9" applyNumberFormat="1" applyFont="1" applyFill="1" applyBorder="1" applyAlignment="1">
      <alignment horizontal="right" vertical="center"/>
    </xf>
    <xf numFmtId="167" fontId="33" fillId="0" borderId="95" xfId="9" applyNumberFormat="1" applyFont="1" applyFill="1" applyBorder="1" applyAlignment="1">
      <alignment horizontal="right" vertical="center"/>
    </xf>
    <xf numFmtId="1" fontId="24" fillId="0" borderId="95" xfId="1" applyNumberFormat="1" applyFont="1" applyFill="1" applyBorder="1" applyAlignment="1">
      <alignment horizontal="center" vertical="center" wrapText="1"/>
    </xf>
    <xf numFmtId="0" fontId="24" fillId="0" borderId="47" xfId="9" applyFont="1" applyFill="1" applyBorder="1" applyAlignment="1">
      <alignment horizontal="center" vertical="center"/>
    </xf>
    <xf numFmtId="0" fontId="24" fillId="0" borderId="34" xfId="9" applyFont="1" applyFill="1" applyBorder="1" applyAlignment="1">
      <alignment horizontal="center" vertical="center"/>
    </xf>
    <xf numFmtId="0" fontId="24" fillId="0" borderId="95" xfId="9" applyFont="1" applyFill="1" applyBorder="1" applyAlignment="1">
      <alignment horizontal="center" vertical="center"/>
    </xf>
    <xf numFmtId="0" fontId="21" fillId="0" borderId="292" xfId="9" applyFont="1" applyFill="1" applyBorder="1" applyAlignment="1">
      <alignment horizontal="left" vertical="center" wrapText="1" indent="1"/>
    </xf>
    <xf numFmtId="167" fontId="25" fillId="0" borderId="45" xfId="9" applyNumberFormat="1" applyFont="1" applyFill="1" applyBorder="1" applyAlignment="1">
      <alignment vertical="center"/>
    </xf>
    <xf numFmtId="167" fontId="24" fillId="0" borderId="283" xfId="9" applyNumberFormat="1" applyFont="1" applyFill="1" applyBorder="1" applyAlignment="1">
      <alignment vertical="center"/>
    </xf>
    <xf numFmtId="167" fontId="24" fillId="0" borderId="45" xfId="9" applyNumberFormat="1" applyFont="1" applyFill="1" applyBorder="1" applyAlignment="1">
      <alignment vertical="center"/>
    </xf>
    <xf numFmtId="0" fontId="24" fillId="0" borderId="33" xfId="9" applyFont="1" applyFill="1" applyBorder="1" applyAlignment="1">
      <alignment horizontal="center" vertical="center"/>
    </xf>
    <xf numFmtId="0" fontId="24" fillId="0" borderId="98" xfId="9" applyFont="1" applyFill="1" applyBorder="1" applyAlignment="1">
      <alignment horizontal="center" vertical="center"/>
    </xf>
    <xf numFmtId="39" fontId="24" fillId="0" borderId="279" xfId="9" applyNumberFormat="1" applyFont="1" applyFill="1" applyBorder="1" applyAlignment="1">
      <alignment vertical="center"/>
    </xf>
    <xf numFmtId="39" fontId="24" fillId="0" borderId="280" xfId="9" applyNumberFormat="1" applyFont="1" applyFill="1" applyBorder="1" applyAlignment="1">
      <alignment vertical="center"/>
    </xf>
    <xf numFmtId="39" fontId="24" fillId="0" borderId="281" xfId="9" applyNumberFormat="1" applyFont="1" applyFill="1" applyBorder="1" applyAlignment="1">
      <alignment vertical="center"/>
    </xf>
    <xf numFmtId="39" fontId="24" fillId="0" borderId="30" xfId="9" applyNumberFormat="1" applyFont="1" applyFill="1" applyBorder="1" applyAlignment="1">
      <alignment vertical="center"/>
    </xf>
    <xf numFmtId="39" fontId="24" fillId="0" borderId="40" xfId="9" applyNumberFormat="1" applyFont="1" applyFill="1" applyBorder="1" applyAlignment="1">
      <alignment vertical="center"/>
    </xf>
    <xf numFmtId="39" fontId="24" fillId="0" borderId="39" xfId="9" applyNumberFormat="1" applyFont="1" applyFill="1" applyBorder="1" applyAlignment="1">
      <alignment vertical="center"/>
    </xf>
    <xf numFmtId="39" fontId="25" fillId="0" borderId="30" xfId="9" applyNumberFormat="1" applyFont="1" applyFill="1" applyBorder="1" applyAlignment="1">
      <alignment vertical="center"/>
    </xf>
    <xf numFmtId="39" fontId="25" fillId="0" borderId="40" xfId="9" applyNumberFormat="1" applyFont="1" applyFill="1" applyBorder="1" applyAlignment="1">
      <alignment vertical="center"/>
    </xf>
    <xf numFmtId="39" fontId="25" fillId="0" borderId="39" xfId="9" applyNumberFormat="1" applyFont="1" applyFill="1" applyBorder="1" applyAlignment="1">
      <alignment vertical="center"/>
    </xf>
    <xf numFmtId="0" fontId="24" fillId="0" borderId="30" xfId="1" applyNumberFormat="1" applyFont="1" applyFill="1" applyBorder="1" applyAlignment="1">
      <alignment horizontal="center" vertical="center" wrapText="1"/>
    </xf>
    <xf numFmtId="0" fontId="24" fillId="0" borderId="40" xfId="1" applyNumberFormat="1" applyFont="1" applyFill="1" applyBorder="1" applyAlignment="1">
      <alignment horizontal="center" vertical="center" wrapText="1"/>
    </xf>
    <xf numFmtId="0" fontId="24" fillId="0" borderId="39" xfId="1" applyNumberFormat="1" applyFont="1" applyFill="1" applyBorder="1" applyAlignment="1">
      <alignment horizontal="center" vertical="center" wrapText="1"/>
    </xf>
    <xf numFmtId="0" fontId="21" fillId="0" borderId="30" xfId="9" applyFont="1" applyFill="1" applyBorder="1" applyAlignment="1">
      <alignment horizontal="center" vertical="center"/>
    </xf>
    <xf numFmtId="0" fontId="21" fillId="0" borderId="40" xfId="9" applyFont="1" applyFill="1" applyBorder="1" applyAlignment="1">
      <alignment horizontal="center" vertical="center"/>
    </xf>
    <xf numFmtId="0" fontId="21" fillId="0" borderId="39" xfId="9" applyFont="1" applyFill="1" applyBorder="1" applyAlignment="1">
      <alignment horizontal="center" vertical="center"/>
    </xf>
    <xf numFmtId="0" fontId="24" fillId="0" borderId="49" xfId="1" applyNumberFormat="1" applyFont="1" applyFill="1" applyBorder="1" applyAlignment="1">
      <alignment horizontal="center" vertical="center" wrapText="1"/>
    </xf>
    <xf numFmtId="0" fontId="24" fillId="0" borderId="45" xfId="1" applyNumberFormat="1" applyFont="1" applyFill="1" applyBorder="1" applyAlignment="1">
      <alignment horizontal="center" vertical="center" wrapText="1"/>
    </xf>
    <xf numFmtId="0" fontId="24" fillId="0" borderId="49" xfId="9" applyFont="1" applyFill="1" applyBorder="1" applyAlignment="1">
      <alignment horizontal="center" vertical="center" wrapText="1"/>
    </xf>
    <xf numFmtId="0" fontId="24" fillId="0" borderId="45" xfId="9" applyFont="1" applyFill="1" applyBorder="1" applyAlignment="1">
      <alignment horizontal="center" vertical="center" wrapText="1"/>
    </xf>
    <xf numFmtId="0" fontId="23" fillId="0" borderId="45" xfId="9" applyFont="1" applyFill="1" applyBorder="1" applyAlignment="1">
      <alignment horizontal="left" vertical="center" wrapText="1" indent="1"/>
    </xf>
    <xf numFmtId="0" fontId="19" fillId="0" borderId="80" xfId="7" applyFont="1" applyFill="1" applyBorder="1" applyAlignment="1">
      <alignment horizontal="center" vertical="center"/>
    </xf>
    <xf numFmtId="0" fontId="19" fillId="0" borderId="69" xfId="7" applyFont="1" applyFill="1" applyBorder="1" applyAlignment="1">
      <alignment horizontal="center" vertical="center"/>
    </xf>
    <xf numFmtId="0" fontId="19" fillId="0" borderId="71" xfId="7" applyFont="1" applyFill="1" applyBorder="1" applyAlignment="1">
      <alignment horizontal="center" vertical="center"/>
    </xf>
    <xf numFmtId="0" fontId="20" fillId="0" borderId="33" xfId="7" applyFont="1" applyFill="1" applyBorder="1" applyAlignment="1">
      <alignment horizontal="left" vertical="center" wrapText="1" indent="1"/>
    </xf>
    <xf numFmtId="0" fontId="20" fillId="0" borderId="40" xfId="7" applyFont="1" applyFill="1" applyBorder="1" applyAlignment="1">
      <alignment horizontal="left" vertical="center" wrapText="1" indent="1"/>
    </xf>
    <xf numFmtId="0" fontId="20" fillId="0" borderId="39" xfId="7" applyFont="1" applyFill="1" applyBorder="1" applyAlignment="1">
      <alignment horizontal="left" vertical="center" wrapText="1" indent="1"/>
    </xf>
    <xf numFmtId="0" fontId="21" fillId="0" borderId="33" xfId="7" applyFont="1" applyFill="1" applyBorder="1" applyAlignment="1">
      <alignment horizontal="center" vertical="center"/>
    </xf>
    <xf numFmtId="0" fontId="21" fillId="0" borderId="40" xfId="7" applyFont="1" applyFill="1" applyBorder="1" applyAlignment="1">
      <alignment horizontal="center" vertical="center"/>
    </xf>
    <xf numFmtId="0" fontId="21" fillId="0" borderId="39" xfId="7" applyFont="1" applyFill="1" applyBorder="1" applyAlignment="1">
      <alignment horizontal="center" vertical="center"/>
    </xf>
    <xf numFmtId="0" fontId="19" fillId="0" borderId="74" xfId="7" applyFont="1" applyFill="1" applyBorder="1" applyAlignment="1">
      <alignment horizontal="center" vertical="center"/>
    </xf>
    <xf numFmtId="0" fontId="19" fillId="0" borderId="77" xfId="7" applyFont="1" applyFill="1" applyBorder="1" applyAlignment="1">
      <alignment horizontal="center" vertical="center"/>
    </xf>
    <xf numFmtId="0" fontId="20" fillId="0" borderId="49" xfId="7" applyFont="1" applyFill="1" applyBorder="1" applyAlignment="1">
      <alignment horizontal="left" vertical="center" wrapText="1" indent="1"/>
    </xf>
    <xf numFmtId="0" fontId="20" fillId="0" borderId="45" xfId="7" applyFont="1" applyFill="1" applyBorder="1" applyAlignment="1">
      <alignment horizontal="left" vertical="center" wrapText="1" indent="1"/>
    </xf>
    <xf numFmtId="39" fontId="24" fillId="0" borderId="282" xfId="9" applyNumberFormat="1" applyFont="1" applyFill="1" applyBorder="1" applyAlignment="1">
      <alignment vertical="center"/>
    </xf>
    <xf numFmtId="39" fontId="24" fillId="0" borderId="283" xfId="9" applyNumberFormat="1" applyFont="1" applyFill="1" applyBorder="1" applyAlignment="1">
      <alignment vertical="center"/>
    </xf>
    <xf numFmtId="39" fontId="24" fillId="0" borderId="49" xfId="9" applyNumberFormat="1" applyFont="1" applyFill="1" applyBorder="1" applyAlignment="1">
      <alignment vertical="center"/>
    </xf>
    <xf numFmtId="39" fontId="24" fillId="0" borderId="45" xfId="9" applyNumberFormat="1" applyFont="1" applyFill="1" applyBorder="1" applyAlignment="1">
      <alignment vertical="center"/>
    </xf>
    <xf numFmtId="39" fontId="25" fillId="0" borderId="49" xfId="9" applyNumberFormat="1" applyFont="1" applyFill="1" applyBorder="1" applyAlignment="1">
      <alignment vertical="center"/>
    </xf>
    <xf numFmtId="39" fontId="25" fillId="0" borderId="45" xfId="9" applyNumberFormat="1" applyFont="1" applyFill="1" applyBorder="1" applyAlignment="1">
      <alignment vertical="center"/>
    </xf>
    <xf numFmtId="0" fontId="41" fillId="10" borderId="119" xfId="6" applyNumberFormat="1" applyFont="1" applyFill="1" applyBorder="1" applyAlignment="1">
      <alignment horizontal="left" vertical="center" wrapText="1" indent="7"/>
    </xf>
    <xf numFmtId="0" fontId="41" fillId="10" borderId="120" xfId="6" applyNumberFormat="1" applyFont="1" applyFill="1" applyBorder="1" applyAlignment="1">
      <alignment horizontal="left" vertical="center" wrapText="1" indent="7"/>
    </xf>
    <xf numFmtId="4" fontId="41" fillId="10" borderId="123" xfId="11" applyNumberFormat="1" applyFont="1" applyFill="1" applyBorder="1" applyAlignment="1">
      <alignment horizontal="left" vertical="center" wrapText="1" indent="1"/>
    </xf>
    <xf numFmtId="4" fontId="43" fillId="10" borderId="123" xfId="11" applyNumberFormat="1" applyFont="1" applyFill="1" applyBorder="1" applyAlignment="1">
      <alignment horizontal="center" vertical="center" wrapText="1"/>
    </xf>
    <xf numFmtId="4" fontId="43" fillId="10" borderId="125" xfId="11" applyNumberFormat="1" applyFont="1" applyFill="1" applyBorder="1" applyAlignment="1">
      <alignment horizontal="center" vertical="center" wrapText="1"/>
    </xf>
    <xf numFmtId="0" fontId="12" fillId="0" borderId="0" xfId="0" applyFont="1" applyFill="1" applyAlignment="1" applyProtection="1">
      <alignment horizontal="center" vertical="center"/>
      <protection locked="0"/>
    </xf>
    <xf numFmtId="0" fontId="35" fillId="9" borderId="113" xfId="7" applyFont="1" applyFill="1" applyBorder="1" applyAlignment="1">
      <alignment horizontal="left" vertical="center" indent="1"/>
    </xf>
    <xf numFmtId="0" fontId="35" fillId="9" borderId="114" xfId="7" applyFont="1" applyFill="1" applyBorder="1" applyAlignment="1">
      <alignment horizontal="left" vertical="center" indent="1"/>
    </xf>
    <xf numFmtId="0" fontId="37" fillId="9" borderId="116" xfId="6" applyFont="1" applyFill="1" applyBorder="1" applyAlignment="1">
      <alignment horizontal="center" vertical="center"/>
    </xf>
    <xf numFmtId="0" fontId="37" fillId="9" borderId="117" xfId="6" applyFont="1" applyFill="1" applyBorder="1" applyAlignment="1">
      <alignment horizontal="center" vertical="center"/>
    </xf>
    <xf numFmtId="0" fontId="37" fillId="9" borderId="118" xfId="6" applyFont="1" applyFill="1" applyBorder="1" applyAlignment="1">
      <alignment horizontal="center" vertical="center"/>
    </xf>
    <xf numFmtId="39" fontId="29" fillId="0" borderId="33" xfId="9" applyNumberFormat="1" applyFont="1" applyFill="1" applyBorder="1" applyAlignment="1">
      <alignment vertical="center"/>
    </xf>
    <xf numFmtId="39" fontId="29" fillId="0" borderId="40" xfId="9" applyNumberFormat="1" applyFont="1" applyFill="1" applyBorder="1" applyAlignment="1">
      <alignment vertical="center"/>
    </xf>
    <xf numFmtId="39" fontId="29" fillId="0" borderId="39" xfId="9" applyNumberFormat="1" applyFont="1" applyFill="1" applyBorder="1" applyAlignment="1">
      <alignment vertical="center"/>
    </xf>
    <xf numFmtId="39" fontId="33" fillId="0" borderId="33" xfId="9" applyNumberFormat="1" applyFont="1" applyFill="1" applyBorder="1" applyAlignment="1">
      <alignment vertical="center"/>
    </xf>
    <xf numFmtId="39" fontId="33" fillId="0" borderId="40" xfId="9" applyNumberFormat="1" applyFont="1" applyFill="1" applyBorder="1" applyAlignment="1">
      <alignment vertical="center"/>
    </xf>
    <xf numFmtId="39" fontId="33" fillId="0" borderId="39" xfId="9" applyNumberFormat="1" applyFont="1" applyFill="1" applyBorder="1" applyAlignment="1">
      <alignment vertical="center"/>
    </xf>
    <xf numFmtId="39" fontId="29" fillId="0" borderId="284" xfId="9" applyNumberFormat="1" applyFont="1" applyFill="1" applyBorder="1" applyAlignment="1">
      <alignment vertical="center"/>
    </xf>
    <xf numFmtId="39" fontId="29" fillId="0" borderId="280" xfId="9" applyNumberFormat="1" applyFont="1" applyFill="1" applyBorder="1" applyAlignment="1">
      <alignment vertical="center"/>
    </xf>
    <xf numFmtId="39" fontId="29" fillId="0" borderId="281" xfId="9" applyNumberFormat="1" applyFont="1" applyFill="1" applyBorder="1" applyAlignment="1">
      <alignment vertical="center"/>
    </xf>
    <xf numFmtId="4" fontId="69" fillId="11" borderId="330" xfId="0" applyNumberFormat="1" applyFont="1" applyFill="1" applyBorder="1" applyAlignment="1">
      <alignment horizontal="left" vertical="center" wrapText="1" indent="1"/>
    </xf>
    <xf numFmtId="0" fontId="57" fillId="0" borderId="315" xfId="0" applyFont="1" applyBorder="1" applyAlignment="1">
      <alignment horizontal="left" indent="1"/>
    </xf>
    <xf numFmtId="0" fontId="60" fillId="0" borderId="0" xfId="0" applyFont="1" applyBorder="1" applyAlignment="1">
      <alignment horizontal="center" vertical="center"/>
    </xf>
    <xf numFmtId="0" fontId="0" fillId="0" borderId="0" xfId="0" applyFont="1" applyBorder="1" applyAlignment="1"/>
    <xf numFmtId="39" fontId="62" fillId="0" borderId="147" xfId="0" applyNumberFormat="1" applyFont="1" applyBorder="1" applyAlignment="1">
      <alignment vertical="center"/>
    </xf>
    <xf numFmtId="39" fontId="29" fillId="0" borderId="147" xfId="0" applyNumberFormat="1" applyFont="1" applyBorder="1"/>
    <xf numFmtId="39" fontId="29" fillId="0" borderId="170" xfId="0" applyNumberFormat="1" applyFont="1" applyBorder="1"/>
    <xf numFmtId="0" fontId="21" fillId="0" borderId="53" xfId="0" applyFont="1" applyBorder="1" applyAlignment="1">
      <alignment horizontal="left" vertical="center" wrapText="1" indent="1"/>
    </xf>
    <xf numFmtId="0" fontId="21" fillId="0" borderId="53" xfId="0" applyFont="1" applyBorder="1" applyAlignment="1">
      <alignment horizontal="left" vertical="center" indent="1"/>
    </xf>
    <xf numFmtId="0" fontId="21" fillId="0" borderId="316" xfId="0" applyFont="1" applyBorder="1" applyAlignment="1">
      <alignment horizontal="left" vertical="center" indent="1"/>
    </xf>
    <xf numFmtId="0" fontId="21" fillId="0" borderId="331" xfId="0" applyFont="1" applyBorder="1" applyAlignment="1">
      <alignment horizontal="left" vertical="center" wrapText="1" indent="1"/>
    </xf>
    <xf numFmtId="0" fontId="21" fillId="0" borderId="198" xfId="0" applyFont="1" applyBorder="1" applyAlignment="1">
      <alignment horizontal="left" indent="1"/>
    </xf>
    <xf numFmtId="0" fontId="21" fillId="0" borderId="309" xfId="0" applyFont="1" applyBorder="1" applyAlignment="1">
      <alignment horizontal="left" indent="1"/>
    </xf>
    <xf numFmtId="0" fontId="35" fillId="12" borderId="136" xfId="0" applyFont="1" applyFill="1" applyBorder="1" applyAlignment="1">
      <alignment horizontal="left" vertical="center" indent="1"/>
    </xf>
    <xf numFmtId="0" fontId="29" fillId="0" borderId="136" xfId="0" applyFont="1" applyBorder="1" applyAlignment="1">
      <alignment horizontal="left" indent="1"/>
    </xf>
    <xf numFmtId="0" fontId="35" fillId="12" borderId="329" xfId="0" applyFont="1" applyFill="1" applyBorder="1" applyAlignment="1">
      <alignment horizontal="left" vertical="center" indent="1"/>
    </xf>
    <xf numFmtId="0" fontId="29" fillId="0" borderId="300" xfId="0" applyFont="1" applyBorder="1" applyAlignment="1">
      <alignment horizontal="left" indent="1"/>
    </xf>
    <xf numFmtId="0" fontId="62" fillId="12" borderId="302" xfId="0" applyFont="1" applyFill="1" applyBorder="1" applyAlignment="1">
      <alignment horizontal="center" vertical="center"/>
    </xf>
    <xf numFmtId="0" fontId="29" fillId="0" borderId="300" xfId="0" applyFont="1" applyBorder="1"/>
    <xf numFmtId="0" fontId="29" fillId="0" borderId="311" xfId="0" applyFont="1" applyBorder="1"/>
    <xf numFmtId="0" fontId="21" fillId="0" borderId="139" xfId="0" applyFont="1" applyBorder="1" applyAlignment="1">
      <alignment horizontal="left" vertical="center" wrapText="1" indent="1"/>
    </xf>
    <xf numFmtId="0" fontId="21" fillId="0" borderId="146" xfId="0" applyFont="1" applyBorder="1" applyAlignment="1">
      <alignment horizontal="left" vertical="center" indent="1"/>
    </xf>
    <xf numFmtId="0" fontId="21" fillId="0" borderId="169" xfId="0" applyFont="1" applyBorder="1" applyAlignment="1">
      <alignment horizontal="left" vertical="center" indent="1"/>
    </xf>
    <xf numFmtId="0" fontId="21" fillId="0" borderId="162" xfId="0" applyFont="1" applyBorder="1" applyAlignment="1">
      <alignment horizontal="left" vertical="center" wrapText="1" indent="1"/>
    </xf>
    <xf numFmtId="0" fontId="21" fillId="0" borderId="163" xfId="0" applyFont="1" applyBorder="1" applyAlignment="1">
      <alignment horizontal="left" vertical="center" indent="1"/>
    </xf>
    <xf numFmtId="0" fontId="21" fillId="0" borderId="178" xfId="0" applyFont="1" applyBorder="1" applyAlignment="1">
      <alignment horizontal="left" vertical="center" indent="1"/>
    </xf>
    <xf numFmtId="39" fontId="61" fillId="0" borderId="157" xfId="0" applyNumberFormat="1" applyFont="1" applyBorder="1" applyAlignment="1">
      <alignment vertical="center"/>
    </xf>
    <xf numFmtId="39" fontId="29" fillId="0" borderId="148" xfId="0" applyNumberFormat="1" applyFont="1" applyBorder="1"/>
    <xf numFmtId="39" fontId="29" fillId="0" borderId="171" xfId="0" applyNumberFormat="1" applyFont="1" applyBorder="1"/>
    <xf numFmtId="39" fontId="61" fillId="0" borderId="139" xfId="0" applyNumberFormat="1" applyFont="1" applyBorder="1" applyAlignment="1">
      <alignment vertical="center"/>
    </xf>
    <xf numFmtId="39" fontId="29" fillId="0" borderId="146" xfId="0" applyNumberFormat="1" applyFont="1" applyBorder="1"/>
    <xf numFmtId="39" fontId="29" fillId="0" borderId="169" xfId="0" applyNumberFormat="1" applyFont="1" applyBorder="1"/>
    <xf numFmtId="1" fontId="61" fillId="0" borderId="139" xfId="0" applyNumberFormat="1" applyFont="1" applyBorder="1" applyAlignment="1">
      <alignment horizontal="center" vertical="center" wrapText="1"/>
    </xf>
    <xf numFmtId="0" fontId="29" fillId="0" borderId="146" xfId="0" applyFont="1" applyBorder="1" applyAlignment="1">
      <alignment horizontal="center" vertical="center"/>
    </xf>
    <xf numFmtId="0" fontId="29" fillId="0" borderId="169" xfId="0" applyFont="1" applyBorder="1" applyAlignment="1">
      <alignment horizontal="center" vertical="center"/>
    </xf>
    <xf numFmtId="0" fontId="61" fillId="0" borderId="139" xfId="0" applyFont="1" applyBorder="1" applyAlignment="1">
      <alignment horizontal="center" vertical="center" wrapText="1"/>
    </xf>
    <xf numFmtId="0" fontId="19" fillId="0" borderId="155" xfId="0" applyFont="1" applyBorder="1" applyAlignment="1">
      <alignment horizontal="center" vertical="center"/>
    </xf>
    <xf numFmtId="0" fontId="19" fillId="0" borderId="145" xfId="0" applyFont="1" applyBorder="1" applyAlignment="1">
      <alignment horizontal="center" vertical="center"/>
    </xf>
    <xf numFmtId="0" fontId="19" fillId="0" borderId="168" xfId="0" applyFont="1" applyBorder="1" applyAlignment="1">
      <alignment horizontal="center" vertical="center"/>
    </xf>
    <xf numFmtId="0" fontId="20" fillId="0" borderId="139" xfId="0" applyFont="1" applyBorder="1" applyAlignment="1">
      <alignment horizontal="left" vertical="center" wrapText="1" indent="1"/>
    </xf>
    <xf numFmtId="0" fontId="20" fillId="0" borderId="146" xfId="0" applyFont="1" applyBorder="1" applyAlignment="1">
      <alignment horizontal="left" indent="1"/>
    </xf>
    <xf numFmtId="0" fontId="20" fillId="0" borderId="169" xfId="0" applyFont="1" applyBorder="1" applyAlignment="1">
      <alignment horizontal="left" indent="1"/>
    </xf>
    <xf numFmtId="0" fontId="21" fillId="0" borderId="139" xfId="0" applyFont="1" applyBorder="1" applyAlignment="1">
      <alignment horizontal="center" vertical="center" wrapText="1"/>
    </xf>
    <xf numFmtId="0" fontId="21" fillId="0" borderId="146" xfId="0" applyFont="1" applyBorder="1" applyAlignment="1">
      <alignment horizontal="center" vertical="center"/>
    </xf>
    <xf numFmtId="0" fontId="21" fillId="0" borderId="169" xfId="0" applyFont="1" applyBorder="1" applyAlignment="1">
      <alignment horizontal="center" vertical="center"/>
    </xf>
    <xf numFmtId="39" fontId="62" fillId="0" borderId="262" xfId="0" applyNumberFormat="1" applyFont="1" applyBorder="1" applyAlignment="1">
      <alignment vertical="center"/>
    </xf>
    <xf numFmtId="39" fontId="29" fillId="0" borderId="255" xfId="0" applyNumberFormat="1" applyFont="1" applyBorder="1"/>
    <xf numFmtId="0" fontId="21" fillId="0" borderId="85" xfId="0" applyFont="1" applyBorder="1" applyAlignment="1">
      <alignment horizontal="left" vertical="center" wrapText="1" indent="1"/>
    </xf>
    <xf numFmtId="0" fontId="21" fillId="0" borderId="91" xfId="0" applyFont="1" applyBorder="1" applyAlignment="1">
      <alignment horizontal="left" vertical="center" indent="1"/>
    </xf>
    <xf numFmtId="0" fontId="21" fillId="0" borderId="198" xfId="0" applyFont="1" applyBorder="1" applyAlignment="1">
      <alignment horizontal="left" vertical="center" wrapText="1" indent="1"/>
    </xf>
    <xf numFmtId="1" fontId="29" fillId="0" borderId="139" xfId="0" applyNumberFormat="1" applyFont="1" applyBorder="1" applyAlignment="1">
      <alignment horizontal="center" vertical="center" wrapText="1"/>
    </xf>
    <xf numFmtId="0" fontId="29" fillId="0" borderId="139" xfId="0" applyFont="1" applyBorder="1" applyAlignment="1">
      <alignment horizontal="center" vertical="center" wrapText="1"/>
    </xf>
    <xf numFmtId="39" fontId="62" fillId="0" borderId="262" xfId="0" applyNumberFormat="1" applyFont="1" applyBorder="1" applyAlignment="1">
      <alignment horizontal="right" vertical="center"/>
    </xf>
    <xf numFmtId="39" fontId="29" fillId="0" borderId="147" xfId="0" applyNumberFormat="1" applyFont="1" applyBorder="1" applyAlignment="1">
      <alignment horizontal="right"/>
    </xf>
    <xf numFmtId="39" fontId="29" fillId="0" borderId="255" xfId="0" applyNumberFormat="1" applyFont="1" applyBorder="1" applyAlignment="1">
      <alignment horizontal="right"/>
    </xf>
    <xf numFmtId="0" fontId="21" fillId="0" borderId="332" xfId="0" applyFont="1" applyBorder="1" applyAlignment="1">
      <alignment horizontal="left" indent="1"/>
    </xf>
    <xf numFmtId="0" fontId="61" fillId="0" borderId="139" xfId="0" applyFont="1" applyBorder="1" applyAlignment="1">
      <alignment horizontal="center" vertical="center"/>
    </xf>
    <xf numFmtId="0" fontId="29" fillId="0" borderId="152" xfId="0" applyFont="1" applyBorder="1" applyAlignment="1">
      <alignment horizontal="center" vertical="center"/>
    </xf>
    <xf numFmtId="0" fontId="21" fillId="0" borderId="152" xfId="0" applyFont="1" applyBorder="1" applyAlignment="1">
      <alignment horizontal="left" vertical="center" indent="1"/>
    </xf>
    <xf numFmtId="0" fontId="21" fillId="0" borderId="164" xfId="0" applyFont="1" applyBorder="1" applyAlignment="1">
      <alignment horizontal="left" vertical="center" indent="1"/>
    </xf>
    <xf numFmtId="39" fontId="29" fillId="0" borderId="157" xfId="0" applyNumberFormat="1" applyFont="1" applyBorder="1" applyAlignment="1">
      <alignment horizontal="right" vertical="center"/>
    </xf>
    <xf numFmtId="39" fontId="29" fillId="0" borderId="148" xfId="0" applyNumberFormat="1" applyFont="1" applyBorder="1" applyAlignment="1">
      <alignment horizontal="right"/>
    </xf>
    <xf numFmtId="39" fontId="29" fillId="0" borderId="161" xfId="0" applyNumberFormat="1" applyFont="1" applyBorder="1" applyAlignment="1">
      <alignment horizontal="right"/>
    </xf>
    <xf numFmtId="39" fontId="29" fillId="0" borderId="139" xfId="0" applyNumberFormat="1" applyFont="1" applyBorder="1" applyAlignment="1">
      <alignment horizontal="right" vertical="center"/>
    </xf>
    <xf numFmtId="39" fontId="29" fillId="0" borderId="146" xfId="0" applyNumberFormat="1" applyFont="1" applyBorder="1" applyAlignment="1">
      <alignment horizontal="right"/>
    </xf>
    <xf numFmtId="39" fontId="29" fillId="0" borderId="152" xfId="0" applyNumberFormat="1" applyFont="1" applyBorder="1" applyAlignment="1">
      <alignment horizontal="right"/>
    </xf>
    <xf numFmtId="0" fontId="29" fillId="0" borderId="212" xfId="0" applyFont="1" applyBorder="1" applyAlignment="1">
      <alignment horizontal="center" vertical="center"/>
    </xf>
    <xf numFmtId="0" fontId="65" fillId="0" borderId="139" xfId="0" applyFont="1" applyBorder="1" applyAlignment="1">
      <alignment horizontal="left" vertical="center" wrapText="1" indent="1"/>
    </xf>
    <xf numFmtId="0" fontId="21" fillId="0" borderId="212" xfId="0" applyFont="1" applyBorder="1" applyAlignment="1">
      <alignment horizontal="left" vertical="center" indent="1"/>
    </xf>
    <xf numFmtId="0" fontId="21" fillId="0" borderId="256" xfId="0" applyFont="1" applyBorder="1" applyAlignment="1">
      <alignment horizontal="left" vertical="center" indent="1"/>
    </xf>
    <xf numFmtId="0" fontId="19" fillId="0" borderId="254" xfId="0" applyFont="1" applyBorder="1" applyAlignment="1">
      <alignment horizontal="center" vertical="center"/>
    </xf>
    <xf numFmtId="0" fontId="20" fillId="0" borderId="212" xfId="0" applyFont="1" applyBorder="1" applyAlignment="1">
      <alignment horizontal="left" indent="1"/>
    </xf>
    <xf numFmtId="0" fontId="21" fillId="0" borderId="212" xfId="0" applyFont="1" applyBorder="1" applyAlignment="1">
      <alignment horizontal="center" vertical="center"/>
    </xf>
    <xf numFmtId="0" fontId="21" fillId="0" borderId="199" xfId="0" applyFont="1" applyBorder="1" applyAlignment="1">
      <alignment horizontal="left" indent="1"/>
    </xf>
    <xf numFmtId="39" fontId="29" fillId="0" borderId="146" xfId="0" applyNumberFormat="1" applyFont="1" applyBorder="1" applyAlignment="1">
      <alignment vertical="center"/>
    </xf>
    <xf numFmtId="39" fontId="29" fillId="0" borderId="152" xfId="0" applyNumberFormat="1" applyFont="1" applyBorder="1"/>
    <xf numFmtId="39" fontId="33" fillId="0" borderId="146" xfId="0" applyNumberFormat="1" applyFont="1" applyBorder="1" applyAlignment="1">
      <alignment vertical="center"/>
    </xf>
    <xf numFmtId="0" fontId="21" fillId="0" borderId="147" xfId="0" applyFont="1" applyBorder="1" applyAlignment="1">
      <alignment horizontal="left" vertical="center" wrapText="1" indent="1"/>
    </xf>
    <xf numFmtId="0" fontId="21" fillId="0" borderId="147" xfId="0" applyFont="1" applyBorder="1" applyAlignment="1">
      <alignment horizontal="left" vertical="center" indent="1"/>
    </xf>
    <xf numFmtId="0" fontId="19" fillId="0" borderId="159" xfId="0" applyFont="1" applyBorder="1" applyAlignment="1">
      <alignment horizontal="center" vertical="center"/>
    </xf>
    <xf numFmtId="0" fontId="20" fillId="0" borderId="152" xfId="0" applyFont="1" applyBorder="1" applyAlignment="1">
      <alignment horizontal="left" indent="1"/>
    </xf>
    <xf numFmtId="0" fontId="21" fillId="0" borderId="152" xfId="0" applyFont="1" applyBorder="1" applyAlignment="1">
      <alignment horizontal="center" vertical="center"/>
    </xf>
    <xf numFmtId="0" fontId="61" fillId="0" borderId="146" xfId="0" applyFont="1" applyBorder="1" applyAlignment="1">
      <alignment horizontal="center" vertical="center"/>
    </xf>
    <xf numFmtId="0" fontId="21" fillId="0" borderId="146" xfId="0" applyFont="1" applyBorder="1" applyAlignment="1">
      <alignment horizontal="left" vertical="center" wrapText="1" indent="1"/>
    </xf>
    <xf numFmtId="0" fontId="21" fillId="0" borderId="163" xfId="0" applyFont="1" applyBorder="1" applyAlignment="1">
      <alignment horizontal="left" vertical="center" wrapText="1" indent="1"/>
    </xf>
    <xf numFmtId="39" fontId="29" fillId="0" borderId="148" xfId="0" applyNumberFormat="1" applyFont="1" applyBorder="1" applyAlignment="1">
      <alignment vertical="center"/>
    </xf>
    <xf numFmtId="39" fontId="29" fillId="0" borderId="161" xfId="0" applyNumberFormat="1" applyFont="1" applyBorder="1"/>
    <xf numFmtId="0" fontId="35" fillId="12" borderId="135" xfId="0" applyFont="1" applyFill="1" applyBorder="1" applyAlignment="1">
      <alignment horizontal="left" vertical="center" indent="1"/>
    </xf>
    <xf numFmtId="0" fontId="29" fillId="0" borderId="135" xfId="0" applyFont="1" applyBorder="1" applyAlignment="1">
      <alignment horizontal="left" indent="1"/>
    </xf>
    <xf numFmtId="39" fontId="35" fillId="12" borderId="316" xfId="0" applyNumberFormat="1" applyFont="1" applyFill="1" applyBorder="1" applyAlignment="1">
      <alignment horizontal="left" vertical="center" indent="1"/>
    </xf>
    <xf numFmtId="39" fontId="29" fillId="0" borderId="135" xfId="0" applyNumberFormat="1" applyFont="1" applyBorder="1" applyAlignment="1">
      <alignment horizontal="left" indent="1"/>
    </xf>
    <xf numFmtId="0" fontId="62" fillId="12" borderId="135" xfId="0" applyFont="1" applyFill="1" applyBorder="1" applyAlignment="1">
      <alignment horizontal="center" vertical="center"/>
    </xf>
    <xf numFmtId="0" fontId="29" fillId="0" borderId="135" xfId="0" applyFont="1" applyBorder="1"/>
    <xf numFmtId="0" fontId="29" fillId="0" borderId="309" xfId="0" applyFont="1" applyBorder="1"/>
    <xf numFmtId="0" fontId="19" fillId="0" borderId="137" xfId="0" applyFont="1" applyBorder="1" applyAlignment="1">
      <alignment horizontal="center" vertical="center"/>
    </xf>
    <xf numFmtId="0" fontId="20" fillId="0" borderId="138" xfId="0" applyFont="1" applyBorder="1" applyAlignment="1">
      <alignment horizontal="left" vertical="center" wrapText="1" indent="1"/>
    </xf>
    <xf numFmtId="0" fontId="21" fillId="0" borderId="138" xfId="0" applyFont="1" applyBorder="1" applyAlignment="1">
      <alignment horizontal="left" vertical="center" wrapText="1" indent="1"/>
    </xf>
    <xf numFmtId="0" fontId="21" fillId="0" borderId="138" xfId="0" applyFont="1" applyBorder="1" applyAlignment="1">
      <alignment horizontal="center" vertical="center" wrapText="1"/>
    </xf>
    <xf numFmtId="0" fontId="19" fillId="0" borderId="335" xfId="0" applyFont="1" applyBorder="1" applyAlignment="1">
      <alignment horizontal="center" vertical="center"/>
    </xf>
    <xf numFmtId="0" fontId="20" fillId="0" borderId="146" xfId="0" applyFont="1" applyBorder="1" applyAlignment="1">
      <alignment horizontal="left" vertical="center" wrapText="1" indent="1"/>
    </xf>
    <xf numFmtId="0" fontId="21" fillId="0" borderId="146" xfId="0" applyFont="1" applyBorder="1" applyAlignment="1">
      <alignment horizontal="center" vertical="center" wrapText="1"/>
    </xf>
    <xf numFmtId="1" fontId="61" fillId="0" borderId="146" xfId="0" applyNumberFormat="1" applyFont="1" applyBorder="1" applyAlignment="1">
      <alignment horizontal="center" vertical="center" wrapText="1"/>
    </xf>
    <xf numFmtId="39" fontId="29" fillId="0" borderId="157" xfId="0" applyNumberFormat="1" applyFont="1" applyBorder="1" applyAlignment="1">
      <alignment vertical="center"/>
    </xf>
    <xf numFmtId="39" fontId="29" fillId="0" borderId="211" xfId="0" applyNumberFormat="1" applyFont="1" applyBorder="1"/>
    <xf numFmtId="39" fontId="29" fillId="0" borderId="139" xfId="0" applyNumberFormat="1" applyFont="1" applyBorder="1" applyAlignment="1">
      <alignment vertical="center"/>
    </xf>
    <xf numFmtId="39" fontId="29" fillId="0" borderId="212" xfId="0" applyNumberFormat="1" applyFont="1" applyBorder="1"/>
    <xf numFmtId="39" fontId="33" fillId="0" borderId="258" xfId="0" applyNumberFormat="1" applyFont="1" applyBorder="1" applyAlignment="1">
      <alignment vertical="center"/>
    </xf>
    <xf numFmtId="0" fontId="21" fillId="0" borderId="262" xfId="0" applyFont="1" applyBorder="1" applyAlignment="1">
      <alignment horizontal="left" vertical="center" wrapText="1" indent="1"/>
    </xf>
    <xf numFmtId="0" fontId="21" fillId="0" borderId="255" xfId="0" applyFont="1" applyBorder="1" applyAlignment="1">
      <alignment horizontal="left" vertical="center" indent="1"/>
    </xf>
    <xf numFmtId="0" fontId="21" fillId="0" borderId="140" xfId="0" applyFont="1" applyBorder="1" applyAlignment="1">
      <alignment horizontal="left" vertical="center" wrapText="1" indent="1"/>
    </xf>
    <xf numFmtId="0" fontId="21" fillId="0" borderId="311" xfId="0" applyFont="1" applyBorder="1" applyAlignment="1">
      <alignment horizontal="left" vertical="center" wrapText="1" indent="1"/>
    </xf>
    <xf numFmtId="0" fontId="21" fillId="0" borderId="175" xfId="0" applyFont="1" applyBorder="1" applyAlignment="1">
      <alignment horizontal="left" vertical="center" wrapText="1" indent="1"/>
    </xf>
    <xf numFmtId="39" fontId="61" fillId="0" borderId="141" xfId="0" applyNumberFormat="1" applyFont="1" applyBorder="1" applyAlignment="1">
      <alignment vertical="center"/>
    </xf>
    <xf numFmtId="39" fontId="61" fillId="0" borderId="138" xfId="0" applyNumberFormat="1" applyFont="1" applyBorder="1" applyAlignment="1">
      <alignment vertical="center"/>
    </xf>
    <xf numFmtId="0" fontId="21" fillId="13" borderId="204" xfId="0" applyFont="1" applyFill="1" applyBorder="1" applyAlignment="1">
      <alignment horizontal="left" vertical="center" wrapText="1" indent="1"/>
    </xf>
    <xf numFmtId="0" fontId="21" fillId="0" borderId="206" xfId="0" applyFont="1" applyBorder="1" applyAlignment="1">
      <alignment horizontal="left" indent="1"/>
    </xf>
    <xf numFmtId="0" fontId="19" fillId="13" borderId="155" xfId="0" applyFont="1" applyFill="1" applyBorder="1" applyAlignment="1">
      <alignment horizontal="center" vertical="center"/>
    </xf>
    <xf numFmtId="0" fontId="19" fillId="0" borderId="230" xfId="0" applyFont="1" applyBorder="1" applyAlignment="1">
      <alignment horizontal="center" vertical="center"/>
    </xf>
    <xf numFmtId="0" fontId="20" fillId="13" borderId="139" xfId="0" applyFont="1" applyFill="1" applyBorder="1" applyAlignment="1">
      <alignment horizontal="left" vertical="center" wrapText="1" indent="1"/>
    </xf>
    <xf numFmtId="0" fontId="20" fillId="0" borderId="231" xfId="0" applyFont="1" applyBorder="1" applyAlignment="1">
      <alignment horizontal="left" indent="1"/>
    </xf>
    <xf numFmtId="0" fontId="21" fillId="13" borderId="139" xfId="0" applyFont="1" applyFill="1" applyBorder="1" applyAlignment="1">
      <alignment horizontal="left" vertical="center" wrapText="1" indent="1"/>
    </xf>
    <xf numFmtId="0" fontId="21" fillId="0" borderId="231" xfId="0" applyFont="1" applyBorder="1" applyAlignment="1">
      <alignment horizontal="left" vertical="center" indent="1"/>
    </xf>
    <xf numFmtId="0" fontId="21" fillId="13" borderId="139" xfId="0" applyFont="1" applyFill="1" applyBorder="1" applyAlignment="1">
      <alignment horizontal="center" vertical="center" wrapText="1"/>
    </xf>
    <xf numFmtId="0" fontId="21" fillId="0" borderId="231" xfId="0" applyFont="1" applyBorder="1" applyAlignment="1">
      <alignment horizontal="center" vertical="center"/>
    </xf>
    <xf numFmtId="1" fontId="61" fillId="13" borderId="139" xfId="0" applyNumberFormat="1" applyFont="1" applyFill="1" applyBorder="1" applyAlignment="1">
      <alignment horizontal="center" vertical="center" wrapText="1"/>
    </xf>
    <xf numFmtId="0" fontId="29" fillId="0" borderId="231" xfId="0" applyFont="1" applyBorder="1" applyAlignment="1">
      <alignment horizontal="center" vertical="center"/>
    </xf>
    <xf numFmtId="0" fontId="21" fillId="13" borderId="162" xfId="0" applyFont="1" applyFill="1" applyBorder="1" applyAlignment="1">
      <alignment horizontal="left" vertical="center" wrapText="1" indent="1"/>
    </xf>
    <xf numFmtId="39" fontId="29" fillId="13" borderId="157" xfId="0" applyNumberFormat="1" applyFont="1" applyFill="1" applyBorder="1" applyAlignment="1">
      <alignment vertical="center"/>
    </xf>
    <xf numFmtId="39" fontId="29" fillId="13" borderId="139" xfId="0" applyNumberFormat="1" applyFont="1" applyFill="1" applyBorder="1" applyAlignment="1">
      <alignment vertical="center"/>
    </xf>
    <xf numFmtId="39" fontId="33" fillId="13" borderId="139" xfId="0" applyNumberFormat="1" applyFont="1" applyFill="1" applyBorder="1" applyAlignment="1">
      <alignment vertical="center"/>
    </xf>
    <xf numFmtId="0" fontId="21" fillId="13" borderId="276" xfId="0" applyFont="1" applyFill="1" applyBorder="1" applyAlignment="1">
      <alignment horizontal="left" vertical="center" wrapText="1" indent="1"/>
    </xf>
    <xf numFmtId="0" fontId="21" fillId="0" borderId="177" xfId="0" applyFont="1" applyBorder="1" applyAlignment="1">
      <alignment horizontal="left" vertical="center" indent="1"/>
    </xf>
    <xf numFmtId="1" fontId="29" fillId="13" borderId="139" xfId="0" applyNumberFormat="1" applyFont="1" applyFill="1" applyBorder="1" applyAlignment="1">
      <alignment horizontal="center" vertical="center" wrapText="1"/>
    </xf>
    <xf numFmtId="39" fontId="62" fillId="0" borderId="138" xfId="0" applyNumberFormat="1" applyFont="1" applyBorder="1" applyAlignment="1">
      <alignment vertical="center"/>
    </xf>
    <xf numFmtId="1" fontId="61" fillId="0" borderId="138" xfId="0" applyNumberFormat="1" applyFont="1" applyBorder="1" applyAlignment="1">
      <alignment horizontal="center" vertical="center" wrapText="1"/>
    </xf>
    <xf numFmtId="0" fontId="61" fillId="0" borderId="138" xfId="0" applyFont="1" applyBorder="1" applyAlignment="1">
      <alignment horizontal="center" vertical="center"/>
    </xf>
    <xf numFmtId="0" fontId="65" fillId="0" borderId="138" xfId="0" applyFont="1" applyBorder="1" applyAlignment="1">
      <alignment horizontal="left" vertical="center" wrapText="1" indent="1"/>
    </xf>
    <xf numFmtId="0" fontId="21" fillId="8" borderId="85" xfId="9" applyFont="1" applyFill="1" applyBorder="1" applyAlignment="1">
      <alignment horizontal="left" vertical="center" wrapText="1" indent="1"/>
    </xf>
    <xf numFmtId="0" fontId="21" fillId="8" borderId="53" xfId="9" applyFont="1" applyFill="1" applyBorder="1" applyAlignment="1">
      <alignment horizontal="left" vertical="center" wrapText="1" indent="1"/>
    </xf>
    <xf numFmtId="0" fontId="29" fillId="13" borderId="139" xfId="0" applyFont="1" applyFill="1" applyBorder="1" applyAlignment="1">
      <alignment horizontal="center" vertical="center" wrapText="1"/>
    </xf>
    <xf numFmtId="39" fontId="61" fillId="13" borderId="139" xfId="0" applyNumberFormat="1" applyFont="1" applyFill="1" applyBorder="1" applyAlignment="1">
      <alignment vertical="center"/>
    </xf>
    <xf numFmtId="39" fontId="29" fillId="0" borderId="231" xfId="0" applyNumberFormat="1" applyFont="1" applyBorder="1"/>
    <xf numFmtId="39" fontId="62" fillId="13" borderId="139" xfId="0" applyNumberFormat="1" applyFont="1" applyFill="1" applyBorder="1" applyAlignment="1">
      <alignment vertical="center"/>
    </xf>
    <xf numFmtId="0" fontId="21" fillId="8" borderId="96" xfId="9" applyFont="1" applyFill="1" applyBorder="1" applyAlignment="1">
      <alignment horizontal="left" vertical="center" wrapText="1" indent="1"/>
    </xf>
    <xf numFmtId="0" fontId="21" fillId="0" borderId="235" xfId="0" applyFont="1" applyBorder="1" applyAlignment="1">
      <alignment horizontal="left" indent="1"/>
    </xf>
    <xf numFmtId="0" fontId="61" fillId="13" borderId="139" xfId="0" applyFont="1" applyFill="1" applyBorder="1" applyAlignment="1">
      <alignment horizontal="center" vertical="center" wrapText="1"/>
    </xf>
    <xf numFmtId="0" fontId="21" fillId="0" borderId="232" xfId="0" applyFont="1" applyBorder="1" applyAlignment="1">
      <alignment horizontal="left" vertical="center" indent="1"/>
    </xf>
    <xf numFmtId="39" fontId="61" fillId="13" borderId="157" xfId="0" applyNumberFormat="1" applyFont="1" applyFill="1" applyBorder="1" applyAlignment="1">
      <alignment vertical="center"/>
    </xf>
    <xf numFmtId="39" fontId="29" fillId="0" borderId="233" xfId="0" applyNumberFormat="1" applyFont="1" applyBorder="1"/>
    <xf numFmtId="0" fontId="19" fillId="13" borderId="274" xfId="0" applyFont="1" applyFill="1" applyBorder="1" applyAlignment="1">
      <alignment horizontal="center" vertical="center"/>
    </xf>
    <xf numFmtId="0" fontId="19" fillId="0" borderId="275" xfId="0" applyFont="1" applyBorder="1" applyAlignment="1">
      <alignment horizontal="center" vertical="center"/>
    </xf>
    <xf numFmtId="0" fontId="20" fillId="13" borderId="277" xfId="0" applyFont="1" applyFill="1" applyBorder="1" applyAlignment="1">
      <alignment horizontal="left" vertical="center" wrapText="1" indent="1"/>
    </xf>
    <xf numFmtId="0" fontId="20" fillId="0" borderId="34" xfId="0" applyFont="1" applyBorder="1" applyAlignment="1">
      <alignment horizontal="left" indent="1"/>
    </xf>
    <xf numFmtId="0" fontId="21" fillId="13" borderId="277" xfId="0" applyFont="1" applyFill="1" applyBorder="1" applyAlignment="1">
      <alignment horizontal="left" vertical="center" wrapText="1" indent="1"/>
    </xf>
    <xf numFmtId="0" fontId="21" fillId="0" borderId="34" xfId="0" applyFont="1" applyBorder="1" applyAlignment="1">
      <alignment horizontal="left" vertical="center" indent="1"/>
    </xf>
    <xf numFmtId="0" fontId="21" fillId="13" borderId="277" xfId="0" applyFont="1" applyFill="1" applyBorder="1" applyAlignment="1">
      <alignment horizontal="center" vertical="center" wrapText="1"/>
    </xf>
    <xf numFmtId="0" fontId="21" fillId="0" borderId="34" xfId="0" applyFont="1" applyBorder="1" applyAlignment="1">
      <alignment horizontal="center" vertical="center"/>
    </xf>
    <xf numFmtId="1" fontId="61" fillId="13" borderId="138" xfId="0" applyNumberFormat="1" applyFont="1" applyFill="1" applyBorder="1" applyAlignment="1">
      <alignment horizontal="center" vertical="center" wrapText="1"/>
    </xf>
    <xf numFmtId="0" fontId="61" fillId="13" borderId="138" xfId="0" applyFont="1" applyFill="1" applyBorder="1" applyAlignment="1">
      <alignment horizontal="center" vertical="center"/>
    </xf>
    <xf numFmtId="0" fontId="35" fillId="12" borderId="316" xfId="0" applyFont="1" applyFill="1" applyBorder="1" applyAlignment="1">
      <alignment horizontal="left" vertical="center" indent="1"/>
    </xf>
    <xf numFmtId="0" fontId="19" fillId="13" borderId="137" xfId="0" applyFont="1" applyFill="1" applyBorder="1" applyAlignment="1">
      <alignment horizontal="center" vertical="center"/>
    </xf>
    <xf numFmtId="0" fontId="19" fillId="0" borderId="151" xfId="0" applyFont="1" applyBorder="1" applyAlignment="1">
      <alignment horizontal="center" vertical="center"/>
    </xf>
    <xf numFmtId="0" fontId="20" fillId="13" borderId="138" xfId="0" applyFont="1" applyFill="1" applyBorder="1" applyAlignment="1">
      <alignment horizontal="left" vertical="center" wrapText="1" indent="1"/>
    </xf>
    <xf numFmtId="0" fontId="21" fillId="13" borderId="138" xfId="0" applyFont="1" applyFill="1" applyBorder="1" applyAlignment="1">
      <alignment horizontal="center" vertical="center" wrapText="1"/>
    </xf>
    <xf numFmtId="39" fontId="62" fillId="13" borderId="146" xfId="0" applyNumberFormat="1" applyFont="1" applyFill="1" applyBorder="1" applyAlignment="1">
      <alignment vertical="center"/>
    </xf>
    <xf numFmtId="1" fontId="61" fillId="13" borderId="146" xfId="0" applyNumberFormat="1" applyFont="1" applyFill="1" applyBorder="1" applyAlignment="1">
      <alignment horizontal="center" vertical="center" wrapText="1"/>
    </xf>
    <xf numFmtId="0" fontId="61" fillId="13" borderId="146" xfId="0" applyFont="1" applyFill="1" applyBorder="1" applyAlignment="1">
      <alignment horizontal="center" vertical="center" wrapText="1"/>
    </xf>
    <xf numFmtId="0" fontId="21" fillId="13" borderId="146" xfId="0" applyFont="1" applyFill="1" applyBorder="1" applyAlignment="1">
      <alignment horizontal="left" vertical="center" wrapText="1" indent="1"/>
    </xf>
    <xf numFmtId="0" fontId="21" fillId="0" borderId="242" xfId="0" applyFont="1" applyBorder="1" applyAlignment="1">
      <alignment horizontal="left" vertical="center" indent="1"/>
    </xf>
    <xf numFmtId="39" fontId="62" fillId="13" borderId="138" xfId="0" applyNumberFormat="1" applyFont="1" applyFill="1" applyBorder="1" applyAlignment="1">
      <alignment vertical="center"/>
    </xf>
    <xf numFmtId="39" fontId="29" fillId="0" borderId="142" xfId="0" applyNumberFormat="1" applyFont="1" applyBorder="1"/>
    <xf numFmtId="0" fontId="21" fillId="8" borderId="104" xfId="9" applyFont="1" applyFill="1" applyBorder="1" applyAlignment="1">
      <alignment horizontal="left" vertical="center" wrapText="1" indent="1"/>
    </xf>
    <xf numFmtId="0" fontId="21" fillId="8" borderId="91" xfId="9" applyFont="1" applyFill="1" applyBorder="1" applyAlignment="1">
      <alignment horizontal="left" vertical="center" wrapText="1" indent="1"/>
    </xf>
    <xf numFmtId="0" fontId="21" fillId="13" borderId="239" xfId="0" applyFont="1" applyFill="1" applyBorder="1" applyAlignment="1">
      <alignment horizontal="left" vertical="center" wrapText="1" indent="1"/>
    </xf>
    <xf numFmtId="0" fontId="21" fillId="0" borderId="214" xfId="0" applyFont="1" applyBorder="1" applyAlignment="1">
      <alignment horizontal="left" indent="1"/>
    </xf>
    <xf numFmtId="39" fontId="33" fillId="13" borderId="258" xfId="0" applyNumberFormat="1" applyFont="1" applyFill="1" applyBorder="1" applyAlignment="1">
      <alignment vertical="center"/>
    </xf>
    <xf numFmtId="0" fontId="21" fillId="8" borderId="262" xfId="9" applyFont="1" applyFill="1" applyBorder="1" applyAlignment="1">
      <alignment horizontal="left" vertical="center" wrapText="1" indent="1"/>
    </xf>
    <xf numFmtId="0" fontId="21" fillId="8" borderId="147" xfId="9" applyFont="1" applyFill="1" applyBorder="1" applyAlignment="1">
      <alignment horizontal="left" vertical="center" wrapText="1" indent="1"/>
    </xf>
    <xf numFmtId="0" fontId="21" fillId="8" borderId="255" xfId="9" applyFont="1" applyFill="1" applyBorder="1" applyAlignment="1">
      <alignment horizontal="left" vertical="center" wrapText="1" indent="1"/>
    </xf>
    <xf numFmtId="0" fontId="21" fillId="0" borderId="241" xfId="0" applyFont="1" applyFill="1" applyBorder="1" applyAlignment="1">
      <alignment horizontal="left" vertical="center" wrapText="1" indent="1"/>
    </xf>
    <xf numFmtId="0" fontId="21" fillId="0" borderId="206" xfId="0" applyFont="1" applyFill="1" applyBorder="1" applyAlignment="1">
      <alignment horizontal="left" indent="1"/>
    </xf>
    <xf numFmtId="0" fontId="21" fillId="0" borderId="308" xfId="0" applyFont="1" applyFill="1" applyBorder="1" applyAlignment="1">
      <alignment horizontal="left" indent="1"/>
    </xf>
    <xf numFmtId="0" fontId="21" fillId="0" borderId="206" xfId="0" applyFont="1" applyFill="1" applyBorder="1" applyAlignment="1">
      <alignment horizontal="left" vertical="center" wrapText="1" indent="1"/>
    </xf>
    <xf numFmtId="0" fontId="21" fillId="0" borderId="235" xfId="0" applyFont="1" applyFill="1" applyBorder="1" applyAlignment="1">
      <alignment horizontal="left" indent="1"/>
    </xf>
    <xf numFmtId="0" fontId="21" fillId="13" borderId="156" xfId="0" applyFont="1" applyFill="1" applyBorder="1" applyAlignment="1">
      <alignment horizontal="left" vertical="center" wrapText="1" indent="1"/>
    </xf>
    <xf numFmtId="39" fontId="61" fillId="13" borderId="141" xfId="0" applyNumberFormat="1" applyFont="1" applyFill="1" applyBorder="1" applyAlignment="1">
      <alignment vertical="center"/>
    </xf>
    <xf numFmtId="39" fontId="29" fillId="0" borderId="153" xfId="0" applyNumberFormat="1" applyFont="1" applyBorder="1"/>
    <xf numFmtId="39" fontId="61" fillId="13" borderId="138" xfId="0" applyNumberFormat="1" applyFont="1" applyFill="1" applyBorder="1" applyAlignment="1">
      <alignment vertical="center"/>
    </xf>
    <xf numFmtId="0" fontId="21" fillId="13" borderId="258" xfId="0" applyFont="1" applyFill="1" applyBorder="1" applyAlignment="1">
      <alignment horizontal="left" vertical="center" wrapText="1" indent="1"/>
    </xf>
    <xf numFmtId="0" fontId="21" fillId="13" borderId="263" xfId="0" applyFont="1" applyFill="1" applyBorder="1" applyAlignment="1">
      <alignment horizontal="left" vertical="center" wrapText="1" indent="1"/>
    </xf>
    <xf numFmtId="39" fontId="29" fillId="13" borderId="264" xfId="0" applyNumberFormat="1" applyFont="1" applyFill="1" applyBorder="1" applyAlignment="1">
      <alignment vertical="center"/>
    </xf>
    <xf numFmtId="39" fontId="29" fillId="13" borderId="258" xfId="0" applyNumberFormat="1" applyFont="1" applyFill="1" applyBorder="1" applyAlignment="1">
      <alignment vertical="center"/>
    </xf>
    <xf numFmtId="1" fontId="29" fillId="13" borderId="258" xfId="0" applyNumberFormat="1" applyFont="1" applyFill="1" applyBorder="1" applyAlignment="1">
      <alignment horizontal="center" vertical="center" wrapText="1"/>
    </xf>
    <xf numFmtId="0" fontId="29" fillId="13" borderId="258" xfId="0" applyFont="1" applyFill="1" applyBorder="1" applyAlignment="1">
      <alignment horizontal="center" vertical="center" wrapText="1"/>
    </xf>
    <xf numFmtId="39" fontId="61" fillId="13" borderId="148" xfId="0" applyNumberFormat="1" applyFont="1" applyFill="1" applyBorder="1" applyAlignment="1">
      <alignment vertical="center"/>
    </xf>
    <xf numFmtId="39" fontId="61" fillId="13" borderId="146" xfId="0" applyNumberFormat="1" applyFont="1" applyFill="1" applyBorder="1" applyAlignment="1">
      <alignment vertical="center"/>
    </xf>
    <xf numFmtId="0" fontId="19" fillId="13" borderId="145" xfId="0" applyFont="1" applyFill="1" applyBorder="1" applyAlignment="1">
      <alignment horizontal="center" vertical="center"/>
    </xf>
    <xf numFmtId="0" fontId="20" fillId="13" borderId="146" xfId="0" applyFont="1" applyFill="1" applyBorder="1" applyAlignment="1">
      <alignment horizontal="left" vertical="center" wrapText="1" indent="1"/>
    </xf>
    <xf numFmtId="0" fontId="21" fillId="13" borderId="146" xfId="0" applyFont="1" applyFill="1" applyBorder="1" applyAlignment="1">
      <alignment horizontal="center" vertical="center" wrapText="1"/>
    </xf>
    <xf numFmtId="0" fontId="21" fillId="0" borderId="214" xfId="0" applyFont="1" applyFill="1" applyBorder="1" applyAlignment="1">
      <alignment horizontal="left" indent="1"/>
    </xf>
    <xf numFmtId="39" fontId="33" fillId="13" borderId="146" xfId="0" applyNumberFormat="1" applyFont="1" applyFill="1" applyBorder="1" applyAlignment="1">
      <alignment vertical="center"/>
    </xf>
    <xf numFmtId="0" fontId="21" fillId="8" borderId="140" xfId="9" applyFont="1" applyFill="1" applyBorder="1" applyAlignment="1">
      <alignment horizontal="left" vertical="center" wrapText="1" indent="1"/>
    </xf>
    <xf numFmtId="0" fontId="21" fillId="0" borderId="239" xfId="0" applyFont="1" applyFill="1" applyBorder="1" applyAlignment="1">
      <alignment horizontal="left" vertical="center" wrapText="1" indent="1"/>
    </xf>
    <xf numFmtId="0" fontId="21" fillId="13" borderId="152" xfId="0" applyFont="1" applyFill="1" applyBorder="1" applyAlignment="1">
      <alignment horizontal="left" vertical="center" wrapText="1" indent="1"/>
    </xf>
    <xf numFmtId="0" fontId="21" fillId="13" borderId="175" xfId="0" applyFont="1" applyFill="1" applyBorder="1" applyAlignment="1">
      <alignment horizontal="left" vertical="center" wrapText="1" indent="1"/>
    </xf>
    <xf numFmtId="0" fontId="29" fillId="0" borderId="142" xfId="0" applyFont="1" applyBorder="1" applyAlignment="1">
      <alignment horizontal="center" vertical="center"/>
    </xf>
    <xf numFmtId="0" fontId="21" fillId="13" borderId="138" xfId="0" applyFont="1" applyFill="1" applyBorder="1" applyAlignment="1">
      <alignment horizontal="left" vertical="center" wrapText="1" indent="1"/>
    </xf>
    <xf numFmtId="39" fontId="62" fillId="0" borderId="139" xfId="0" applyNumberFormat="1" applyFont="1" applyBorder="1" applyAlignment="1">
      <alignment vertical="center"/>
    </xf>
    <xf numFmtId="0" fontId="21" fillId="0" borderId="156" xfId="0" applyFont="1" applyBorder="1" applyAlignment="1">
      <alignment horizontal="left" vertical="center" wrapText="1" indent="1"/>
    </xf>
    <xf numFmtId="0" fontId="21" fillId="0" borderId="206" xfId="0" applyFont="1" applyBorder="1" applyAlignment="1">
      <alignment horizontal="left" vertical="center" wrapText="1" indent="1"/>
    </xf>
    <xf numFmtId="0" fontId="21" fillId="0" borderId="241" xfId="0" applyFont="1" applyBorder="1" applyAlignment="1">
      <alignment horizontal="left" vertical="center" wrapText="1" indent="1"/>
    </xf>
    <xf numFmtId="0" fontId="21" fillId="0" borderId="308" xfId="0" applyFont="1" applyBorder="1" applyAlignment="1">
      <alignment horizontal="left" indent="1"/>
    </xf>
    <xf numFmtId="39" fontId="33" fillId="0" borderId="139" xfId="0" applyNumberFormat="1" applyFont="1" applyBorder="1" applyAlignment="1">
      <alignment vertical="center"/>
    </xf>
    <xf numFmtId="0" fontId="21" fillId="0" borderId="160" xfId="0" applyFont="1" applyBorder="1" applyAlignment="1">
      <alignment horizontal="left" vertical="center" indent="1"/>
    </xf>
    <xf numFmtId="0" fontId="21" fillId="0" borderId="239" xfId="0" applyFont="1" applyBorder="1" applyAlignment="1">
      <alignment horizontal="left" vertical="center" wrapText="1" indent="1"/>
    </xf>
    <xf numFmtId="0" fontId="62" fillId="12" borderId="180" xfId="0" applyFont="1" applyFill="1" applyBorder="1" applyAlignment="1">
      <alignment horizontal="center" vertical="center"/>
    </xf>
    <xf numFmtId="0" fontId="29" fillId="0" borderId="136" xfId="0" applyFont="1" applyBorder="1"/>
    <xf numFmtId="0" fontId="29" fillId="0" borderId="310" xfId="0" applyFont="1" applyBorder="1"/>
    <xf numFmtId="0" fontId="21" fillId="0" borderId="204" xfId="0" applyFont="1" applyBorder="1" applyAlignment="1">
      <alignment horizontal="left" vertical="center" wrapText="1" indent="1"/>
    </xf>
    <xf numFmtId="0" fontId="21" fillId="13" borderId="140" xfId="0" applyFont="1" applyFill="1" applyBorder="1" applyAlignment="1">
      <alignment horizontal="left" vertical="center" wrapText="1" indent="1"/>
    </xf>
    <xf numFmtId="0" fontId="21" fillId="13" borderId="206" xfId="0" applyFont="1" applyFill="1" applyBorder="1" applyAlignment="1">
      <alignment horizontal="left" vertical="center" wrapText="1" indent="1"/>
    </xf>
    <xf numFmtId="0" fontId="21" fillId="13" borderId="241" xfId="0" applyFont="1" applyFill="1" applyBorder="1" applyAlignment="1">
      <alignment horizontal="left" vertical="center" wrapText="1" indent="1"/>
    </xf>
    <xf numFmtId="39" fontId="29" fillId="13" borderId="146" xfId="0" applyNumberFormat="1" applyFont="1" applyFill="1" applyBorder="1" applyAlignment="1">
      <alignment vertical="center"/>
    </xf>
    <xf numFmtId="0" fontId="29" fillId="13" borderId="138" xfId="0" applyFont="1" applyFill="1" applyBorder="1" applyAlignment="1">
      <alignment horizontal="center" vertical="center" wrapText="1"/>
    </xf>
    <xf numFmtId="1" fontId="29" fillId="13" borderId="138" xfId="0" applyNumberFormat="1" applyFont="1" applyFill="1" applyBorder="1" applyAlignment="1">
      <alignment horizontal="center" vertical="center" wrapText="1"/>
    </xf>
    <xf numFmtId="3" fontId="29" fillId="0" borderId="139" xfId="0" applyNumberFormat="1" applyFont="1" applyBorder="1" applyAlignment="1">
      <alignment horizontal="center" vertical="center" wrapText="1"/>
    </xf>
    <xf numFmtId="3" fontId="29" fillId="0" borderId="146" xfId="0" applyNumberFormat="1" applyFont="1" applyBorder="1" applyAlignment="1">
      <alignment horizontal="center" vertical="center"/>
    </xf>
    <xf numFmtId="3" fontId="29" fillId="0" borderId="231" xfId="0" applyNumberFormat="1" applyFont="1" applyBorder="1" applyAlignment="1">
      <alignment horizontal="center" vertical="center"/>
    </xf>
    <xf numFmtId="0" fontId="29" fillId="0" borderId="139" xfId="0" applyFont="1" applyBorder="1" applyAlignment="1">
      <alignment horizontal="center" vertical="center"/>
    </xf>
    <xf numFmtId="39" fontId="29" fillId="0" borderId="141" xfId="0" applyNumberFormat="1" applyFont="1" applyBorder="1" applyAlignment="1">
      <alignment vertical="center"/>
    </xf>
    <xf numFmtId="39" fontId="29" fillId="0" borderId="138" xfId="0" applyNumberFormat="1" applyFont="1" applyBorder="1" applyAlignment="1">
      <alignment vertical="center"/>
    </xf>
    <xf numFmtId="1" fontId="29" fillId="0" borderId="138" xfId="0" applyNumberFormat="1" applyFont="1" applyBorder="1" applyAlignment="1">
      <alignment horizontal="center" vertical="center" wrapText="1"/>
    </xf>
    <xf numFmtId="0" fontId="29" fillId="0" borderId="138" xfId="0" applyFont="1" applyBorder="1" applyAlignment="1">
      <alignment horizontal="center" vertical="center"/>
    </xf>
    <xf numFmtId="0" fontId="35" fillId="12" borderId="321" xfId="0" applyFont="1" applyFill="1" applyBorder="1" applyAlignment="1">
      <alignment horizontal="left" vertical="center" indent="1"/>
    </xf>
    <xf numFmtId="0" fontId="62" fillId="12" borderId="304" xfId="0" applyFont="1" applyFill="1" applyBorder="1" applyAlignment="1">
      <alignment horizontal="center" vertical="center"/>
    </xf>
    <xf numFmtId="0" fontId="29" fillId="0" borderId="13" xfId="0" applyFont="1" applyBorder="1"/>
    <xf numFmtId="0" fontId="29" fillId="0" borderId="15" xfId="0" applyFont="1" applyBorder="1"/>
    <xf numFmtId="39" fontId="33" fillId="0" borderId="138" xfId="0" applyNumberFormat="1" applyFont="1" applyBorder="1" applyAlignment="1">
      <alignment vertical="center"/>
    </xf>
    <xf numFmtId="0" fontId="21" fillId="0" borderId="170" xfId="0" applyFont="1" applyBorder="1" applyAlignment="1">
      <alignment horizontal="left" vertical="center" indent="1"/>
    </xf>
    <xf numFmtId="0" fontId="21" fillId="0" borderId="184" xfId="0" applyFont="1" applyBorder="1" applyAlignment="1">
      <alignment horizontal="left" indent="1"/>
    </xf>
    <xf numFmtId="0" fontId="21" fillId="0" borderId="197" xfId="0" applyFont="1" applyBorder="1" applyAlignment="1">
      <alignment horizontal="left" vertical="center" wrapText="1" indent="1"/>
    </xf>
    <xf numFmtId="0" fontId="61" fillId="0" borderId="146" xfId="0" applyFont="1" applyBorder="1" applyAlignment="1">
      <alignment horizontal="center" vertical="center" wrapText="1"/>
    </xf>
    <xf numFmtId="0" fontId="21" fillId="0" borderId="198" xfId="0" applyFont="1" applyBorder="1" applyAlignment="1">
      <alignment horizontal="left" vertical="center" indent="1"/>
    </xf>
    <xf numFmtId="0" fontId="21" fillId="0" borderId="199" xfId="0" applyFont="1" applyBorder="1" applyAlignment="1">
      <alignment horizontal="left" vertical="center" indent="1"/>
    </xf>
    <xf numFmtId="39" fontId="61" fillId="0" borderId="148" xfId="0" applyNumberFormat="1" applyFont="1" applyBorder="1" applyAlignment="1">
      <alignment vertical="center"/>
    </xf>
    <xf numFmtId="39" fontId="61" fillId="0" borderId="146" xfId="0" applyNumberFormat="1" applyFont="1" applyBorder="1" applyAlignment="1">
      <alignment vertical="center"/>
    </xf>
    <xf numFmtId="39" fontId="62" fillId="0" borderId="146" xfId="0" applyNumberFormat="1" applyFont="1" applyBorder="1" applyAlignment="1">
      <alignment vertical="center"/>
    </xf>
    <xf numFmtId="1" fontId="29" fillId="0" borderId="146" xfId="0" applyNumberFormat="1" applyFont="1" applyBorder="1" applyAlignment="1">
      <alignment horizontal="center" vertical="center" wrapText="1"/>
    </xf>
    <xf numFmtId="0" fontId="29" fillId="0" borderId="146" xfId="0" applyFont="1" applyBorder="1" applyAlignment="1">
      <alignment horizontal="center" vertical="center" wrapText="1"/>
    </xf>
    <xf numFmtId="39" fontId="62" fillId="0" borderId="258" xfId="0" applyNumberFormat="1" applyFont="1" applyBorder="1" applyAlignment="1">
      <alignment vertical="center"/>
    </xf>
    <xf numFmtId="0" fontId="18" fillId="12" borderId="238" xfId="0" applyFont="1" applyFill="1" applyBorder="1" applyAlignment="1">
      <alignment horizontal="center" vertical="center" textRotation="90" wrapText="1"/>
    </xf>
    <xf numFmtId="0" fontId="18" fillId="12" borderId="209" xfId="0" applyFont="1" applyFill="1" applyBorder="1" applyAlignment="1">
      <alignment horizontal="center" vertical="center" textRotation="90" wrapText="1"/>
    </xf>
    <xf numFmtId="0" fontId="18" fillId="12" borderId="205" xfId="0" applyFont="1" applyFill="1" applyBorder="1" applyAlignment="1">
      <alignment horizontal="center" vertical="center" textRotation="90" wrapText="1"/>
    </xf>
    <xf numFmtId="0" fontId="21" fillId="0" borderId="142" xfId="0" applyFont="1" applyBorder="1" applyAlignment="1">
      <alignment horizontal="left" vertical="center" indent="1"/>
    </xf>
    <xf numFmtId="0" fontId="21" fillId="0" borderId="144" xfId="0" applyFont="1" applyBorder="1" applyAlignment="1">
      <alignment horizontal="left" vertical="center" indent="1"/>
    </xf>
    <xf numFmtId="0" fontId="18" fillId="12" borderId="207" xfId="0" applyFont="1" applyFill="1" applyBorder="1" applyAlignment="1">
      <alignment horizontal="center" vertical="center" textRotation="90" wrapText="1"/>
    </xf>
    <xf numFmtId="0" fontId="18" fillId="12" borderId="58" xfId="0" applyFont="1" applyFill="1" applyBorder="1" applyAlignment="1">
      <alignment horizontal="center" vertical="center" textRotation="90" wrapText="1"/>
    </xf>
    <xf numFmtId="0" fontId="18" fillId="12" borderId="59" xfId="0" applyFont="1" applyFill="1" applyBorder="1" applyAlignment="1">
      <alignment horizontal="center" vertical="center" textRotation="90" wrapText="1"/>
    </xf>
    <xf numFmtId="0" fontId="18" fillId="12" borderId="60" xfId="0" applyFont="1" applyFill="1" applyBorder="1" applyAlignment="1">
      <alignment horizontal="center" vertical="center" textRotation="90" wrapText="1"/>
    </xf>
    <xf numFmtId="0" fontId="18" fillId="12" borderId="307" xfId="0" applyFont="1" applyFill="1" applyBorder="1" applyAlignment="1">
      <alignment horizontal="center" vertical="center" textRotation="90" wrapText="1"/>
    </xf>
    <xf numFmtId="0" fontId="18" fillId="12" borderId="337" xfId="0" applyFont="1" applyFill="1" applyBorder="1" applyAlignment="1">
      <alignment horizontal="center" vertical="center" textRotation="90" wrapText="1"/>
    </xf>
    <xf numFmtId="0" fontId="18" fillId="12" borderId="94" xfId="0" applyFont="1" applyFill="1" applyBorder="1" applyAlignment="1">
      <alignment horizontal="center" vertical="center" textRotation="90" wrapText="1"/>
    </xf>
    <xf numFmtId="0" fontId="38" fillId="0" borderId="130" xfId="3" applyFont="1" applyBorder="1" applyAlignment="1">
      <alignment horizontal="center"/>
    </xf>
    <xf numFmtId="0" fontId="38" fillId="0" borderId="130" xfId="3" applyFont="1" applyBorder="1" applyAlignment="1">
      <alignment horizontal="center" vertical="center"/>
    </xf>
    <xf numFmtId="0" fontId="44" fillId="0" borderId="0" xfId="3" applyFont="1" applyAlignment="1">
      <alignment horizontal="center" vertical="top"/>
    </xf>
    <xf numFmtId="0" fontId="132" fillId="31" borderId="393" xfId="0" applyFont="1" applyFill="1" applyBorder="1" applyAlignment="1">
      <alignment horizontal="left" vertical="center" wrapText="1" indent="1"/>
    </xf>
    <xf numFmtId="0" fontId="133" fillId="31" borderId="393" xfId="0" applyFont="1" applyFill="1" applyBorder="1" applyAlignment="1">
      <alignment horizontal="left" vertical="center" wrapText="1" indent="1"/>
    </xf>
    <xf numFmtId="0" fontId="0" fillId="31" borderId="393" xfId="0" applyFill="1" applyBorder="1" applyAlignment="1">
      <alignment vertical="center" wrapText="1"/>
    </xf>
    <xf numFmtId="0" fontId="0" fillId="31" borderId="394" xfId="0" applyFill="1" applyBorder="1" applyAlignment="1">
      <alignment vertical="center" wrapText="1"/>
    </xf>
    <xf numFmtId="0" fontId="18" fillId="2" borderId="94" xfId="3" applyFont="1" applyFill="1" applyBorder="1" applyAlignment="1">
      <alignment horizontal="center" vertical="center" textRotation="90" wrapText="1"/>
    </xf>
    <xf numFmtId="0" fontId="37" fillId="9" borderId="63" xfId="6" applyFont="1" applyFill="1" applyBorder="1" applyAlignment="1">
      <alignment horizontal="center" vertical="center"/>
    </xf>
    <xf numFmtId="0" fontId="37" fillId="9" borderId="7" xfId="6" applyFont="1" applyFill="1" applyBorder="1" applyAlignment="1">
      <alignment horizontal="center" vertical="center"/>
    </xf>
    <xf numFmtId="0" fontId="37" fillId="9" borderId="184" xfId="6" applyFont="1" applyFill="1" applyBorder="1" applyAlignment="1">
      <alignment horizontal="center" vertical="center"/>
    </xf>
    <xf numFmtId="0" fontId="35" fillId="9" borderId="53" xfId="7" applyFont="1" applyFill="1" applyBorder="1" applyAlignment="1">
      <alignment horizontal="left" vertical="center" indent="1"/>
    </xf>
    <xf numFmtId="0" fontId="37" fillId="9" borderId="390" xfId="6" applyFont="1" applyFill="1" applyBorder="1" applyAlignment="1">
      <alignment horizontal="center" vertical="center"/>
    </xf>
    <xf numFmtId="0" fontId="137" fillId="31" borderId="36" xfId="0" applyFont="1" applyFill="1" applyBorder="1" applyAlignment="1">
      <alignment horizontal="center" vertical="center" textRotation="90" wrapText="1"/>
    </xf>
    <xf numFmtId="0" fontId="137" fillId="31" borderId="51" xfId="0" applyFont="1" applyFill="1" applyBorder="1" applyAlignment="1">
      <alignment horizontal="center" vertical="center" textRotation="90" wrapText="1"/>
    </xf>
    <xf numFmtId="0" fontId="137" fillId="31" borderId="58" xfId="0" applyFont="1" applyFill="1" applyBorder="1" applyAlignment="1">
      <alignment horizontal="center" vertical="center" textRotation="90" wrapText="1"/>
    </xf>
    <xf numFmtId="0" fontId="137" fillId="31" borderId="59" xfId="0" applyFont="1" applyFill="1" applyBorder="1" applyAlignment="1">
      <alignment horizontal="center" vertical="center" textRotation="90" wrapText="1"/>
    </xf>
    <xf numFmtId="0" fontId="137" fillId="31" borderId="392" xfId="0" applyFont="1" applyFill="1" applyBorder="1" applyAlignment="1">
      <alignment horizontal="center" vertical="center" textRotation="90" wrapText="1"/>
    </xf>
    <xf numFmtId="0" fontId="37" fillId="9" borderId="389" xfId="6" applyFont="1" applyFill="1" applyBorder="1" applyAlignment="1">
      <alignment horizontal="center" vertical="center"/>
    </xf>
    <xf numFmtId="0" fontId="37" fillId="9" borderId="0" xfId="6" applyFont="1" applyFill="1" applyBorder="1" applyAlignment="1">
      <alignment horizontal="center" vertical="center"/>
    </xf>
    <xf numFmtId="0" fontId="35" fillId="2" borderId="7" xfId="7" applyFont="1" applyFill="1" applyBorder="1" applyAlignment="1">
      <alignment horizontal="left" vertical="center" indent="1"/>
    </xf>
    <xf numFmtId="0" fontId="34" fillId="2" borderId="64" xfId="6" applyFont="1" applyFill="1" applyBorder="1" applyAlignment="1">
      <alignment horizontal="center" vertical="center"/>
    </xf>
    <xf numFmtId="0" fontId="34" fillId="2" borderId="65" xfId="6" applyFont="1" applyFill="1" applyBorder="1" applyAlignment="1">
      <alignment horizontal="center" vertical="center"/>
    </xf>
    <xf numFmtId="0" fontId="34" fillId="2" borderId="66" xfId="6" applyFont="1" applyFill="1" applyBorder="1" applyAlignment="1">
      <alignment horizontal="center" vertical="center"/>
    </xf>
    <xf numFmtId="0" fontId="41" fillId="11" borderId="369" xfId="20" applyFont="1" applyFill="1" applyBorder="1" applyAlignment="1">
      <alignment horizontal="left" vertical="center" wrapText="1" indent="7"/>
    </xf>
    <xf numFmtId="0" fontId="111" fillId="0" borderId="312" xfId="20" applyFont="1" applyBorder="1" applyAlignment="1">
      <alignment horizontal="left" indent="7"/>
    </xf>
    <xf numFmtId="4" fontId="41" fillId="10" borderId="395" xfId="11" applyNumberFormat="1" applyFont="1" applyFill="1" applyBorder="1" applyAlignment="1">
      <alignment horizontal="left" vertical="center" wrapText="1" indent="1"/>
    </xf>
    <xf numFmtId="4" fontId="43" fillId="10" borderId="395" xfId="11" applyNumberFormat="1" applyFont="1" applyFill="1" applyBorder="1" applyAlignment="1">
      <alignment horizontal="center" vertical="center" wrapText="1"/>
    </xf>
    <xf numFmtId="4" fontId="43" fillId="10" borderId="396" xfId="11" applyNumberFormat="1" applyFont="1" applyFill="1" applyBorder="1" applyAlignment="1">
      <alignment horizontal="center" vertical="center" wrapText="1"/>
    </xf>
    <xf numFmtId="0" fontId="35" fillId="9" borderId="96" xfId="7" applyFont="1" applyFill="1" applyBorder="1" applyAlignment="1">
      <alignment horizontal="left" vertical="center" indent="1"/>
    </xf>
    <xf numFmtId="39" fontId="24" fillId="0" borderId="49" xfId="9" applyNumberFormat="1" applyFont="1" applyFill="1" applyBorder="1" applyAlignment="1">
      <alignment horizontal="right" vertical="center"/>
    </xf>
    <xf numFmtId="39" fontId="24" fillId="0" borderId="40" xfId="9" applyNumberFormat="1" applyFont="1" applyFill="1" applyBorder="1" applyAlignment="1">
      <alignment horizontal="right" vertical="center"/>
    </xf>
    <xf numFmtId="39" fontId="24" fillId="0" borderId="45" xfId="9" applyNumberFormat="1" applyFont="1" applyFill="1" applyBorder="1" applyAlignment="1">
      <alignment horizontal="right" vertical="center"/>
    </xf>
    <xf numFmtId="39" fontId="25" fillId="0" borderId="49" xfId="9" applyNumberFormat="1" applyFont="1" applyFill="1" applyBorder="1" applyAlignment="1">
      <alignment horizontal="right" vertical="center"/>
    </xf>
    <xf numFmtId="39" fontId="25" fillId="0" borderId="40" xfId="9" applyNumberFormat="1" applyFont="1" applyFill="1" applyBorder="1" applyAlignment="1">
      <alignment horizontal="right" vertical="center"/>
    </xf>
    <xf numFmtId="39" fontId="25" fillId="0" borderId="45" xfId="9" applyNumberFormat="1" applyFont="1" applyFill="1" applyBorder="1" applyAlignment="1">
      <alignment horizontal="right" vertical="center"/>
    </xf>
    <xf numFmtId="39" fontId="24" fillId="0" borderId="75" xfId="9" applyNumberFormat="1" applyFont="1" applyFill="1" applyBorder="1" applyAlignment="1">
      <alignment horizontal="right" vertical="center"/>
    </xf>
    <xf numFmtId="39" fontId="24" fillId="0" borderId="41" xfId="9" applyNumberFormat="1" applyFont="1" applyFill="1" applyBorder="1" applyAlignment="1">
      <alignment horizontal="right" vertical="center"/>
    </xf>
    <xf numFmtId="39" fontId="24" fillId="0" borderId="78" xfId="9" applyNumberFormat="1" applyFont="1" applyFill="1" applyBorder="1" applyAlignment="1">
      <alignment horizontal="right" vertical="center"/>
    </xf>
    <xf numFmtId="39" fontId="24" fillId="0" borderId="46" xfId="9" applyNumberFormat="1" applyFont="1" applyFill="1" applyBorder="1" applyAlignment="1">
      <alignment horizontal="right" vertical="center"/>
    </xf>
    <xf numFmtId="39" fontId="24" fillId="0" borderId="50" xfId="9" applyNumberFormat="1" applyFont="1" applyFill="1" applyBorder="1" applyAlignment="1">
      <alignment horizontal="right" vertical="center"/>
    </xf>
    <xf numFmtId="39" fontId="24" fillId="0" borderId="92" xfId="9" applyNumberFormat="1" applyFont="1" applyFill="1" applyBorder="1" applyAlignment="1">
      <alignment horizontal="right" vertical="center"/>
    </xf>
    <xf numFmtId="39" fontId="24" fillId="0" borderId="47" xfId="9" applyNumberFormat="1" applyFont="1" applyFill="1" applyBorder="1" applyAlignment="1">
      <alignment horizontal="right" vertical="center"/>
    </xf>
    <xf numFmtId="39" fontId="24" fillId="0" borderId="34" xfId="9" applyNumberFormat="1" applyFont="1" applyFill="1" applyBorder="1" applyAlignment="1">
      <alignment horizontal="right" vertical="center"/>
    </xf>
    <xf numFmtId="39" fontId="24" fillId="0" borderId="43" xfId="9" applyNumberFormat="1" applyFont="1" applyFill="1" applyBorder="1" applyAlignment="1">
      <alignment horizontal="right" vertical="center"/>
    </xf>
    <xf numFmtId="39" fontId="25" fillId="0" borderId="47" xfId="9" applyNumberFormat="1" applyFont="1" applyFill="1" applyBorder="1" applyAlignment="1">
      <alignment horizontal="right" vertical="center"/>
    </xf>
    <xf numFmtId="39" fontId="25" fillId="0" borderId="34" xfId="9" applyNumberFormat="1" applyFont="1" applyFill="1" applyBorder="1" applyAlignment="1">
      <alignment horizontal="right" vertical="center"/>
    </xf>
    <xf numFmtId="39" fontId="25" fillId="0" borderId="43" xfId="9" applyNumberFormat="1" applyFont="1" applyFill="1" applyBorder="1" applyAlignment="1">
      <alignment horizontal="right" vertical="center"/>
    </xf>
    <xf numFmtId="0" fontId="21" fillId="0" borderId="195" xfId="9" applyFont="1" applyFill="1" applyBorder="1" applyAlignment="1">
      <alignment horizontal="left" vertical="center" wrapText="1" indent="1"/>
    </xf>
    <xf numFmtId="0" fontId="21" fillId="0" borderId="111" xfId="9" applyFont="1" applyFill="1" applyBorder="1" applyAlignment="1">
      <alignment horizontal="left" vertical="center" wrapText="1" indent="1"/>
    </xf>
    <xf numFmtId="0" fontId="21" fillId="0" borderId="35" xfId="7" applyFont="1" applyFill="1" applyBorder="1" applyAlignment="1">
      <alignment horizontal="center" vertical="center" wrapText="1"/>
    </xf>
    <xf numFmtId="0" fontId="21" fillId="0" borderId="53" xfId="9" applyFont="1" applyFill="1" applyBorder="1" applyAlignment="1">
      <alignment horizontal="left" vertical="center" wrapText="1" indent="1"/>
    </xf>
    <xf numFmtId="0" fontId="21" fillId="0" borderId="196" xfId="9" applyFont="1" applyFill="1" applyBorder="1" applyAlignment="1">
      <alignment horizontal="left" vertical="center" wrapText="1" indent="1"/>
    </xf>
    <xf numFmtId="39" fontId="29" fillId="0" borderId="46" xfId="9" applyNumberFormat="1" applyFont="1" applyFill="1" applyBorder="1" applyAlignment="1">
      <alignment horizontal="right" vertical="center"/>
    </xf>
    <xf numFmtId="39" fontId="29" fillId="0" borderId="50" xfId="9" applyNumberFormat="1" applyFont="1" applyFill="1" applyBorder="1" applyAlignment="1">
      <alignment horizontal="right" vertical="center"/>
    </xf>
    <xf numFmtId="39" fontId="29" fillId="0" borderId="92" xfId="9" applyNumberFormat="1" applyFont="1" applyFill="1" applyBorder="1" applyAlignment="1">
      <alignment horizontal="right" vertical="center"/>
    </xf>
    <xf numFmtId="39" fontId="29" fillId="0" borderId="47" xfId="9" applyNumberFormat="1" applyFont="1" applyFill="1" applyBorder="1" applyAlignment="1">
      <alignment horizontal="right" vertical="center"/>
    </xf>
    <xf numFmtId="39" fontId="29" fillId="0" borderId="34" xfId="9" applyNumberFormat="1" applyFont="1" applyFill="1" applyBorder="1" applyAlignment="1">
      <alignment horizontal="right" vertical="center"/>
    </xf>
    <xf numFmtId="39" fontId="29" fillId="0" borderId="43" xfId="9" applyNumberFormat="1" applyFont="1" applyFill="1" applyBorder="1" applyAlignment="1">
      <alignment horizontal="right" vertical="center"/>
    </xf>
    <xf numFmtId="0" fontId="24" fillId="0" borderId="43" xfId="9" applyFont="1" applyFill="1" applyBorder="1" applyAlignment="1">
      <alignment horizontal="center" vertical="center"/>
    </xf>
    <xf numFmtId="39" fontId="33" fillId="0" borderId="47" xfId="9" applyNumberFormat="1" applyFont="1" applyFill="1" applyBorder="1" applyAlignment="1">
      <alignment horizontal="right" vertical="center"/>
    </xf>
    <xf numFmtId="39" fontId="33" fillId="0" borderId="34" xfId="9" applyNumberFormat="1" applyFont="1" applyFill="1" applyBorder="1" applyAlignment="1">
      <alignment horizontal="right" vertical="center"/>
    </xf>
    <xf numFmtId="39" fontId="33" fillId="0" borderId="43" xfId="9" applyNumberFormat="1" applyFont="1" applyFill="1" applyBorder="1" applyAlignment="1">
      <alignment horizontal="right" vertical="center"/>
    </xf>
    <xf numFmtId="39" fontId="24" fillId="0" borderId="50" xfId="9" applyNumberFormat="1" applyFont="1" applyFill="1" applyBorder="1" applyAlignment="1">
      <alignment horizontal="center" vertical="center"/>
    </xf>
    <xf numFmtId="39" fontId="24" fillId="0" borderId="92" xfId="9" applyNumberFormat="1" applyFont="1" applyFill="1" applyBorder="1" applyAlignment="1">
      <alignment horizontal="center" vertical="center"/>
    </xf>
    <xf numFmtId="39" fontId="24" fillId="0" borderId="34" xfId="9" applyNumberFormat="1" applyFont="1" applyFill="1" applyBorder="1" applyAlignment="1">
      <alignment horizontal="center" vertical="center"/>
    </xf>
    <xf numFmtId="39" fontId="24" fillId="0" borderId="43" xfId="9" applyNumberFormat="1" applyFont="1" applyFill="1" applyBorder="1" applyAlignment="1">
      <alignment horizontal="center" vertical="center"/>
    </xf>
    <xf numFmtId="39" fontId="29" fillId="0" borderId="75" xfId="9" applyNumberFormat="1" applyFont="1" applyFill="1" applyBorder="1" applyAlignment="1">
      <alignment horizontal="right" vertical="center"/>
    </xf>
    <xf numFmtId="39" fontId="29" fillId="0" borderId="41" xfId="9" applyNumberFormat="1" applyFont="1" applyFill="1" applyBorder="1" applyAlignment="1">
      <alignment horizontal="right" vertical="center"/>
    </xf>
    <xf numFmtId="39" fontId="29" fillId="0" borderId="78" xfId="9" applyNumberFormat="1" applyFont="1" applyFill="1" applyBorder="1" applyAlignment="1">
      <alignment horizontal="right" vertical="center"/>
    </xf>
    <xf numFmtId="39" fontId="29" fillId="0" borderId="49" xfId="9" applyNumberFormat="1" applyFont="1" applyFill="1" applyBorder="1" applyAlignment="1">
      <alignment horizontal="right" vertical="center"/>
    </xf>
    <xf numFmtId="39" fontId="29" fillId="0" borderId="40" xfId="9" applyNumberFormat="1" applyFont="1" applyFill="1" applyBorder="1" applyAlignment="1">
      <alignment horizontal="right" vertical="center"/>
    </xf>
    <xf numFmtId="39" fontId="29" fillId="0" borderId="45" xfId="9" applyNumberFormat="1" applyFont="1" applyFill="1" applyBorder="1" applyAlignment="1">
      <alignment horizontal="right" vertical="center"/>
    </xf>
    <xf numFmtId="1" fontId="24" fillId="0" borderId="85" xfId="1" applyNumberFormat="1" applyFont="1" applyFill="1" applyBorder="1" applyAlignment="1">
      <alignment horizontal="center" vertical="center" wrapText="1"/>
    </xf>
    <xf numFmtId="1" fontId="24" fillId="0" borderId="53" xfId="1" applyNumberFormat="1" applyFont="1" applyFill="1" applyBorder="1" applyAlignment="1">
      <alignment horizontal="center" vertical="center" wrapText="1"/>
    </xf>
    <xf numFmtId="1" fontId="24" fillId="0" borderId="91" xfId="1" applyNumberFormat="1" applyFont="1" applyFill="1" applyBorder="1" applyAlignment="1">
      <alignment horizontal="center" vertical="center" wrapText="1"/>
    </xf>
    <xf numFmtId="39" fontId="33" fillId="0" borderId="49" xfId="9" applyNumberFormat="1" applyFont="1" applyFill="1" applyBorder="1" applyAlignment="1">
      <alignment horizontal="right" vertical="center"/>
    </xf>
    <xf numFmtId="39" fontId="33" fillId="0" borderId="40" xfId="9" applyNumberFormat="1" applyFont="1" applyFill="1" applyBorder="1" applyAlignment="1">
      <alignment horizontal="right" vertical="center"/>
    </xf>
    <xf numFmtId="39" fontId="33" fillId="0" borderId="45" xfId="9" applyNumberFormat="1" applyFont="1" applyFill="1" applyBorder="1" applyAlignment="1">
      <alignment horizontal="right" vertical="center"/>
    </xf>
    <xf numFmtId="39" fontId="25" fillId="0" borderId="34" xfId="9" applyNumberFormat="1" applyFont="1" applyFill="1" applyBorder="1" applyAlignment="1">
      <alignment horizontal="center" vertical="center"/>
    </xf>
    <xf numFmtId="39" fontId="25" fillId="0" borderId="43" xfId="9" applyNumberFormat="1" applyFont="1" applyFill="1" applyBorder="1" applyAlignment="1">
      <alignment horizontal="center" vertical="center"/>
    </xf>
    <xf numFmtId="0" fontId="21" fillId="0" borderId="404" xfId="9" applyFont="1" applyFill="1" applyBorder="1" applyAlignment="1">
      <alignment horizontal="left" vertical="center" wrapText="1" indent="1"/>
    </xf>
    <xf numFmtId="0" fontId="21" fillId="0" borderId="5" xfId="9" applyFont="1" applyFill="1" applyBorder="1" applyAlignment="1">
      <alignment horizontal="left" vertical="center" wrapText="1" indent="1"/>
    </xf>
    <xf numFmtId="0" fontId="21" fillId="0" borderId="387" xfId="9" applyFont="1" applyFill="1" applyBorder="1" applyAlignment="1">
      <alignment horizontal="left" vertical="center" wrapText="1" indent="1"/>
    </xf>
    <xf numFmtId="39" fontId="29" fillId="0" borderId="37" xfId="9" applyNumberFormat="1" applyFont="1" applyFill="1" applyBorder="1" applyAlignment="1">
      <alignment horizontal="right" vertical="center"/>
    </xf>
    <xf numFmtId="39" fontId="29" fillId="0" borderId="33" xfId="9" applyNumberFormat="1" applyFont="1" applyFill="1" applyBorder="1" applyAlignment="1">
      <alignment horizontal="right" vertical="center"/>
    </xf>
    <xf numFmtId="39" fontId="33" fillId="0" borderId="33" xfId="9" applyNumberFormat="1" applyFont="1" applyFill="1" applyBorder="1" applyAlignment="1">
      <alignment horizontal="right" vertical="center"/>
    </xf>
    <xf numFmtId="167" fontId="28" fillId="0" borderId="49" xfId="9" applyNumberFormat="1" applyFont="1" applyFill="1" applyBorder="1" applyAlignment="1">
      <alignment horizontal="left" vertical="center" wrapText="1" indent="1"/>
    </xf>
    <xf numFmtId="167" fontId="28" fillId="0" borderId="40" xfId="9" applyNumberFormat="1" applyFont="1" applyFill="1" applyBorder="1" applyAlignment="1">
      <alignment horizontal="left" vertical="center" wrapText="1" indent="1"/>
    </xf>
    <xf numFmtId="167" fontId="21" fillId="0" borderId="33" xfId="9" applyNumberFormat="1" applyFont="1" applyFill="1" applyBorder="1" applyAlignment="1">
      <alignment horizontal="left" vertical="center" wrapText="1" indent="1"/>
    </xf>
    <xf numFmtId="167" fontId="21" fillId="0" borderId="40" xfId="9" applyNumberFormat="1" applyFont="1" applyFill="1" applyBorder="1" applyAlignment="1">
      <alignment horizontal="left" vertical="center" wrapText="1" indent="1"/>
    </xf>
    <xf numFmtId="167" fontId="21" fillId="0" borderId="49" xfId="9" applyNumberFormat="1" applyFont="1" applyFill="1" applyBorder="1" applyAlignment="1">
      <alignment horizontal="left" vertical="center" wrapText="1" indent="1"/>
    </xf>
    <xf numFmtId="167" fontId="21" fillId="0" borderId="45" xfId="9" applyNumberFormat="1" applyFont="1" applyFill="1" applyBorder="1" applyAlignment="1">
      <alignment horizontal="left" vertical="center" wrapText="1" indent="1"/>
    </xf>
    <xf numFmtId="0" fontId="21" fillId="0" borderId="95" xfId="7" applyFont="1" applyFill="1" applyBorder="1" applyAlignment="1">
      <alignment horizontal="center" vertical="center" wrapText="1"/>
    </xf>
    <xf numFmtId="0" fontId="21" fillId="0" borderId="95" xfId="7" applyFont="1" applyFill="1" applyBorder="1" applyAlignment="1">
      <alignment horizontal="left" vertical="center" wrapText="1" indent="1"/>
    </xf>
    <xf numFmtId="0" fontId="21" fillId="0" borderId="55" xfId="7" applyFont="1" applyFill="1" applyBorder="1" applyAlignment="1">
      <alignment horizontal="center" vertical="center" wrapText="1"/>
    </xf>
    <xf numFmtId="0" fontId="21" fillId="0" borderId="93" xfId="7" applyFont="1" applyFill="1" applyBorder="1" applyAlignment="1">
      <alignment horizontal="center" vertical="center" wrapText="1"/>
    </xf>
    <xf numFmtId="39" fontId="29" fillId="0" borderId="57" xfId="9" applyNumberFormat="1" applyFont="1" applyFill="1" applyBorder="1" applyAlignment="1">
      <alignment vertical="center"/>
    </xf>
    <xf numFmtId="0" fontId="19" fillId="0" borderId="381" xfId="9" applyFont="1" applyFill="1" applyBorder="1" applyAlignment="1">
      <alignment horizontal="center" vertical="center"/>
    </xf>
    <xf numFmtId="0" fontId="19" fillId="0" borderId="382" xfId="9" applyFont="1" applyFill="1" applyBorder="1" applyAlignment="1">
      <alignment horizontal="center" vertical="center"/>
    </xf>
    <xf numFmtId="0" fontId="19" fillId="0" borderId="113" xfId="9" applyFont="1" applyFill="1" applyBorder="1" applyAlignment="1">
      <alignment horizontal="center" vertical="center"/>
    </xf>
    <xf numFmtId="39" fontId="24" fillId="0" borderId="47" xfId="9" applyNumberFormat="1" applyFont="1" applyFill="1" applyBorder="1" applyAlignment="1">
      <alignment vertical="center"/>
    </xf>
    <xf numFmtId="39" fontId="24" fillId="0" borderId="95" xfId="9" applyNumberFormat="1" applyFont="1" applyFill="1" applyBorder="1" applyAlignment="1">
      <alignment vertical="center"/>
    </xf>
    <xf numFmtId="39" fontId="25" fillId="0" borderId="47" xfId="9" applyNumberFormat="1" applyFont="1" applyFill="1" applyBorder="1" applyAlignment="1">
      <alignment vertical="center"/>
    </xf>
    <xf numFmtId="39" fontId="25" fillId="0" borderId="95" xfId="9" applyNumberFormat="1" applyFont="1" applyFill="1" applyBorder="1" applyAlignment="1">
      <alignment vertical="center"/>
    </xf>
    <xf numFmtId="0" fontId="21" fillId="0" borderId="85" xfId="9" applyFont="1" applyFill="1" applyBorder="1" applyAlignment="1">
      <alignment horizontal="left" vertical="center" wrapText="1" indent="1"/>
    </xf>
    <xf numFmtId="0" fontId="21" fillId="0" borderId="96" xfId="9" applyFont="1" applyFill="1" applyBorder="1" applyAlignment="1">
      <alignment horizontal="left" vertical="center" wrapText="1" indent="1"/>
    </xf>
    <xf numFmtId="0" fontId="21" fillId="0" borderId="99" xfId="7" applyFont="1" applyFill="1" applyBorder="1" applyAlignment="1">
      <alignment horizontal="center" vertical="center" wrapText="1"/>
    </xf>
    <xf numFmtId="0" fontId="24" fillId="0" borderId="47" xfId="9" applyFont="1" applyFill="1" applyBorder="1" applyAlignment="1">
      <alignment horizontal="center" vertical="center" wrapText="1"/>
    </xf>
    <xf numFmtId="0" fontId="24" fillId="0" borderId="95" xfId="9" applyFont="1" applyFill="1" applyBorder="1" applyAlignment="1">
      <alignment horizontal="center" vertical="center" wrapText="1"/>
    </xf>
    <xf numFmtId="0" fontId="21" fillId="0" borderId="384" xfId="9" applyFont="1" applyFill="1" applyBorder="1" applyAlignment="1">
      <alignment horizontal="left" vertical="center" wrapText="1" indent="1"/>
    </xf>
    <xf numFmtId="39" fontId="24" fillId="0" borderId="46" xfId="9" applyNumberFormat="1" applyFont="1" applyFill="1" applyBorder="1" applyAlignment="1">
      <alignment vertical="center"/>
    </xf>
    <xf numFmtId="39" fontId="24" fillId="0" borderId="385" xfId="9" applyNumberFormat="1" applyFont="1" applyFill="1" applyBorder="1" applyAlignment="1">
      <alignment vertical="center"/>
    </xf>
    <xf numFmtId="39" fontId="33" fillId="0" borderId="57" xfId="9" applyNumberFormat="1" applyFont="1" applyFill="1" applyBorder="1" applyAlignment="1">
      <alignment vertical="center"/>
    </xf>
    <xf numFmtId="0" fontId="21" fillId="0" borderId="56" xfId="9" applyFont="1" applyFill="1" applyBorder="1" applyAlignment="1">
      <alignment horizontal="left" vertical="center" wrapText="1" indent="1"/>
    </xf>
    <xf numFmtId="39" fontId="29" fillId="0" borderId="46" xfId="9" applyNumberFormat="1" applyFont="1" applyFill="1" applyBorder="1" applyAlignment="1">
      <alignment vertical="center"/>
    </xf>
    <xf numFmtId="39" fontId="29" fillId="0" borderId="50" xfId="9" applyNumberFormat="1" applyFont="1" applyFill="1" applyBorder="1" applyAlignment="1">
      <alignment vertical="center"/>
    </xf>
    <xf numFmtId="39" fontId="29" fillId="0" borderId="92" xfId="9" applyNumberFormat="1" applyFont="1" applyFill="1" applyBorder="1" applyAlignment="1">
      <alignment vertical="center"/>
    </xf>
    <xf numFmtId="1" fontId="29" fillId="0" borderId="57" xfId="9" applyNumberFormat="1" applyFont="1" applyFill="1" applyBorder="1" applyAlignment="1">
      <alignment horizontal="center" vertical="center" wrapText="1"/>
    </xf>
    <xf numFmtId="0" fontId="29" fillId="0" borderId="57" xfId="9" applyFont="1" applyFill="1" applyBorder="1" applyAlignment="1">
      <alignment horizontal="center" vertical="center" wrapText="1"/>
    </xf>
    <xf numFmtId="0" fontId="21" fillId="0" borderId="57" xfId="9" applyFont="1" applyFill="1" applyBorder="1" applyAlignment="1">
      <alignment horizontal="left" vertical="center" wrapText="1" indent="1"/>
    </xf>
    <xf numFmtId="39" fontId="29" fillId="0" borderId="47" xfId="9" applyNumberFormat="1" applyFont="1" applyFill="1" applyBorder="1" applyAlignment="1">
      <alignment vertical="center"/>
    </xf>
    <xf numFmtId="39" fontId="29" fillId="0" borderId="34" xfId="9" applyNumberFormat="1" applyFont="1" applyFill="1" applyBorder="1" applyAlignment="1">
      <alignment vertical="center"/>
    </xf>
    <xf numFmtId="39" fontId="29" fillId="0" borderId="43" xfId="9" applyNumberFormat="1" applyFont="1" applyFill="1" applyBorder="1" applyAlignment="1">
      <alignment vertical="center"/>
    </xf>
    <xf numFmtId="39" fontId="33" fillId="0" borderId="47" xfId="9" applyNumberFormat="1" applyFont="1" applyFill="1" applyBorder="1" applyAlignment="1">
      <alignment vertical="center"/>
    </xf>
    <xf numFmtId="39" fontId="33" fillId="0" borderId="34" xfId="9" applyNumberFormat="1" applyFont="1" applyFill="1" applyBorder="1" applyAlignment="1">
      <alignment vertical="center"/>
    </xf>
    <xf numFmtId="39" fontId="33" fillId="0" borderId="43" xfId="9" applyNumberFormat="1" applyFont="1" applyFill="1" applyBorder="1" applyAlignment="1">
      <alignment vertical="center"/>
    </xf>
    <xf numFmtId="0" fontId="12" fillId="6" borderId="377" xfId="7" applyFont="1" applyFill="1" applyBorder="1" applyAlignment="1" applyProtection="1">
      <alignment horizontal="center" vertical="center" wrapText="1"/>
      <protection locked="0"/>
    </xf>
    <xf numFmtId="0" fontId="12" fillId="0" borderId="88" xfId="7" applyFont="1" applyFill="1" applyBorder="1" applyAlignment="1" applyProtection="1">
      <alignment horizontal="center" vertical="center" wrapText="1"/>
      <protection locked="0"/>
    </xf>
    <xf numFmtId="0" fontId="12" fillId="0" borderId="35" xfId="7" applyFont="1" applyFill="1" applyBorder="1" applyAlignment="1" applyProtection="1">
      <alignment horizontal="center" vertical="center" wrapText="1"/>
      <protection locked="0"/>
    </xf>
    <xf numFmtId="0" fontId="12" fillId="0" borderId="93" xfId="7" applyFont="1" applyFill="1" applyBorder="1" applyAlignment="1" applyProtection="1">
      <alignment horizontal="center" vertical="center" wrapText="1"/>
      <protection locked="0"/>
    </xf>
    <xf numFmtId="39" fontId="24" fillId="0" borderId="29" xfId="7" applyNumberFormat="1" applyFont="1" applyFill="1" applyBorder="1" applyAlignment="1" applyProtection="1">
      <alignment vertical="center"/>
      <protection locked="0"/>
    </xf>
    <xf numFmtId="39" fontId="24" fillId="0" borderId="41" xfId="7" applyNumberFormat="1" applyFont="1" applyFill="1" applyBorder="1" applyAlignment="1" applyProtection="1">
      <alignment vertical="center"/>
      <protection locked="0"/>
    </xf>
    <xf numFmtId="39" fontId="24" fillId="0" borderId="72" xfId="7" applyNumberFormat="1" applyFont="1" applyFill="1" applyBorder="1" applyAlignment="1" applyProtection="1">
      <alignment vertical="center"/>
      <protection locked="0"/>
    </xf>
    <xf numFmtId="39" fontId="24" fillId="0" borderId="78" xfId="7" applyNumberFormat="1" applyFont="1" applyFill="1" applyBorder="1" applyAlignment="1" applyProtection="1">
      <alignment vertical="center"/>
      <protection locked="0"/>
    </xf>
    <xf numFmtId="39" fontId="24" fillId="0" borderId="30" xfId="7" applyNumberFormat="1" applyFont="1" applyFill="1" applyBorder="1" applyAlignment="1" applyProtection="1">
      <alignment vertical="center"/>
      <protection locked="0"/>
    </xf>
    <xf numFmtId="39" fontId="24" fillId="0" borderId="40" xfId="7" applyNumberFormat="1" applyFont="1" applyFill="1" applyBorder="1" applyAlignment="1" applyProtection="1">
      <alignment vertical="center"/>
      <protection locked="0"/>
    </xf>
    <xf numFmtId="39" fontId="24" fillId="0" borderId="39" xfId="7" applyNumberFormat="1" applyFont="1" applyFill="1" applyBorder="1" applyAlignment="1" applyProtection="1">
      <alignment vertical="center"/>
      <protection locked="0"/>
    </xf>
    <xf numFmtId="39" fontId="24" fillId="0" borderId="45" xfId="7" applyNumberFormat="1" applyFont="1" applyFill="1" applyBorder="1" applyAlignment="1" applyProtection="1">
      <alignment vertical="center"/>
      <protection locked="0"/>
    </xf>
    <xf numFmtId="0" fontId="28" fillId="0" borderId="30" xfId="6" applyFont="1" applyFill="1" applyBorder="1" applyAlignment="1" applyProtection="1">
      <alignment horizontal="center" vertical="center" wrapText="1"/>
      <protection locked="0"/>
    </xf>
    <xf numFmtId="0" fontId="28" fillId="0" borderId="40" xfId="6" applyFont="1" applyFill="1" applyBorder="1" applyAlignment="1" applyProtection="1">
      <alignment horizontal="center" vertical="center" wrapText="1"/>
      <protection locked="0"/>
    </xf>
    <xf numFmtId="0" fontId="28" fillId="0" borderId="39" xfId="6" applyFont="1" applyFill="1" applyBorder="1" applyAlignment="1" applyProtection="1">
      <alignment horizontal="center" vertical="center" wrapText="1"/>
      <protection locked="0"/>
    </xf>
    <xf numFmtId="0" fontId="28" fillId="0" borderId="45" xfId="6" applyFont="1" applyFill="1" applyBorder="1" applyAlignment="1" applyProtection="1">
      <alignment horizontal="center" vertical="center" wrapText="1"/>
      <protection locked="0"/>
    </xf>
    <xf numFmtId="0" fontId="12" fillId="6" borderId="377" xfId="6" applyFont="1" applyFill="1" applyBorder="1" applyAlignment="1" applyProtection="1">
      <alignment horizontal="center" vertical="center" wrapText="1"/>
      <protection locked="0"/>
    </xf>
    <xf numFmtId="0" fontId="12" fillId="6" borderId="182" xfId="7" applyFont="1" applyFill="1" applyBorder="1" applyAlignment="1" applyProtection="1">
      <alignment horizontal="center" vertical="center" wrapText="1"/>
      <protection locked="0"/>
    </xf>
    <xf numFmtId="0" fontId="12" fillId="6" borderId="378" xfId="7" applyFont="1" applyFill="1" applyBorder="1" applyAlignment="1" applyProtection="1">
      <alignment horizontal="center" vertical="center" wrapText="1"/>
      <protection locked="0"/>
    </xf>
    <xf numFmtId="0" fontId="15" fillId="7" borderId="20" xfId="7" applyFont="1" applyFill="1" applyBorder="1" applyAlignment="1" applyProtection="1">
      <alignment horizontal="center" vertical="center" wrapText="1"/>
      <protection locked="0"/>
    </xf>
    <xf numFmtId="0" fontId="15" fillId="7" borderId="380" xfId="7" applyFont="1" applyFill="1" applyBorder="1" applyAlignment="1" applyProtection="1">
      <alignment horizontal="center" vertical="center" wrapText="1"/>
      <protection locked="0"/>
    </xf>
    <xf numFmtId="0" fontId="12" fillId="7" borderId="380" xfId="7" applyFont="1" applyFill="1" applyBorder="1" applyAlignment="1" applyProtection="1">
      <alignment horizontal="center" vertical="center" wrapText="1"/>
      <protection locked="0"/>
    </xf>
    <xf numFmtId="0" fontId="18" fillId="25" borderId="368" xfId="20" applyFont="1" applyFill="1" applyBorder="1" applyAlignment="1">
      <alignment horizontal="center" vertical="center" textRotation="90" wrapText="1"/>
    </xf>
    <xf numFmtId="0" fontId="18" fillId="25" borderId="59" xfId="20" applyFont="1" applyFill="1" applyBorder="1" applyAlignment="1">
      <alignment horizontal="center" vertical="center" textRotation="90" wrapText="1"/>
    </xf>
    <xf numFmtId="0" fontId="18" fillId="25" borderId="307" xfId="20" applyFont="1" applyFill="1" applyBorder="1" applyAlignment="1">
      <alignment horizontal="center" vertical="center" textRotation="90" wrapText="1"/>
    </xf>
    <xf numFmtId="0" fontId="18" fillId="25" borderId="365" xfId="20" applyFont="1" applyFill="1" applyBorder="1" applyAlignment="1">
      <alignment horizontal="center" vertical="center" textRotation="90" wrapText="1"/>
    </xf>
    <xf numFmtId="0" fontId="18" fillId="25" borderId="188" xfId="20" applyFont="1" applyFill="1" applyBorder="1" applyAlignment="1">
      <alignment horizontal="center" vertical="center" textRotation="90" wrapText="1"/>
    </xf>
    <xf numFmtId="0" fontId="18" fillId="25" borderId="189" xfId="20" applyFont="1" applyFill="1" applyBorder="1" applyAlignment="1">
      <alignment horizontal="center" vertical="center" textRotation="90" wrapText="1"/>
    </xf>
    <xf numFmtId="0" fontId="18" fillId="4" borderId="58" xfId="20" applyFont="1" applyFill="1" applyBorder="1" applyAlignment="1">
      <alignment horizontal="center" vertical="center" textRotation="90" wrapText="1"/>
    </xf>
    <xf numFmtId="0" fontId="18" fillId="4" borderId="59" xfId="20" applyFont="1" applyFill="1" applyBorder="1" applyAlignment="1">
      <alignment horizontal="center" vertical="center" textRotation="90" wrapText="1"/>
    </xf>
    <xf numFmtId="0" fontId="18" fillId="4" borderId="307" xfId="20" applyFont="1" applyFill="1" applyBorder="1" applyAlignment="1">
      <alignment horizontal="center" vertical="center" textRotation="90" wrapText="1"/>
    </xf>
    <xf numFmtId="0" fontId="18" fillId="25" borderId="94" xfId="20" applyFont="1" applyFill="1" applyBorder="1" applyAlignment="1">
      <alignment horizontal="center" vertical="center" textRotation="90" wrapText="1"/>
    </xf>
    <xf numFmtId="0" fontId="18" fillId="25" borderId="58" xfId="20" applyFont="1" applyFill="1" applyBorder="1" applyAlignment="1">
      <alignment horizontal="center" vertical="center" textRotation="90" wrapText="1"/>
    </xf>
    <xf numFmtId="0" fontId="18" fillId="4" borderId="58" xfId="20" applyFont="1" applyFill="1" applyBorder="1" applyAlignment="1">
      <alignment horizontal="center" vertical="center" textRotation="90"/>
    </xf>
    <xf numFmtId="0" fontId="18" fillId="4" borderId="59" xfId="20" applyFont="1" applyFill="1" applyBorder="1" applyAlignment="1">
      <alignment horizontal="center" vertical="center" textRotation="90"/>
    </xf>
    <xf numFmtId="0" fontId="18" fillId="4" borderId="307" xfId="20" applyFont="1" applyFill="1" applyBorder="1" applyAlignment="1">
      <alignment horizontal="center" vertical="center" textRotation="90"/>
    </xf>
    <xf numFmtId="0" fontId="18" fillId="25" borderId="190" xfId="20" applyFont="1" applyFill="1" applyBorder="1" applyAlignment="1">
      <alignment horizontal="center" vertical="center" textRotation="90" wrapText="1"/>
    </xf>
    <xf numFmtId="0" fontId="18" fillId="25" borderId="200" xfId="20" applyFont="1" applyFill="1" applyBorder="1" applyAlignment="1">
      <alignment horizontal="center" vertical="center" textRotation="90" wrapText="1"/>
    </xf>
    <xf numFmtId="0" fontId="18" fillId="25" borderId="429" xfId="20" applyFont="1" applyFill="1" applyBorder="1" applyAlignment="1">
      <alignment horizontal="center" vertical="center" textRotation="90" wrapText="1"/>
    </xf>
    <xf numFmtId="0" fontId="124" fillId="4" borderId="58" xfId="20" applyFont="1" applyFill="1" applyBorder="1" applyAlignment="1">
      <alignment horizontal="center" vertical="center" textRotation="90" wrapText="1"/>
    </xf>
    <xf numFmtId="0" fontId="124" fillId="4" borderId="59" xfId="20" applyFont="1" applyFill="1" applyBorder="1" applyAlignment="1">
      <alignment horizontal="center" vertical="center" textRotation="90" wrapText="1"/>
    </xf>
    <xf numFmtId="0" fontId="124" fillId="4" borderId="200" xfId="20" applyFont="1" applyFill="1" applyBorder="1" applyAlignment="1">
      <alignment horizontal="center" vertical="center" textRotation="90" wrapText="1"/>
    </xf>
    <xf numFmtId="0" fontId="18" fillId="25" borderId="201" xfId="20" applyFont="1" applyFill="1" applyBorder="1" applyAlignment="1">
      <alignment horizontal="center" vertical="center" textRotation="90" wrapText="1"/>
    </xf>
    <xf numFmtId="0" fontId="18" fillId="25" borderId="209" xfId="20" applyFont="1" applyFill="1" applyBorder="1" applyAlignment="1">
      <alignment horizontal="center" vertical="center" textRotation="90" wrapText="1"/>
    </xf>
    <xf numFmtId="0" fontId="18" fillId="25" borderId="205" xfId="20" applyFont="1" applyFill="1" applyBorder="1" applyAlignment="1">
      <alignment horizontal="center" vertical="center" textRotation="90" wrapText="1"/>
    </xf>
    <xf numFmtId="0" fontId="18" fillId="25" borderId="207" xfId="20" applyFont="1" applyFill="1" applyBorder="1" applyAlignment="1">
      <alignment horizontal="center" vertical="center" textRotation="90" wrapText="1"/>
    </xf>
    <xf numFmtId="0" fontId="124" fillId="4" borderId="58" xfId="20" applyFont="1" applyFill="1" applyBorder="1" applyAlignment="1">
      <alignment horizontal="center" vertical="center" textRotation="90"/>
    </xf>
    <xf numFmtId="0" fontId="124" fillId="4" borderId="59" xfId="20" applyFont="1" applyFill="1" applyBorder="1" applyAlignment="1">
      <alignment horizontal="center" vertical="center" textRotation="90"/>
    </xf>
    <xf numFmtId="0" fontId="124" fillId="4" borderId="307" xfId="20" applyFont="1" applyFill="1" applyBorder="1" applyAlignment="1">
      <alignment horizontal="center" vertical="center" textRotation="90"/>
    </xf>
    <xf numFmtId="0" fontId="28" fillId="13" borderId="204" xfId="20" applyFont="1" applyFill="1" applyBorder="1" applyAlignment="1">
      <alignment horizontal="left" vertical="center" wrapText="1" indent="1"/>
    </xf>
    <xf numFmtId="0" fontId="111" fillId="0" borderId="206" xfId="20" applyFont="1" applyBorder="1" applyAlignment="1">
      <alignment horizontal="left" indent="1"/>
    </xf>
    <xf numFmtId="0" fontId="111" fillId="0" borderId="214" xfId="20" applyFont="1" applyBorder="1" applyAlignment="1">
      <alignment horizontal="left" indent="1"/>
    </xf>
    <xf numFmtId="0" fontId="24" fillId="13" borderId="139" xfId="20" applyFont="1" applyFill="1" applyBorder="1" applyAlignment="1">
      <alignment horizontal="center" vertical="center" wrapText="1"/>
    </xf>
    <xf numFmtId="0" fontId="29" fillId="0" borderId="146" xfId="20" applyFont="1" applyBorder="1" applyAlignment="1">
      <alignment horizontal="center"/>
    </xf>
    <xf numFmtId="0" fontId="29" fillId="0" borderId="142" xfId="20" applyFont="1" applyBorder="1" applyAlignment="1">
      <alignment horizontal="center"/>
    </xf>
    <xf numFmtId="0" fontId="61" fillId="13" borderId="139" xfId="20" applyFont="1" applyFill="1" applyBorder="1" applyAlignment="1">
      <alignment horizontal="center" vertical="center"/>
    </xf>
    <xf numFmtId="0" fontId="24" fillId="13" borderId="139" xfId="20" applyFont="1" applyFill="1" applyBorder="1" applyAlignment="1">
      <alignment horizontal="center" vertical="center"/>
    </xf>
    <xf numFmtId="0" fontId="28" fillId="13" borderId="139" xfId="20" applyFont="1" applyFill="1" applyBorder="1" applyAlignment="1">
      <alignment horizontal="left" vertical="center" wrapText="1" indent="1"/>
    </xf>
    <xf numFmtId="0" fontId="111" fillId="0" borderId="146" xfId="20" applyFont="1" applyBorder="1" applyAlignment="1">
      <alignment horizontal="left" indent="1"/>
    </xf>
    <xf numFmtId="0" fontId="111" fillId="0" borderId="142" xfId="20" applyFont="1" applyBorder="1" applyAlignment="1">
      <alignment horizontal="left" indent="1"/>
    </xf>
    <xf numFmtId="0" fontId="32" fillId="0" borderId="345" xfId="20" applyFont="1" applyBorder="1" applyAlignment="1">
      <alignment horizontal="center" vertical="center"/>
    </xf>
    <xf numFmtId="0" fontId="111" fillId="0" borderId="346" xfId="20" applyFont="1" applyBorder="1"/>
    <xf numFmtId="0" fontId="111" fillId="0" borderId="347" xfId="20" applyFont="1" applyBorder="1"/>
    <xf numFmtId="0" fontId="79" fillId="0" borderId="139" xfId="20" applyFont="1" applyBorder="1" applyAlignment="1">
      <alignment horizontal="left" vertical="center" wrapText="1" indent="1"/>
    </xf>
    <xf numFmtId="0" fontId="28" fillId="0" borderId="139" xfId="20" applyFont="1" applyBorder="1" applyAlignment="1">
      <alignment horizontal="left" vertical="center" wrapText="1" indent="1"/>
    </xf>
    <xf numFmtId="0" fontId="28" fillId="0" borderId="138" xfId="20" applyFont="1" applyBorder="1" applyAlignment="1">
      <alignment horizontal="center" vertical="center"/>
    </xf>
    <xf numFmtId="0" fontId="111" fillId="0" borderId="146" xfId="20" applyFont="1" applyBorder="1"/>
    <xf numFmtId="0" fontId="28" fillId="0" borderId="138" xfId="20" applyFont="1" applyBorder="1" applyAlignment="1">
      <alignment horizontal="left" vertical="center" wrapText="1" indent="1"/>
    </xf>
    <xf numFmtId="39" fontId="61" fillId="13" borderId="139" xfId="20" applyNumberFormat="1" applyFont="1" applyFill="1" applyBorder="1" applyAlignment="1">
      <alignment horizontal="right" vertical="center"/>
    </xf>
    <xf numFmtId="39" fontId="29" fillId="0" borderId="146" xfId="20" applyNumberFormat="1" applyFont="1" applyBorder="1"/>
    <xf numFmtId="39" fontId="24" fillId="13" borderId="139" xfId="20" applyNumberFormat="1" applyFont="1" applyFill="1" applyBorder="1" applyAlignment="1">
      <alignment horizontal="right" vertical="center"/>
    </xf>
    <xf numFmtId="39" fontId="25" fillId="13" borderId="139" xfId="20" applyNumberFormat="1" applyFont="1" applyFill="1" applyBorder="1" applyAlignment="1">
      <alignment horizontal="right" vertical="center"/>
    </xf>
    <xf numFmtId="0" fontId="28" fillId="13" borderId="156" xfId="20" applyFont="1" applyFill="1" applyBorder="1" applyAlignment="1">
      <alignment horizontal="left" vertical="center" wrapText="1" indent="1"/>
    </xf>
    <xf numFmtId="0" fontId="111" fillId="0" borderId="147" xfId="20" applyFont="1" applyBorder="1" applyAlignment="1">
      <alignment horizontal="left" indent="1"/>
    </xf>
    <xf numFmtId="0" fontId="28" fillId="13" borderId="239" xfId="20" applyFont="1" applyFill="1" applyBorder="1" applyAlignment="1">
      <alignment horizontal="left" vertical="center" wrapText="1" indent="1"/>
    </xf>
    <xf numFmtId="0" fontId="28" fillId="0" borderId="139" xfId="20" applyFont="1" applyBorder="1" applyAlignment="1">
      <alignment horizontal="center" vertical="center"/>
    </xf>
    <xf numFmtId="0" fontId="61" fillId="13" borderId="139" xfId="20" applyFont="1" applyFill="1" applyBorder="1" applyAlignment="1">
      <alignment horizontal="center" vertical="center" wrapText="1"/>
    </xf>
    <xf numFmtId="39" fontId="24" fillId="0" borderId="141" xfId="20" applyNumberFormat="1" applyFont="1" applyBorder="1" applyAlignment="1">
      <alignment vertical="center"/>
    </xf>
    <xf numFmtId="39" fontId="29" fillId="0" borderId="148" xfId="20" applyNumberFormat="1" applyFont="1" applyBorder="1"/>
    <xf numFmtId="39" fontId="29" fillId="0" borderId="153" xfId="20" applyNumberFormat="1" applyFont="1" applyBorder="1"/>
    <xf numFmtId="39" fontId="24" fillId="0" borderId="139" xfId="20" applyNumberFormat="1" applyFont="1" applyBorder="1" applyAlignment="1">
      <alignment horizontal="right" vertical="center"/>
    </xf>
    <xf numFmtId="39" fontId="29" fillId="0" borderId="142" xfId="20" applyNumberFormat="1" applyFont="1" applyBorder="1"/>
    <xf numFmtId="39" fontId="24" fillId="0" borderId="138" xfId="20" applyNumberFormat="1" applyFont="1" applyBorder="1" applyAlignment="1">
      <alignment horizontal="right" vertical="center"/>
    </xf>
    <xf numFmtId="39" fontId="25" fillId="0" borderId="139" xfId="20" applyNumberFormat="1" applyFont="1" applyBorder="1" applyAlignment="1">
      <alignment horizontal="right" vertical="center"/>
    </xf>
    <xf numFmtId="0" fontId="111" fillId="0" borderId="144" xfId="20" applyFont="1" applyBorder="1" applyAlignment="1">
      <alignment horizontal="left" indent="1"/>
    </xf>
    <xf numFmtId="0" fontId="29" fillId="0" borderId="152" xfId="20" applyFont="1" applyBorder="1" applyAlignment="1">
      <alignment horizontal="center"/>
    </xf>
    <xf numFmtId="0" fontId="111" fillId="0" borderId="152" xfId="20" applyFont="1" applyBorder="1" applyAlignment="1">
      <alignment horizontal="left" indent="1"/>
    </xf>
    <xf numFmtId="39" fontId="24" fillId="13" borderId="157" xfId="20" applyNumberFormat="1" applyFont="1" applyFill="1" applyBorder="1" applyAlignment="1">
      <alignment vertical="center"/>
    </xf>
    <xf numFmtId="39" fontId="29" fillId="0" borderId="161" xfId="20" applyNumberFormat="1" applyFont="1" applyBorder="1"/>
    <xf numFmtId="39" fontId="29" fillId="0" borderId="152" xfId="20" applyNumberFormat="1" applyFont="1" applyBorder="1"/>
    <xf numFmtId="1" fontId="24" fillId="13" borderId="139" xfId="20" applyNumberFormat="1" applyFont="1" applyFill="1" applyBorder="1" applyAlignment="1">
      <alignment horizontal="center" vertical="center" wrapText="1"/>
    </xf>
    <xf numFmtId="0" fontId="111" fillId="0" borderId="160" xfId="20" applyFont="1" applyBorder="1" applyAlignment="1">
      <alignment horizontal="left" indent="1"/>
    </xf>
    <xf numFmtId="0" fontId="111" fillId="0" borderId="348" xfId="20" applyFont="1" applyBorder="1"/>
    <xf numFmtId="0" fontId="111" fillId="0" borderId="152" xfId="20" applyFont="1" applyBorder="1"/>
    <xf numFmtId="0" fontId="21" fillId="13" borderId="139" xfId="20" applyFont="1" applyFill="1" applyBorder="1" applyAlignment="1">
      <alignment horizontal="left" vertical="center" wrapText="1" indent="1"/>
    </xf>
    <xf numFmtId="0" fontId="35" fillId="4" borderId="135" xfId="20" applyFont="1" applyFill="1" applyBorder="1" applyAlignment="1">
      <alignment horizontal="left" vertical="center" indent="1"/>
    </xf>
    <xf numFmtId="0" fontId="111" fillId="4" borderId="135" xfId="20" applyFont="1" applyFill="1" applyBorder="1" applyAlignment="1">
      <alignment horizontal="left" indent="1"/>
    </xf>
    <xf numFmtId="0" fontId="35" fillId="25" borderId="170" xfId="20" applyFont="1" applyFill="1" applyBorder="1" applyAlignment="1">
      <alignment horizontal="left" vertical="center" indent="1"/>
    </xf>
    <xf numFmtId="0" fontId="66" fillId="25" borderId="135" xfId="20" applyFont="1" applyFill="1" applyBorder="1" applyAlignment="1">
      <alignment horizontal="center" vertical="center"/>
    </xf>
    <xf numFmtId="0" fontId="111" fillId="4" borderId="135" xfId="20" applyFont="1" applyFill="1" applyBorder="1"/>
    <xf numFmtId="0" fontId="111" fillId="4" borderId="309" xfId="20" applyFont="1" applyFill="1" applyBorder="1"/>
    <xf numFmtId="39" fontId="24" fillId="0" borderId="157" xfId="20" applyNumberFormat="1" applyFont="1" applyBorder="1" applyAlignment="1">
      <alignment vertical="center"/>
    </xf>
    <xf numFmtId="0" fontId="28" fillId="13" borderId="146" xfId="20" applyFont="1" applyFill="1" applyBorder="1" applyAlignment="1">
      <alignment horizontal="left" vertical="center" wrapText="1" indent="1"/>
    </xf>
    <xf numFmtId="0" fontId="28" fillId="13" borderId="163" xfId="20" applyFont="1" applyFill="1" applyBorder="1" applyAlignment="1">
      <alignment horizontal="left" vertical="center" wrapText="1" indent="1"/>
    </xf>
    <xf numFmtId="0" fontId="111" fillId="0" borderId="163" xfId="20" applyFont="1" applyBorder="1" applyAlignment="1">
      <alignment horizontal="left" indent="1"/>
    </xf>
    <xf numFmtId="0" fontId="28" fillId="13" borderId="206" xfId="20" applyFont="1" applyFill="1" applyBorder="1" applyAlignment="1">
      <alignment horizontal="left" vertical="center" wrapText="1" indent="1"/>
    </xf>
    <xf numFmtId="0" fontId="21" fillId="0" borderId="206" xfId="20" applyFont="1" applyBorder="1" applyAlignment="1">
      <alignment horizontal="left" indent="1"/>
    </xf>
    <xf numFmtId="0" fontId="21" fillId="0" borderId="214" xfId="20" applyFont="1" applyBorder="1" applyAlignment="1">
      <alignment horizontal="left" indent="1"/>
    </xf>
    <xf numFmtId="0" fontId="28" fillId="0" borderId="146" xfId="20" applyFont="1" applyBorder="1" applyAlignment="1">
      <alignment horizontal="left" vertical="center" wrapText="1" indent="1"/>
    </xf>
    <xf numFmtId="0" fontId="28" fillId="13" borderId="162" xfId="20" applyFont="1" applyFill="1" applyBorder="1" applyAlignment="1">
      <alignment horizontal="left" vertical="center" wrapText="1" indent="1"/>
    </xf>
    <xf numFmtId="0" fontId="111" fillId="0" borderId="164" xfId="20" applyFont="1" applyBorder="1" applyAlignment="1">
      <alignment horizontal="left" indent="1"/>
    </xf>
    <xf numFmtId="39" fontId="24" fillId="13" borderId="146" xfId="20" applyNumberFormat="1" applyFont="1" applyFill="1" applyBorder="1" applyAlignment="1">
      <alignment horizontal="right" vertical="center"/>
    </xf>
    <xf numFmtId="39" fontId="24" fillId="0" borderId="146" xfId="20" applyNumberFormat="1" applyFont="1" applyBorder="1" applyAlignment="1">
      <alignment horizontal="right" vertical="center"/>
    </xf>
    <xf numFmtId="39" fontId="25" fillId="0" borderId="146" xfId="20" applyNumberFormat="1" applyFont="1" applyBorder="1" applyAlignment="1">
      <alignment horizontal="right" vertical="center"/>
    </xf>
    <xf numFmtId="0" fontId="28" fillId="13" borderId="147" xfId="20" applyFont="1" applyFill="1" applyBorder="1" applyAlignment="1">
      <alignment horizontal="left" vertical="center" wrapText="1" indent="1"/>
    </xf>
    <xf numFmtId="0" fontId="111" fillId="0" borderId="354" xfId="20" applyFont="1" applyBorder="1"/>
    <xf numFmtId="0" fontId="111" fillId="0" borderId="169" xfId="20" applyFont="1" applyBorder="1" applyAlignment="1">
      <alignment horizontal="left" indent="1"/>
    </xf>
    <xf numFmtId="0" fontId="111" fillId="0" borderId="169" xfId="20" applyFont="1" applyBorder="1"/>
    <xf numFmtId="39" fontId="24" fillId="13" borderId="148" xfId="20" applyNumberFormat="1" applyFont="1" applyFill="1" applyBorder="1" applyAlignment="1">
      <alignment vertical="center"/>
    </xf>
    <xf numFmtId="1" fontId="28" fillId="13" borderId="204" xfId="20" applyNumberFormat="1" applyFont="1" applyFill="1" applyBorder="1" applyAlignment="1">
      <alignment horizontal="left" vertical="center" wrapText="1" indent="1"/>
    </xf>
    <xf numFmtId="39" fontId="24" fillId="0" borderId="139" xfId="20" applyNumberFormat="1" applyFont="1" applyBorder="1" applyAlignment="1">
      <alignment vertical="center"/>
    </xf>
    <xf numFmtId="39" fontId="25" fillId="0" borderId="139" xfId="20" applyNumberFormat="1" applyFont="1" applyBorder="1" applyAlignment="1">
      <alignment vertical="center"/>
    </xf>
    <xf numFmtId="0" fontId="111" fillId="0" borderId="170" xfId="20" applyFont="1" applyBorder="1" applyAlignment="1">
      <alignment horizontal="left" indent="1"/>
    </xf>
    <xf numFmtId="0" fontId="111" fillId="0" borderId="367" xfId="20" applyFont="1" applyBorder="1" applyAlignment="1">
      <alignment horizontal="left" indent="1"/>
    </xf>
    <xf numFmtId="0" fontId="35" fillId="25" borderId="135" xfId="20" applyFont="1" applyFill="1" applyBorder="1" applyAlignment="1">
      <alignment horizontal="left" vertical="center" indent="1"/>
    </xf>
    <xf numFmtId="0" fontId="111" fillId="0" borderId="178" xfId="20" applyFont="1" applyBorder="1" applyAlignment="1">
      <alignment horizontal="left" indent="1"/>
    </xf>
    <xf numFmtId="0" fontId="29" fillId="0" borderId="169" xfId="20" applyFont="1" applyBorder="1" applyAlignment="1">
      <alignment horizontal="center"/>
    </xf>
    <xf numFmtId="0" fontId="32" fillId="13" borderId="345" xfId="20" applyFont="1" applyFill="1" applyBorder="1" applyAlignment="1">
      <alignment horizontal="center" vertical="center"/>
    </xf>
    <xf numFmtId="0" fontId="79" fillId="13" borderId="139" xfId="20" applyFont="1" applyFill="1" applyBorder="1" applyAlignment="1">
      <alignment horizontal="left" vertical="center" wrapText="1" indent="1"/>
    </xf>
    <xf numFmtId="0" fontId="28" fillId="13" borderId="146" xfId="20" applyFont="1" applyFill="1" applyBorder="1" applyAlignment="1">
      <alignment horizontal="center" vertical="center"/>
    </xf>
    <xf numFmtId="1" fontId="28" fillId="13" borderId="139" xfId="20" applyNumberFormat="1" applyFont="1" applyFill="1" applyBorder="1" applyAlignment="1">
      <alignment horizontal="left" vertical="center" wrapText="1" indent="1"/>
    </xf>
    <xf numFmtId="0" fontId="28" fillId="13" borderId="138" xfId="20" applyFont="1" applyFill="1" applyBorder="1" applyAlignment="1">
      <alignment horizontal="left" vertical="center" wrapText="1" indent="1"/>
    </xf>
    <xf numFmtId="0" fontId="28" fillId="13" borderId="138" xfId="20" applyFont="1" applyFill="1" applyBorder="1" applyAlignment="1">
      <alignment horizontal="center" vertical="center"/>
    </xf>
    <xf numFmtId="0" fontId="28" fillId="13" borderId="139" xfId="20" applyFont="1" applyFill="1" applyBorder="1" applyAlignment="1">
      <alignment horizontal="center" vertical="center"/>
    </xf>
    <xf numFmtId="0" fontId="35" fillId="25" borderId="356" xfId="20" applyFont="1" applyFill="1" applyBorder="1" applyAlignment="1">
      <alignment horizontal="left" vertical="center" indent="1"/>
    </xf>
    <xf numFmtId="0" fontId="111" fillId="4" borderId="136" xfId="20" applyFont="1" applyFill="1" applyBorder="1" applyAlignment="1">
      <alignment horizontal="left" indent="1"/>
    </xf>
    <xf numFmtId="0" fontId="21" fillId="0" borderId="139" xfId="20" applyFont="1" applyFill="1" applyBorder="1" applyAlignment="1">
      <alignment horizontal="left" vertical="center" wrapText="1" indent="1"/>
    </xf>
    <xf numFmtId="0" fontId="111" fillId="0" borderId="152" xfId="20" applyFont="1" applyFill="1" applyBorder="1" applyAlignment="1">
      <alignment horizontal="left" indent="1"/>
    </xf>
    <xf numFmtId="0" fontId="21" fillId="0" borderId="156" xfId="20" applyFont="1" applyFill="1" applyBorder="1" applyAlignment="1">
      <alignment horizontal="left" vertical="center" wrapText="1" indent="1"/>
    </xf>
    <xf numFmtId="0" fontId="111" fillId="0" borderId="160" xfId="20" applyFont="1" applyFill="1" applyBorder="1" applyAlignment="1">
      <alignment horizontal="left" indent="1"/>
    </xf>
    <xf numFmtId="39" fontId="25" fillId="0" borderId="139" xfId="20" applyNumberFormat="1" applyFont="1" applyFill="1" applyBorder="1" applyAlignment="1">
      <alignment vertical="center"/>
    </xf>
    <xf numFmtId="39" fontId="29" fillId="0" borderId="146" xfId="20" applyNumberFormat="1" applyFont="1" applyFill="1" applyBorder="1"/>
    <xf numFmtId="39" fontId="29" fillId="0" borderId="152" xfId="20" applyNumberFormat="1" applyFont="1" applyFill="1" applyBorder="1"/>
    <xf numFmtId="0" fontId="28" fillId="0" borderId="156" xfId="20" applyFont="1" applyFill="1" applyBorder="1" applyAlignment="1">
      <alignment horizontal="left" vertical="center" wrapText="1" indent="1"/>
    </xf>
    <xf numFmtId="0" fontId="111" fillId="0" borderId="147" xfId="20" applyFont="1" applyFill="1" applyBorder="1" applyAlignment="1">
      <alignment horizontal="left" indent="1"/>
    </xf>
    <xf numFmtId="0" fontId="28" fillId="0" borderId="204" xfId="20" applyFont="1" applyFill="1" applyBorder="1" applyAlignment="1">
      <alignment horizontal="left" vertical="center" wrapText="1" indent="1"/>
    </xf>
    <xf numFmtId="0" fontId="111" fillId="0" borderId="206" xfId="20" applyFont="1" applyFill="1" applyBorder="1" applyAlignment="1">
      <alignment horizontal="left" indent="1"/>
    </xf>
    <xf numFmtId="0" fontId="111" fillId="0" borderId="214" xfId="20" applyFont="1" applyFill="1" applyBorder="1" applyAlignment="1">
      <alignment horizontal="left" indent="1"/>
    </xf>
    <xf numFmtId="0" fontId="32" fillId="0" borderId="155" xfId="20" applyFont="1" applyBorder="1" applyAlignment="1">
      <alignment horizontal="center" vertical="center"/>
    </xf>
    <xf numFmtId="0" fontId="111" fillId="0" borderId="151" xfId="20" applyFont="1" applyBorder="1"/>
    <xf numFmtId="0" fontId="28" fillId="0" borderId="139" xfId="20" applyFont="1" applyFill="1" applyBorder="1" applyAlignment="1">
      <alignment horizontal="left" vertical="center" wrapText="1" indent="1"/>
    </xf>
    <xf numFmtId="0" fontId="22" fillId="0" borderId="139" xfId="20" applyFont="1" applyFill="1" applyBorder="1" applyAlignment="1">
      <alignment horizontal="left" vertical="center" wrapText="1" indent="1"/>
    </xf>
    <xf numFmtId="0" fontId="111" fillId="0" borderId="146" xfId="20" applyFont="1" applyFill="1" applyBorder="1" applyAlignment="1">
      <alignment horizontal="left" indent="1"/>
    </xf>
    <xf numFmtId="39" fontId="24" fillId="0" borderId="141" xfId="20" applyNumberFormat="1" applyFont="1" applyFill="1" applyBorder="1" applyAlignment="1">
      <alignment vertical="center"/>
    </xf>
    <xf numFmtId="39" fontId="29" fillId="0" borderId="148" xfId="20" applyNumberFormat="1" applyFont="1" applyFill="1" applyBorder="1"/>
    <xf numFmtId="39" fontId="29" fillId="0" borderId="161" xfId="20" applyNumberFormat="1" applyFont="1" applyFill="1" applyBorder="1"/>
    <xf numFmtId="39" fontId="24" fillId="0" borderId="139" xfId="20" applyNumberFormat="1" applyFont="1" applyFill="1" applyBorder="1" applyAlignment="1">
      <alignment vertical="center"/>
    </xf>
    <xf numFmtId="0" fontId="24" fillId="0" borderId="139" xfId="20" applyFont="1" applyFill="1" applyBorder="1" applyAlignment="1">
      <alignment horizontal="center" vertical="center" wrapText="1"/>
    </xf>
    <xf numFmtId="0" fontId="29" fillId="0" borderId="146" xfId="20" applyFont="1" applyFill="1" applyBorder="1" applyAlignment="1">
      <alignment horizontal="center"/>
    </xf>
    <xf numFmtId="0" fontId="29" fillId="0" borderId="152" xfId="20" applyFont="1" applyFill="1" applyBorder="1" applyAlignment="1">
      <alignment horizontal="center"/>
    </xf>
    <xf numFmtId="1" fontId="24" fillId="0" borderId="139" xfId="20" applyNumberFormat="1" applyFont="1" applyFill="1" applyBorder="1" applyAlignment="1">
      <alignment horizontal="center" vertical="center" wrapText="1"/>
    </xf>
    <xf numFmtId="0" fontId="111" fillId="0" borderId="145" xfId="20" applyFont="1" applyBorder="1"/>
    <xf numFmtId="39" fontId="24" fillId="0" borderId="146" xfId="20" applyNumberFormat="1" applyFont="1" applyFill="1" applyBorder="1" applyAlignment="1">
      <alignment vertical="center"/>
    </xf>
    <xf numFmtId="39" fontId="25" fillId="0" borderId="146" xfId="20" applyNumberFormat="1" applyFont="1" applyFill="1" applyBorder="1" applyAlignment="1">
      <alignment vertical="center"/>
    </xf>
    <xf numFmtId="0" fontId="28" fillId="0" borderId="147" xfId="20" applyFont="1" applyFill="1" applyBorder="1" applyAlignment="1">
      <alignment horizontal="left" vertical="center" wrapText="1" indent="1"/>
    </xf>
    <xf numFmtId="39" fontId="24" fillId="0" borderId="148" xfId="20" applyNumberFormat="1" applyFont="1" applyFill="1" applyBorder="1" applyAlignment="1">
      <alignment vertical="center"/>
    </xf>
    <xf numFmtId="1" fontId="28" fillId="0" borderId="139" xfId="20" applyNumberFormat="1" applyFont="1" applyFill="1" applyBorder="1" applyAlignment="1">
      <alignment horizontal="left" vertical="center" wrapText="1" indent="1"/>
    </xf>
    <xf numFmtId="39" fontId="24" fillId="0" borderId="157" xfId="20" applyNumberFormat="1" applyFont="1" applyFill="1" applyBorder="1" applyAlignment="1">
      <alignment vertical="center"/>
    </xf>
    <xf numFmtId="39" fontId="24" fillId="0" borderId="139" xfId="20" applyNumberFormat="1" applyFont="1" applyFill="1" applyBorder="1" applyAlignment="1">
      <alignment horizontal="right" vertical="center"/>
    </xf>
    <xf numFmtId="39" fontId="25" fillId="0" borderId="139" xfId="20" applyNumberFormat="1" applyFont="1" applyFill="1" applyBorder="1" applyAlignment="1">
      <alignment horizontal="right" vertical="center"/>
    </xf>
    <xf numFmtId="0" fontId="28" fillId="0" borderId="224" xfId="20" applyFont="1" applyFill="1" applyBorder="1" applyAlignment="1">
      <alignment horizontal="left" vertical="center" wrapText="1" indent="1"/>
    </xf>
    <xf numFmtId="0" fontId="111" fillId="0" borderId="225" xfId="20" applyFont="1" applyFill="1" applyBorder="1" applyAlignment="1">
      <alignment horizontal="left" indent="1"/>
    </xf>
    <xf numFmtId="0" fontId="111" fillId="0" borderId="228" xfId="20" applyFont="1" applyFill="1" applyBorder="1" applyAlignment="1">
      <alignment horizontal="left" indent="1"/>
    </xf>
    <xf numFmtId="0" fontId="111" fillId="0" borderId="168" xfId="20" applyFont="1" applyBorder="1"/>
    <xf numFmtId="0" fontId="111" fillId="0" borderId="169" xfId="20" applyFont="1" applyFill="1" applyBorder="1" applyAlignment="1">
      <alignment horizontal="left" indent="1"/>
    </xf>
    <xf numFmtId="39" fontId="29" fillId="0" borderId="169" xfId="20" applyNumberFormat="1" applyFont="1" applyFill="1" applyBorder="1"/>
    <xf numFmtId="0" fontId="111" fillId="0" borderId="170" xfId="20" applyFont="1" applyFill="1" applyBorder="1" applyAlignment="1">
      <alignment horizontal="left" indent="1"/>
    </xf>
    <xf numFmtId="0" fontId="65" fillId="0" borderId="204" xfId="20" applyFont="1" applyFill="1" applyBorder="1" applyAlignment="1">
      <alignment horizontal="left" vertical="center" wrapText="1" indent="1"/>
    </xf>
    <xf numFmtId="0" fontId="111" fillId="0" borderId="367" xfId="20" applyFont="1" applyFill="1" applyBorder="1" applyAlignment="1">
      <alignment horizontal="left" indent="1"/>
    </xf>
    <xf numFmtId="0" fontId="28" fillId="0" borderId="162" xfId="20" applyFont="1" applyFill="1" applyBorder="1" applyAlignment="1">
      <alignment horizontal="left" vertical="center" wrapText="1" indent="1"/>
    </xf>
    <xf numFmtId="0" fontId="111" fillId="0" borderId="163" xfId="20" applyFont="1" applyFill="1" applyBorder="1" applyAlignment="1">
      <alignment horizontal="left" indent="1"/>
    </xf>
    <xf numFmtId="0" fontId="111" fillId="0" borderId="178" xfId="20" applyFont="1" applyFill="1" applyBorder="1" applyAlignment="1">
      <alignment horizontal="left" indent="1"/>
    </xf>
    <xf numFmtId="39" fontId="29" fillId="0" borderId="171" xfId="20" applyNumberFormat="1" applyFont="1" applyFill="1" applyBorder="1"/>
    <xf numFmtId="0" fontId="29" fillId="0" borderId="169" xfId="20" applyFont="1" applyFill="1" applyBorder="1" applyAlignment="1">
      <alignment horizontal="center"/>
    </xf>
    <xf numFmtId="39" fontId="25" fillId="0" borderId="138" xfId="20" applyNumberFormat="1" applyFont="1" applyFill="1" applyBorder="1" applyAlignment="1">
      <alignment horizontal="right" vertical="center"/>
    </xf>
    <xf numFmtId="39" fontId="29" fillId="0" borderId="142" xfId="20" applyNumberFormat="1" applyFont="1" applyFill="1" applyBorder="1"/>
    <xf numFmtId="0" fontId="28" fillId="0" borderId="140" xfId="20" applyFont="1" applyFill="1" applyBorder="1" applyAlignment="1">
      <alignment horizontal="left" vertical="center" wrapText="1" indent="1"/>
    </xf>
    <xf numFmtId="0" fontId="111" fillId="0" borderId="144" xfId="20" applyFont="1" applyFill="1" applyBorder="1" applyAlignment="1">
      <alignment horizontal="left" indent="1"/>
    </xf>
    <xf numFmtId="0" fontId="28" fillId="0" borderId="239" xfId="20" applyFont="1" applyFill="1" applyBorder="1" applyAlignment="1">
      <alignment horizontal="left" vertical="center" wrapText="1" indent="1"/>
    </xf>
    <xf numFmtId="0" fontId="28" fillId="0" borderId="138" xfId="20" applyFont="1" applyFill="1" applyBorder="1" applyAlignment="1">
      <alignment horizontal="left" vertical="center" wrapText="1" indent="1"/>
    </xf>
    <xf numFmtId="0" fontId="111" fillId="0" borderId="142" xfId="20" applyFont="1" applyFill="1" applyBorder="1" applyAlignment="1">
      <alignment horizontal="left" indent="1"/>
    </xf>
    <xf numFmtId="39" fontId="29" fillId="0" borderId="153" xfId="20" applyNumberFormat="1" applyFont="1" applyFill="1" applyBorder="1"/>
    <xf numFmtId="39" fontId="24" fillId="0" borderId="138" xfId="20" applyNumberFormat="1" applyFont="1" applyFill="1" applyBorder="1" applyAlignment="1">
      <alignment horizontal="right" vertical="center"/>
    </xf>
    <xf numFmtId="1" fontId="24" fillId="0" borderId="138" xfId="20" applyNumberFormat="1" applyFont="1" applyFill="1" applyBorder="1" applyAlignment="1">
      <alignment horizontal="center" vertical="center" wrapText="1"/>
    </xf>
    <xf numFmtId="0" fontId="29" fillId="0" borderId="142" xfId="20" applyFont="1" applyFill="1" applyBorder="1" applyAlignment="1">
      <alignment horizontal="center"/>
    </xf>
    <xf numFmtId="0" fontId="24" fillId="0" borderId="138" xfId="20" applyFont="1" applyFill="1" applyBorder="1" applyAlignment="1">
      <alignment horizontal="center" vertical="center"/>
    </xf>
    <xf numFmtId="0" fontId="32" fillId="0" borderId="358" xfId="20" applyFont="1" applyBorder="1" applyAlignment="1">
      <alignment horizontal="center" vertical="center"/>
    </xf>
    <xf numFmtId="0" fontId="79" fillId="0" borderId="138" xfId="20" applyFont="1" applyBorder="1" applyAlignment="1">
      <alignment horizontal="left" vertical="center" wrapText="1" indent="1"/>
    </xf>
    <xf numFmtId="0" fontId="28" fillId="0" borderId="138" xfId="20" applyFont="1" applyBorder="1" applyAlignment="1">
      <alignment horizontal="center" vertical="center" wrapText="1"/>
    </xf>
    <xf numFmtId="0" fontId="28" fillId="0" borderId="206" xfId="20" applyFont="1" applyFill="1" applyBorder="1" applyAlignment="1">
      <alignment horizontal="left" vertical="center" wrapText="1" indent="1"/>
    </xf>
    <xf numFmtId="0" fontId="111" fillId="0" borderId="308" xfId="20" applyFont="1" applyFill="1" applyBorder="1" applyAlignment="1">
      <alignment horizontal="left" indent="1"/>
    </xf>
    <xf numFmtId="0" fontId="29" fillId="0" borderId="212" xfId="20" applyFont="1" applyFill="1" applyBorder="1" applyAlignment="1">
      <alignment horizontal="center"/>
    </xf>
    <xf numFmtId="0" fontId="111" fillId="0" borderId="159" xfId="20" applyFont="1" applyBorder="1"/>
    <xf numFmtId="0" fontId="79" fillId="22" borderId="139" xfId="20" applyFont="1" applyFill="1" applyBorder="1" applyAlignment="1">
      <alignment horizontal="left" vertical="center" wrapText="1" indent="1"/>
    </xf>
    <xf numFmtId="0" fontId="28" fillId="22" borderId="139" xfId="20" applyFont="1" applyFill="1" applyBorder="1" applyAlignment="1">
      <alignment horizontal="left" vertical="center" wrapText="1" indent="1"/>
    </xf>
    <xf numFmtId="0" fontId="21" fillId="0" borderId="138" xfId="20" applyFont="1" applyFill="1" applyBorder="1" applyAlignment="1">
      <alignment horizontal="left" vertical="center" wrapText="1" indent="1"/>
    </xf>
    <xf numFmtId="0" fontId="28" fillId="0" borderId="175" xfId="20" applyFont="1" applyFill="1" applyBorder="1" applyAlignment="1">
      <alignment horizontal="left" vertical="center" wrapText="1" indent="1"/>
    </xf>
    <xf numFmtId="0" fontId="32" fillId="0" borderId="137" xfId="20" applyFont="1" applyBorder="1" applyAlignment="1">
      <alignment horizontal="center" vertical="center"/>
    </xf>
    <xf numFmtId="0" fontId="24" fillId="0" borderId="146" xfId="20" applyFont="1" applyFill="1" applyBorder="1" applyAlignment="1">
      <alignment horizontal="center" vertical="center" wrapText="1"/>
    </xf>
    <xf numFmtId="0" fontId="28" fillId="0" borderId="139" xfId="20" applyFont="1" applyBorder="1" applyAlignment="1">
      <alignment horizontal="center" vertical="center" wrapText="1"/>
    </xf>
    <xf numFmtId="0" fontId="111" fillId="0" borderId="164" xfId="20" applyFont="1" applyFill="1" applyBorder="1" applyAlignment="1">
      <alignment horizontal="left" indent="1"/>
    </xf>
    <xf numFmtId="39" fontId="24" fillId="0" borderId="138" xfId="20" applyNumberFormat="1" applyFont="1" applyFill="1" applyBorder="1" applyAlignment="1">
      <alignment vertical="center"/>
    </xf>
    <xf numFmtId="39" fontId="25" fillId="0" borderId="138" xfId="20" applyNumberFormat="1" applyFont="1" applyFill="1" applyBorder="1" applyAlignment="1">
      <alignment vertical="center"/>
    </xf>
    <xf numFmtId="39" fontId="25" fillId="0" borderId="156" xfId="20" applyNumberFormat="1" applyFont="1" applyFill="1" applyBorder="1" applyAlignment="1">
      <alignment horizontal="right" vertical="center"/>
    </xf>
    <xf numFmtId="39" fontId="29" fillId="0" borderId="160" xfId="20" applyNumberFormat="1" applyFont="1" applyFill="1" applyBorder="1"/>
    <xf numFmtId="0" fontId="21" fillId="0" borderId="139" xfId="20" applyFont="1" applyBorder="1" applyAlignment="1">
      <alignment horizontal="left" vertical="center" wrapText="1" indent="1"/>
    </xf>
    <xf numFmtId="0" fontId="32" fillId="0" borderId="345" xfId="20" applyFont="1" applyFill="1" applyBorder="1" applyAlignment="1">
      <alignment horizontal="center" vertical="center"/>
    </xf>
    <xf numFmtId="0" fontId="111" fillId="0" borderId="346" xfId="20" applyFont="1" applyFill="1" applyBorder="1"/>
    <xf numFmtId="0" fontId="79" fillId="0" borderId="139" xfId="20" applyFont="1" applyFill="1" applyBorder="1" applyAlignment="1">
      <alignment horizontal="left" vertical="center" wrapText="1" indent="1"/>
    </xf>
    <xf numFmtId="0" fontId="28" fillId="0" borderId="139" xfId="20" applyFont="1" applyFill="1" applyBorder="1" applyAlignment="1">
      <alignment horizontal="center" vertical="center"/>
    </xf>
    <xf numFmtId="0" fontId="111" fillId="0" borderId="146" xfId="20" applyFont="1" applyFill="1" applyBorder="1"/>
    <xf numFmtId="0" fontId="21" fillId="0" borderId="175" xfId="20" applyFont="1" applyFill="1" applyBorder="1" applyAlignment="1">
      <alignment horizontal="left" vertical="center" wrapText="1" indent="1"/>
    </xf>
    <xf numFmtId="0" fontId="32" fillId="0" borderId="358" xfId="20" applyFont="1" applyFill="1" applyBorder="1" applyAlignment="1">
      <alignment horizontal="center" vertical="center"/>
    </xf>
    <xf numFmtId="0" fontId="111" fillId="0" borderId="348" xfId="20" applyFont="1" applyFill="1" applyBorder="1"/>
    <xf numFmtId="0" fontId="79" fillId="0" borderId="138" xfId="20" applyFont="1" applyFill="1" applyBorder="1" applyAlignment="1">
      <alignment horizontal="left" vertical="center" wrapText="1" indent="1"/>
    </xf>
    <xf numFmtId="0" fontId="28" fillId="0" borderId="138" xfId="20" applyFont="1" applyFill="1" applyBorder="1" applyAlignment="1">
      <alignment horizontal="center" vertical="center" wrapText="1"/>
    </xf>
    <xf numFmtId="0" fontId="111" fillId="0" borderId="152" xfId="20" applyFont="1" applyFill="1" applyBorder="1"/>
    <xf numFmtId="0" fontId="32" fillId="13" borderId="358" xfId="20" applyFont="1" applyFill="1" applyBorder="1" applyAlignment="1">
      <alignment horizontal="center" vertical="center"/>
    </xf>
    <xf numFmtId="0" fontId="79" fillId="13" borderId="138" xfId="20" applyFont="1" applyFill="1" applyBorder="1" applyAlignment="1">
      <alignment horizontal="left" vertical="center" wrapText="1" indent="1"/>
    </xf>
    <xf numFmtId="0" fontId="28" fillId="13" borderId="138" xfId="20" applyFont="1" applyFill="1" applyBorder="1" applyAlignment="1">
      <alignment horizontal="center" vertical="center" wrapText="1"/>
    </xf>
    <xf numFmtId="0" fontId="32" fillId="0" borderId="155" xfId="20" applyFont="1" applyFill="1" applyBorder="1" applyAlignment="1">
      <alignment horizontal="center" vertical="center"/>
    </xf>
    <xf numFmtId="0" fontId="111" fillId="0" borderId="145" xfId="20" applyFont="1" applyFill="1" applyBorder="1"/>
    <xf numFmtId="0" fontId="111" fillId="0" borderId="168" xfId="20" applyFont="1" applyFill="1" applyBorder="1"/>
    <xf numFmtId="0" fontId="111" fillId="0" borderId="169" xfId="20" applyFont="1" applyFill="1" applyBorder="1"/>
    <xf numFmtId="0" fontId="28" fillId="13" borderId="140" xfId="20" applyFont="1" applyFill="1" applyBorder="1" applyAlignment="1">
      <alignment horizontal="left" vertical="center" wrapText="1" indent="1"/>
    </xf>
    <xf numFmtId="0" fontId="21" fillId="0" borderId="144" xfId="20" applyFont="1" applyBorder="1" applyAlignment="1">
      <alignment horizontal="left" indent="1"/>
    </xf>
    <xf numFmtId="39" fontId="24" fillId="13" borderId="141" xfId="20" applyNumberFormat="1" applyFont="1" applyFill="1" applyBorder="1" applyAlignment="1">
      <alignment vertical="center"/>
    </xf>
    <xf numFmtId="39" fontId="24" fillId="13" borderId="138" xfId="20" applyNumberFormat="1" applyFont="1" applyFill="1" applyBorder="1" applyAlignment="1">
      <alignment horizontal="right" vertical="center"/>
    </xf>
    <xf numFmtId="39" fontId="25" fillId="13" borderId="138" xfId="20" applyNumberFormat="1" applyFont="1" applyFill="1" applyBorder="1" applyAlignment="1">
      <alignment horizontal="right" vertical="center"/>
    </xf>
    <xf numFmtId="1" fontId="24" fillId="13" borderId="138" xfId="20" applyNumberFormat="1" applyFont="1" applyFill="1" applyBorder="1" applyAlignment="1">
      <alignment horizontal="center" vertical="center" wrapText="1"/>
    </xf>
    <xf numFmtId="0" fontId="24" fillId="13" borderId="138" xfId="20" applyFont="1" applyFill="1" applyBorder="1" applyAlignment="1">
      <alignment horizontal="center" vertical="center"/>
    </xf>
    <xf numFmtId="0" fontId="66" fillId="25" borderId="136" xfId="20" applyFont="1" applyFill="1" applyBorder="1" applyAlignment="1">
      <alignment horizontal="center" vertical="center"/>
    </xf>
    <xf numFmtId="0" fontId="111" fillId="4" borderId="136" xfId="20" applyFont="1" applyFill="1" applyBorder="1"/>
    <xf numFmtId="0" fontId="111" fillId="4" borderId="310" xfId="20" applyFont="1" applyFill="1" applyBorder="1"/>
    <xf numFmtId="0" fontId="21" fillId="0" borderId="140" xfId="20" applyFont="1" applyFill="1" applyBorder="1" applyAlignment="1">
      <alignment horizontal="left" vertical="center" wrapText="1" indent="1"/>
    </xf>
    <xf numFmtId="0" fontId="21" fillId="13" borderId="138" xfId="20" applyFont="1" applyFill="1" applyBorder="1" applyAlignment="1">
      <alignment horizontal="left" vertical="center" wrapText="1" indent="1"/>
    </xf>
    <xf numFmtId="0" fontId="21" fillId="13" borderId="140" xfId="20" applyFont="1" applyFill="1" applyBorder="1" applyAlignment="1">
      <alignment horizontal="left" vertical="center" wrapText="1" indent="1"/>
    </xf>
    <xf numFmtId="39" fontId="29" fillId="0" borderId="169" xfId="20" applyNumberFormat="1" applyFont="1" applyBorder="1"/>
    <xf numFmtId="39" fontId="24" fillId="13" borderId="276" xfId="20" applyNumberFormat="1" applyFont="1" applyFill="1" applyBorder="1" applyAlignment="1">
      <alignment vertical="center"/>
    </xf>
    <xf numFmtId="39" fontId="29" fillId="0" borderId="359" xfId="20" applyNumberFormat="1" applyFont="1" applyBorder="1"/>
    <xf numFmtId="39" fontId="25" fillId="0" borderId="138" xfId="20" applyNumberFormat="1" applyFont="1" applyBorder="1" applyAlignment="1">
      <alignment horizontal="right" vertical="center"/>
    </xf>
    <xf numFmtId="39" fontId="24" fillId="0" borderId="138" xfId="20" applyNumberFormat="1" applyFont="1" applyBorder="1" applyAlignment="1">
      <alignment vertical="center"/>
    </xf>
    <xf numFmtId="0" fontId="27" fillId="0" borderId="139" xfId="20" applyFont="1" applyFill="1" applyBorder="1" applyAlignment="1">
      <alignment horizontal="left" vertical="center" wrapText="1" indent="1"/>
    </xf>
    <xf numFmtId="0" fontId="111" fillId="0" borderId="347" xfId="20" applyFont="1" applyFill="1" applyBorder="1"/>
    <xf numFmtId="0" fontId="111" fillId="0" borderId="354" xfId="20" applyFont="1" applyFill="1" applyBorder="1"/>
    <xf numFmtId="0" fontId="21" fillId="0" borderId="177" xfId="20" applyFont="1" applyFill="1" applyBorder="1" applyAlignment="1">
      <alignment horizontal="left" vertical="center" wrapText="1" indent="1"/>
    </xf>
    <xf numFmtId="0" fontId="111" fillId="0" borderId="177" xfId="20" applyFont="1" applyFill="1" applyBorder="1" applyAlignment="1">
      <alignment horizontal="left" indent="1"/>
    </xf>
    <xf numFmtId="0" fontId="111" fillId="0" borderId="227" xfId="20" applyFont="1" applyFill="1" applyBorder="1" applyAlignment="1">
      <alignment horizontal="left" indent="1"/>
    </xf>
    <xf numFmtId="0" fontId="35" fillId="4" borderId="170" xfId="20" applyFont="1" applyFill="1" applyBorder="1" applyAlignment="1">
      <alignment horizontal="left" vertical="center" indent="1"/>
    </xf>
    <xf numFmtId="0" fontId="66" fillId="4" borderId="135" xfId="20" applyFont="1" applyFill="1" applyBorder="1" applyAlignment="1">
      <alignment horizontal="center" vertical="center"/>
    </xf>
    <xf numFmtId="0" fontId="28" fillId="22" borderId="241" xfId="20" applyFont="1" applyFill="1" applyBorder="1" applyAlignment="1">
      <alignment horizontal="left" vertical="center" wrapText="1" indent="1"/>
    </xf>
    <xf numFmtId="0" fontId="28" fillId="22" borderId="206" xfId="20" applyFont="1" applyFill="1" applyBorder="1" applyAlignment="1">
      <alignment horizontal="left" vertical="center" wrapText="1" indent="1"/>
    </xf>
    <xf numFmtId="0" fontId="28" fillId="22" borderId="214" xfId="20" applyFont="1" applyFill="1" applyBorder="1" applyAlignment="1">
      <alignment horizontal="left" vertical="center" wrapText="1" indent="1"/>
    </xf>
    <xf numFmtId="39" fontId="24" fillId="0" borderId="157" xfId="20" applyNumberFormat="1" applyFont="1" applyBorder="1" applyAlignment="1">
      <alignment horizontal="right" vertical="center"/>
    </xf>
    <xf numFmtId="39" fontId="24" fillId="0" borderId="148" xfId="20" applyNumberFormat="1" applyFont="1" applyBorder="1" applyAlignment="1">
      <alignment horizontal="right" vertical="center"/>
    </xf>
    <xf numFmtId="39" fontId="24" fillId="0" borderId="161" xfId="20" applyNumberFormat="1" applyFont="1" applyBorder="1" applyAlignment="1">
      <alignment horizontal="right" vertical="center"/>
    </xf>
    <xf numFmtId="39" fontId="24" fillId="0" borderId="152" xfId="20" applyNumberFormat="1" applyFont="1" applyBorder="1" applyAlignment="1">
      <alignment horizontal="right" vertical="center"/>
    </xf>
    <xf numFmtId="1" fontId="24" fillId="22" borderId="138" xfId="20" applyNumberFormat="1" applyFont="1" applyFill="1" applyBorder="1" applyAlignment="1">
      <alignment horizontal="center" vertical="center" wrapText="1"/>
    </xf>
    <xf numFmtId="0" fontId="24" fillId="22" borderId="138" xfId="20" applyFont="1" applyFill="1" applyBorder="1" applyAlignment="1">
      <alignment horizontal="center" vertical="center"/>
    </xf>
    <xf numFmtId="0" fontId="21" fillId="22" borderId="138" xfId="20" applyFont="1" applyFill="1" applyBorder="1" applyAlignment="1">
      <alignment horizontal="left" vertical="center" wrapText="1" indent="1"/>
    </xf>
    <xf numFmtId="0" fontId="28" fillId="22" borderId="239" xfId="20" applyFont="1" applyFill="1" applyBorder="1" applyAlignment="1">
      <alignment horizontal="left" vertical="center" wrapText="1" indent="1"/>
    </xf>
    <xf numFmtId="0" fontId="28" fillId="22" borderId="308" xfId="20" applyFont="1" applyFill="1" applyBorder="1" applyAlignment="1">
      <alignment horizontal="left" vertical="center" wrapText="1" indent="1"/>
    </xf>
    <xf numFmtId="0" fontId="28" fillId="22" borderId="139" xfId="20" applyFont="1" applyFill="1" applyBorder="1" applyAlignment="1">
      <alignment horizontal="center" vertical="center"/>
    </xf>
    <xf numFmtId="0" fontId="28" fillId="22" borderId="140" xfId="20" applyFont="1" applyFill="1" applyBorder="1" applyAlignment="1">
      <alignment horizontal="left" vertical="center" wrapText="1" indent="1"/>
    </xf>
    <xf numFmtId="0" fontId="35" fillId="25" borderId="136" xfId="20" applyFont="1" applyFill="1" applyBorder="1" applyAlignment="1">
      <alignment horizontal="left" vertical="center" indent="1"/>
    </xf>
    <xf numFmtId="0" fontId="78" fillId="25" borderId="136" xfId="20" applyFont="1" applyFill="1" applyBorder="1" applyAlignment="1">
      <alignment horizontal="left" vertical="center"/>
    </xf>
    <xf numFmtId="39" fontId="29" fillId="0" borderId="171" xfId="20" applyNumberFormat="1" applyFont="1" applyBorder="1"/>
    <xf numFmtId="1" fontId="24" fillId="22" borderId="139" xfId="20" applyNumberFormat="1" applyFont="1" applyFill="1" applyBorder="1" applyAlignment="1">
      <alignment horizontal="center" vertical="center" wrapText="1"/>
    </xf>
    <xf numFmtId="0" fontId="24" fillId="22" borderId="139" xfId="20" applyFont="1" applyFill="1" applyBorder="1" applyAlignment="1">
      <alignment horizontal="center" vertical="center" wrapText="1"/>
    </xf>
    <xf numFmtId="0" fontId="21" fillId="22" borderId="139" xfId="20" applyFont="1" applyFill="1" applyBorder="1" applyAlignment="1">
      <alignment horizontal="left" vertical="center" wrapText="1" indent="1"/>
    </xf>
    <xf numFmtId="0" fontId="28" fillId="22" borderId="156" xfId="20" applyFont="1" applyFill="1" applyBorder="1" applyAlignment="1">
      <alignment horizontal="left" vertical="center" wrapText="1" indent="1"/>
    </xf>
    <xf numFmtId="0" fontId="28" fillId="22" borderId="204" xfId="20" applyFont="1" applyFill="1" applyBorder="1" applyAlignment="1">
      <alignment horizontal="left" vertical="center" wrapText="1" indent="1"/>
    </xf>
    <xf numFmtId="0" fontId="28" fillId="22" borderId="146" xfId="20" applyFont="1" applyFill="1" applyBorder="1" applyAlignment="1">
      <alignment horizontal="left" vertical="center" wrapText="1" indent="1"/>
    </xf>
    <xf numFmtId="39" fontId="25" fillId="0" borderId="138" xfId="20" applyNumberFormat="1" applyFont="1" applyBorder="1" applyAlignment="1">
      <alignment vertical="center"/>
    </xf>
    <xf numFmtId="0" fontId="70" fillId="13" borderId="0" xfId="20" applyFont="1" applyFill="1" applyBorder="1" applyAlignment="1">
      <alignment vertical="center"/>
    </xf>
    <xf numFmtId="0" fontId="77" fillId="0" borderId="0" xfId="20" applyFont="1" applyBorder="1"/>
    <xf numFmtId="0" fontId="38" fillId="13" borderId="355" xfId="20" applyFont="1" applyFill="1" applyBorder="1" applyAlignment="1">
      <alignment horizontal="center" vertical="center"/>
    </xf>
    <xf numFmtId="0" fontId="111" fillId="0" borderId="355" xfId="20" applyFont="1" applyBorder="1"/>
    <xf numFmtId="0" fontId="44" fillId="13" borderId="0" xfId="20" applyFont="1" applyFill="1" applyAlignment="1">
      <alignment horizontal="center" vertical="top"/>
    </xf>
    <xf numFmtId="0" fontId="110" fillId="0" borderId="0" xfId="20" applyFont="1" applyAlignment="1"/>
    <xf numFmtId="0" fontId="12" fillId="13" borderId="0" xfId="20" applyFont="1" applyFill="1" applyAlignment="1">
      <alignment horizontal="center" vertical="center"/>
    </xf>
    <xf numFmtId="0" fontId="35" fillId="26" borderId="135" xfId="20" applyFont="1" applyFill="1" applyBorder="1" applyAlignment="1">
      <alignment horizontal="left" vertical="center" indent="1"/>
    </xf>
    <xf numFmtId="4" fontId="41" fillId="11" borderId="312" xfId="20" applyNumberFormat="1" applyFont="1" applyFill="1" applyBorder="1" applyAlignment="1">
      <alignment horizontal="left" vertical="center" wrapText="1" indent="1"/>
    </xf>
    <xf numFmtId="0" fontId="111" fillId="0" borderId="312" xfId="20" applyFont="1" applyBorder="1" applyAlignment="1">
      <alignment horizontal="left" indent="1"/>
    </xf>
    <xf numFmtId="4" fontId="119" fillId="11" borderId="312" xfId="20" applyNumberFormat="1" applyFont="1" applyFill="1" applyBorder="1" applyAlignment="1">
      <alignment horizontal="center" vertical="center" wrapText="1"/>
    </xf>
    <xf numFmtId="0" fontId="111" fillId="0" borderId="312" xfId="20" applyFont="1" applyBorder="1"/>
    <xf numFmtId="0" fontId="111" fillId="0" borderId="370" xfId="20" applyFont="1" applyBorder="1"/>
    <xf numFmtId="0" fontId="10" fillId="3" borderId="10" xfId="5" applyFont="1" applyFill="1" applyBorder="1" applyAlignment="1">
      <alignment vertical="center" wrapText="1"/>
    </xf>
    <xf numFmtId="0" fontId="10" fillId="3" borderId="10" xfId="5" applyFont="1" applyFill="1" applyBorder="1" applyAlignment="1">
      <alignment horizontal="right" vertical="center" wrapText="1"/>
    </xf>
    <xf numFmtId="0" fontId="11" fillId="5" borderId="13" xfId="5" applyFont="1" applyFill="1" applyBorder="1" applyAlignment="1">
      <alignment vertical="center" wrapText="1"/>
    </xf>
    <xf numFmtId="0" fontId="11" fillId="5" borderId="13" xfId="5" applyFont="1" applyFill="1" applyBorder="1" applyAlignment="1">
      <alignment horizontal="right" vertical="center" wrapText="1"/>
    </xf>
    <xf numFmtId="0" fontId="18" fillId="25" borderId="187" xfId="20" applyFont="1" applyFill="1" applyBorder="1" applyAlignment="1">
      <alignment horizontal="center" vertical="center" textRotation="90" wrapText="1"/>
    </xf>
    <xf numFmtId="39" fontId="25" fillId="0" borderId="152" xfId="20" applyNumberFormat="1" applyFont="1" applyBorder="1" applyAlignment="1">
      <alignment horizontal="right" vertical="center"/>
    </xf>
    <xf numFmtId="0" fontId="12" fillId="6" borderId="186" xfId="7" applyFont="1" applyFill="1" applyBorder="1" applyAlignment="1" applyProtection="1">
      <alignment horizontal="center" vertical="center" wrapText="1"/>
      <protection locked="0"/>
    </xf>
    <xf numFmtId="0" fontId="15" fillId="7" borderId="26" xfId="7" applyFont="1" applyFill="1" applyBorder="1" applyAlignment="1" applyProtection="1">
      <alignment horizontal="center" vertical="center" wrapText="1"/>
      <protection locked="0"/>
    </xf>
    <xf numFmtId="0" fontId="111" fillId="0" borderId="372" xfId="20" applyFont="1" applyFill="1" applyBorder="1" applyAlignment="1">
      <alignment horizontal="left" indent="1"/>
    </xf>
    <xf numFmtId="0" fontId="28" fillId="22" borderId="162" xfId="20" applyFont="1" applyFill="1" applyBorder="1" applyAlignment="1">
      <alignment horizontal="left" vertical="center" wrapText="1" indent="1"/>
    </xf>
    <xf numFmtId="0" fontId="18" fillId="2" borderId="187" xfId="3" applyFont="1" applyFill="1" applyBorder="1" applyAlignment="1">
      <alignment horizontal="center" vertical="center" textRotation="90" wrapText="1"/>
    </xf>
    <xf numFmtId="0" fontId="18" fillId="2" borderId="188" xfId="3" applyFont="1" applyFill="1" applyBorder="1" applyAlignment="1">
      <alignment horizontal="center" vertical="center" textRotation="90" wrapText="1"/>
    </xf>
    <xf numFmtId="0" fontId="18" fillId="2" borderId="189" xfId="3" applyFont="1" applyFill="1" applyBorder="1" applyAlignment="1">
      <alignment horizontal="center" vertical="center" textRotation="90" wrapText="1"/>
    </xf>
    <xf numFmtId="4" fontId="41" fillId="19" borderId="120" xfId="11" applyNumberFormat="1" applyFont="1" applyFill="1" applyBorder="1" applyAlignment="1">
      <alignment horizontal="left" vertical="center" wrapText="1" indent="1"/>
    </xf>
    <xf numFmtId="4" fontId="43" fillId="19" borderId="120" xfId="11" applyNumberFormat="1" applyFont="1" applyFill="1" applyBorder="1" applyAlignment="1">
      <alignment horizontal="center" vertical="center" wrapText="1"/>
    </xf>
    <xf numFmtId="4" fontId="43" fillId="19" borderId="246" xfId="11" applyNumberFormat="1" applyFont="1" applyFill="1" applyBorder="1" applyAlignment="1">
      <alignment horizontal="center" vertical="center" wrapText="1"/>
    </xf>
    <xf numFmtId="167" fontId="33" fillId="0" borderId="43" xfId="9" applyNumberFormat="1" applyFont="1" applyFill="1" applyBorder="1" applyAlignment="1">
      <alignment horizontal="right" vertical="center"/>
    </xf>
    <xf numFmtId="167" fontId="24" fillId="0" borderId="46" xfId="9" applyNumberFormat="1" applyFont="1" applyFill="1" applyBorder="1" applyAlignment="1">
      <alignment horizontal="right" vertical="center"/>
    </xf>
    <xf numFmtId="167" fontId="24" fillId="0" borderId="50" xfId="9" applyNumberFormat="1" applyFont="1" applyFill="1" applyBorder="1" applyAlignment="1">
      <alignment horizontal="right" vertical="center"/>
    </xf>
    <xf numFmtId="167" fontId="24" fillId="0" borderId="385" xfId="9" applyNumberFormat="1" applyFont="1" applyFill="1" applyBorder="1" applyAlignment="1">
      <alignment horizontal="right" vertical="center"/>
    </xf>
    <xf numFmtId="167" fontId="24" fillId="0" borderId="47" xfId="9" applyNumberFormat="1" applyFont="1" applyFill="1" applyBorder="1" applyAlignment="1">
      <alignment horizontal="right" vertical="center"/>
    </xf>
    <xf numFmtId="167" fontId="24" fillId="0" borderId="34" xfId="9" applyNumberFormat="1" applyFont="1" applyFill="1" applyBorder="1" applyAlignment="1">
      <alignment horizontal="right" vertical="center"/>
    </xf>
    <xf numFmtId="167" fontId="24" fillId="0" borderId="95" xfId="9" applyNumberFormat="1" applyFont="1" applyFill="1" applyBorder="1" applyAlignment="1">
      <alignment horizontal="right" vertical="center"/>
    </xf>
    <xf numFmtId="167" fontId="25" fillId="0" borderId="47" xfId="9" applyNumberFormat="1" applyFont="1" applyFill="1" applyBorder="1" applyAlignment="1">
      <alignment horizontal="right" vertical="center"/>
    </xf>
    <xf numFmtId="167" fontId="25" fillId="0" borderId="34" xfId="9" applyNumberFormat="1" applyFont="1" applyFill="1" applyBorder="1" applyAlignment="1">
      <alignment horizontal="right" vertical="center"/>
    </xf>
    <xf numFmtId="167" fontId="25" fillId="0" borderId="95" xfId="9" applyNumberFormat="1" applyFont="1" applyFill="1" applyBorder="1" applyAlignment="1">
      <alignment horizontal="right" vertical="center"/>
    </xf>
    <xf numFmtId="0" fontId="24" fillId="0" borderId="34" xfId="9" applyFont="1" applyFill="1" applyBorder="1" applyAlignment="1">
      <alignment horizontal="center" vertical="center" wrapText="1"/>
    </xf>
    <xf numFmtId="0" fontId="19" fillId="0" borderId="192" xfId="9" applyFont="1" applyFill="1" applyBorder="1" applyAlignment="1">
      <alignment horizontal="center" vertical="center"/>
    </xf>
    <xf numFmtId="0" fontId="19" fillId="0" borderId="193" xfId="9" applyFont="1" applyFill="1" applyBorder="1" applyAlignment="1">
      <alignment horizontal="center" vertical="center"/>
    </xf>
    <xf numFmtId="0" fontId="19" fillId="0" borderId="194" xfId="9" applyFont="1" applyFill="1" applyBorder="1" applyAlignment="1">
      <alignment horizontal="center" vertical="center"/>
    </xf>
    <xf numFmtId="167" fontId="29" fillId="0" borderId="46" xfId="9" applyNumberFormat="1" applyFont="1" applyFill="1" applyBorder="1" applyAlignment="1">
      <alignment horizontal="right" vertical="center"/>
    </xf>
    <xf numFmtId="167" fontId="29" fillId="0" borderId="50" xfId="9" applyNumberFormat="1" applyFont="1" applyFill="1" applyBorder="1" applyAlignment="1">
      <alignment horizontal="right" vertical="center"/>
    </xf>
    <xf numFmtId="167" fontId="29" fillId="0" borderId="92" xfId="9" applyNumberFormat="1" applyFont="1" applyFill="1" applyBorder="1" applyAlignment="1">
      <alignment horizontal="right" vertical="center"/>
    </xf>
    <xf numFmtId="167" fontId="29" fillId="0" borderId="43" xfId="9" applyNumberFormat="1" applyFont="1" applyFill="1" applyBorder="1" applyAlignment="1">
      <alignment horizontal="right" vertical="center"/>
    </xf>
    <xf numFmtId="0" fontId="19" fillId="0" borderId="424" xfId="9" applyFont="1" applyFill="1" applyBorder="1" applyAlignment="1">
      <alignment horizontal="center" vertical="center"/>
    </xf>
    <xf numFmtId="167" fontId="25" fillId="0" borderId="47" xfId="9" applyNumberFormat="1" applyFont="1" applyFill="1" applyBorder="1" applyAlignment="1">
      <alignment vertical="center"/>
    </xf>
    <xf numFmtId="167" fontId="25" fillId="0" borderId="34" xfId="9" applyNumberFormat="1" applyFont="1" applyFill="1" applyBorder="1" applyAlignment="1">
      <alignment vertical="center"/>
    </xf>
    <xf numFmtId="167" fontId="25" fillId="0" borderId="95" xfId="9" applyNumberFormat="1" applyFont="1" applyFill="1" applyBorder="1" applyAlignment="1">
      <alignment vertical="center"/>
    </xf>
    <xf numFmtId="167" fontId="24" fillId="0" borderId="46" xfId="9" applyNumberFormat="1" applyFont="1" applyFill="1" applyBorder="1" applyAlignment="1">
      <alignment vertical="center"/>
    </xf>
    <xf numFmtId="167" fontId="24" fillId="0" borderId="50" xfId="9" applyNumberFormat="1" applyFont="1" applyFill="1" applyBorder="1" applyAlignment="1">
      <alignment vertical="center"/>
    </xf>
    <xf numFmtId="167" fontId="24" fillId="0" borderId="385" xfId="9" applyNumberFormat="1" applyFont="1" applyFill="1" applyBorder="1" applyAlignment="1">
      <alignment vertical="center"/>
    </xf>
    <xf numFmtId="167" fontId="24" fillId="0" borderId="47" xfId="9" applyNumberFormat="1" applyFont="1" applyFill="1" applyBorder="1" applyAlignment="1">
      <alignment vertical="center"/>
    </xf>
    <xf numFmtId="167" fontId="24" fillId="0" borderId="34" xfId="9" applyNumberFormat="1" applyFont="1" applyFill="1" applyBorder="1" applyAlignment="1">
      <alignment vertical="center"/>
    </xf>
    <xf numFmtId="167" fontId="24" fillId="0" borderId="95" xfId="9" applyNumberFormat="1" applyFont="1" applyFill="1" applyBorder="1" applyAlignment="1">
      <alignment vertical="center"/>
    </xf>
    <xf numFmtId="0" fontId="19" fillId="0" borderId="415" xfId="9" applyFont="1" applyFill="1" applyBorder="1" applyAlignment="1">
      <alignment horizontal="center" vertical="center"/>
    </xf>
    <xf numFmtId="0" fontId="19" fillId="0" borderId="89" xfId="9" applyFont="1" applyFill="1" applyBorder="1" applyAlignment="1">
      <alignment horizontal="center" vertical="center"/>
    </xf>
    <xf numFmtId="0" fontId="19" fillId="0" borderId="423" xfId="9" applyFont="1" applyFill="1" applyBorder="1" applyAlignment="1">
      <alignment horizontal="center" vertical="center"/>
    </xf>
    <xf numFmtId="0" fontId="19" fillId="0" borderId="417" xfId="9" applyFont="1" applyFill="1" applyBorder="1" applyAlignment="1">
      <alignment horizontal="center" vertical="center"/>
    </xf>
    <xf numFmtId="0" fontId="21" fillId="0" borderId="130" xfId="9" applyFont="1" applyFill="1" applyBorder="1" applyAlignment="1">
      <alignment horizontal="left" vertical="center" wrapText="1" indent="1"/>
    </xf>
    <xf numFmtId="0" fontId="21" fillId="0" borderId="0" xfId="9" applyFont="1" applyFill="1" applyBorder="1" applyAlignment="1">
      <alignment horizontal="left" vertical="center" wrapText="1" indent="1"/>
    </xf>
    <xf numFmtId="167" fontId="29" fillId="0" borderId="422" xfId="9" applyNumberFormat="1" applyFont="1" applyFill="1" applyBorder="1" applyAlignment="1">
      <alignment horizontal="right" vertical="center"/>
    </xf>
    <xf numFmtId="167" fontId="29" fillId="0" borderId="4" xfId="9" applyNumberFormat="1" applyFont="1" applyFill="1" applyBorder="1" applyAlignment="1">
      <alignment horizontal="right" vertical="center"/>
    </xf>
    <xf numFmtId="167" fontId="29" fillId="0" borderId="46" xfId="9" applyNumberFormat="1" applyFont="1" applyFill="1" applyBorder="1" applyAlignment="1">
      <alignment vertical="center"/>
    </xf>
    <xf numFmtId="167" fontId="29" fillId="0" borderId="50" xfId="9" applyNumberFormat="1" applyFont="1" applyFill="1" applyBorder="1" applyAlignment="1">
      <alignment vertical="center"/>
    </xf>
    <xf numFmtId="167" fontId="29" fillId="0" borderId="47" xfId="9" applyNumberFormat="1" applyFont="1" applyFill="1" applyBorder="1" applyAlignment="1">
      <alignment vertical="center"/>
    </xf>
    <xf numFmtId="167" fontId="29" fillId="0" borderId="34" xfId="9" applyNumberFormat="1" applyFont="1" applyFill="1" applyBorder="1" applyAlignment="1">
      <alignment vertical="center"/>
    </xf>
    <xf numFmtId="0" fontId="19" fillId="0" borderId="87" xfId="9" applyFont="1" applyFill="1" applyBorder="1" applyAlignment="1">
      <alignment horizontal="center" vertical="center"/>
    </xf>
    <xf numFmtId="0" fontId="20" fillId="0" borderId="31" xfId="9" applyFont="1" applyFill="1" applyBorder="1" applyAlignment="1">
      <alignment horizontal="left" vertical="center" wrapText="1" indent="1"/>
    </xf>
    <xf numFmtId="0" fontId="21" fillId="0" borderId="31" xfId="9" applyFont="1" applyFill="1" applyBorder="1" applyAlignment="1">
      <alignment horizontal="left" vertical="center" wrapText="1" indent="1"/>
    </xf>
    <xf numFmtId="0" fontId="21" fillId="0" borderId="31" xfId="9" applyFont="1" applyFill="1" applyBorder="1" applyAlignment="1">
      <alignment horizontal="center" vertical="center" wrapText="1"/>
    </xf>
    <xf numFmtId="0" fontId="21" fillId="0" borderId="88" xfId="7" applyFont="1" applyFill="1" applyBorder="1" applyAlignment="1">
      <alignment horizontal="left" vertical="center" wrapText="1" indent="1"/>
    </xf>
    <xf numFmtId="167" fontId="24" fillId="0" borderId="29" xfId="9" applyNumberFormat="1" applyFont="1" applyFill="1" applyBorder="1" applyAlignment="1">
      <alignment vertical="center"/>
    </xf>
    <xf numFmtId="167" fontId="24" fillId="0" borderId="41" xfId="9" applyNumberFormat="1" applyFont="1" applyFill="1" applyBorder="1" applyAlignment="1">
      <alignment vertical="center"/>
    </xf>
    <xf numFmtId="167" fontId="24" fillId="0" borderId="31" xfId="9" applyNumberFormat="1" applyFont="1" applyFill="1" applyBorder="1" applyAlignment="1">
      <alignment vertical="center"/>
    </xf>
    <xf numFmtId="0" fontId="19" fillId="0" borderId="418" xfId="9" applyFont="1" applyFill="1" applyBorder="1" applyAlignment="1">
      <alignment horizontal="center" vertical="center"/>
    </xf>
    <xf numFmtId="167" fontId="33" fillId="0" borderId="47" xfId="9" applyNumberFormat="1" applyFont="1" applyFill="1" applyBorder="1" applyAlignment="1">
      <alignment vertical="center"/>
    </xf>
    <xf numFmtId="167" fontId="33" fillId="0" borderId="34" xfId="9" applyNumberFormat="1" applyFont="1" applyFill="1" applyBorder="1" applyAlignment="1">
      <alignment vertical="center"/>
    </xf>
    <xf numFmtId="0" fontId="109" fillId="0" borderId="85" xfId="9" applyFont="1" applyFill="1" applyBorder="1" applyAlignment="1">
      <alignment horizontal="left" vertical="center" wrapText="1" indent="1"/>
    </xf>
    <xf numFmtId="0" fontId="21" fillId="0" borderId="91" xfId="9" applyFont="1" applyFill="1" applyBorder="1" applyAlignment="1">
      <alignment horizontal="left" vertical="center" wrapText="1" indent="1"/>
    </xf>
    <xf numFmtId="0" fontId="20" fillId="0" borderId="49" xfId="7" applyFont="1" applyFill="1" applyBorder="1" applyAlignment="1">
      <alignment horizontal="left" vertical="center" wrapText="1" indent="2"/>
    </xf>
    <xf numFmtId="0" fontId="20" fillId="0" borderId="40" xfId="7" applyFont="1" applyFill="1" applyBorder="1" applyAlignment="1">
      <alignment horizontal="left" vertical="center" wrapText="1" indent="2"/>
    </xf>
    <xf numFmtId="0" fontId="21" fillId="0" borderId="49" xfId="7" applyFont="1" applyFill="1" applyBorder="1" applyAlignment="1">
      <alignment horizontal="left" vertical="center" wrapText="1" indent="2"/>
    </xf>
    <xf numFmtId="0" fontId="21" fillId="0" borderId="40" xfId="7" applyFont="1" applyFill="1" applyBorder="1" applyAlignment="1">
      <alignment horizontal="left" vertical="center" wrapText="1" indent="2"/>
    </xf>
    <xf numFmtId="0" fontId="21" fillId="8" borderId="49" xfId="7" applyFont="1" applyFill="1" applyBorder="1" applyAlignment="1">
      <alignment horizontal="center" vertical="center"/>
    </xf>
    <xf numFmtId="0" fontId="21" fillId="8" borderId="40" xfId="7" applyFont="1" applyFill="1" applyBorder="1" applyAlignment="1">
      <alignment horizontal="center" vertical="center"/>
    </xf>
    <xf numFmtId="0" fontId="21" fillId="8" borderId="49" xfId="9" applyFont="1" applyFill="1" applyBorder="1" applyAlignment="1">
      <alignment horizontal="left" vertical="center" wrapText="1" indent="2"/>
    </xf>
    <xf numFmtId="0" fontId="21" fillId="8" borderId="40" xfId="9" applyFont="1" applyFill="1" applyBorder="1" applyAlignment="1">
      <alignment horizontal="left" vertical="center" wrapText="1" indent="2"/>
    </xf>
    <xf numFmtId="0" fontId="21" fillId="0" borderId="49" xfId="9" applyFont="1" applyFill="1" applyBorder="1" applyAlignment="1">
      <alignment horizontal="left" vertical="center" wrapText="1" indent="2"/>
    </xf>
    <xf numFmtId="0" fontId="21" fillId="0" borderId="40" xfId="9" applyFont="1" applyFill="1" applyBorder="1" applyAlignment="1">
      <alignment horizontal="left" vertical="center" wrapText="1" indent="2"/>
    </xf>
    <xf numFmtId="0" fontId="29" fillId="8" borderId="49" xfId="9" applyFont="1" applyFill="1" applyBorder="1" applyAlignment="1">
      <alignment horizontal="center" vertical="center" wrapText="1"/>
    </xf>
    <xf numFmtId="39" fontId="24" fillId="0" borderId="46" xfId="9" applyNumberFormat="1" applyFont="1" applyFill="1" applyBorder="1" applyAlignment="1">
      <alignment horizontal="center" vertical="center"/>
    </xf>
    <xf numFmtId="39" fontId="24" fillId="0" borderId="47" xfId="9" applyNumberFormat="1" applyFont="1" applyFill="1" applyBorder="1" applyAlignment="1">
      <alignment horizontal="center" vertical="center"/>
    </xf>
    <xf numFmtId="39" fontId="25" fillId="0" borderId="47" xfId="9" applyNumberFormat="1" applyFont="1" applyFill="1" applyBorder="1" applyAlignment="1">
      <alignment horizontal="center" vertical="center"/>
    </xf>
    <xf numFmtId="0" fontId="28" fillId="0" borderId="55" xfId="9" applyFont="1" applyFill="1" applyBorder="1" applyAlignment="1">
      <alignment horizontal="left" vertical="center" wrapText="1" indent="1"/>
    </xf>
    <xf numFmtId="0" fontId="28" fillId="0" borderId="35" xfId="9" applyFont="1" applyFill="1" applyBorder="1" applyAlignment="1">
      <alignment horizontal="left" vertical="center" wrapText="1" indent="1"/>
    </xf>
    <xf numFmtId="0" fontId="28" fillId="0" borderId="93" xfId="9" applyFont="1" applyFill="1" applyBorder="1" applyAlignment="1">
      <alignment horizontal="left" vertical="center" wrapText="1" indent="1"/>
    </xf>
    <xf numFmtId="0" fontId="20" fillId="0" borderId="45" xfId="7" applyFont="1" applyFill="1" applyBorder="1" applyAlignment="1">
      <alignment horizontal="left" vertical="center" wrapText="1" indent="2"/>
    </xf>
    <xf numFmtId="0" fontId="21" fillId="8" borderId="49" xfId="7" applyFont="1" applyFill="1" applyBorder="1" applyAlignment="1">
      <alignment horizontal="left" vertical="center" wrapText="1" indent="2"/>
    </xf>
    <xf numFmtId="0" fontId="21" fillId="8" borderId="45" xfId="7" applyFont="1" applyFill="1" applyBorder="1" applyAlignment="1">
      <alignment horizontal="left" vertical="center" wrapText="1" indent="2"/>
    </xf>
    <xf numFmtId="0" fontId="21" fillId="8" borderId="45" xfId="7" applyFont="1" applyFill="1" applyBorder="1" applyAlignment="1">
      <alignment horizontal="center" vertical="center"/>
    </xf>
    <xf numFmtId="0" fontId="21" fillId="8" borderId="45" xfId="9" applyFont="1" applyFill="1" applyBorder="1" applyAlignment="1">
      <alignment horizontal="left" vertical="center" wrapText="1" indent="2"/>
    </xf>
    <xf numFmtId="0" fontId="21" fillId="0" borderId="45" xfId="9" applyFont="1" applyFill="1" applyBorder="1" applyAlignment="1">
      <alignment horizontal="left" vertical="center" wrapText="1" indent="2"/>
    </xf>
    <xf numFmtId="1" fontId="29" fillId="8" borderId="49" xfId="9" applyNumberFormat="1" applyFont="1" applyFill="1" applyBorder="1" applyAlignment="1">
      <alignment horizontal="center" vertical="center" wrapText="1"/>
    </xf>
    <xf numFmtId="1" fontId="29" fillId="8" borderId="45" xfId="9" applyNumberFormat="1" applyFont="1" applyFill="1" applyBorder="1" applyAlignment="1">
      <alignment horizontal="center" vertical="center" wrapText="1"/>
    </xf>
    <xf numFmtId="0" fontId="29" fillId="8" borderId="45" xfId="9" applyFont="1" applyFill="1" applyBorder="1" applyAlignment="1">
      <alignment horizontal="center" vertical="center" wrapText="1"/>
    </xf>
    <xf numFmtId="0" fontId="109" fillId="8" borderId="49" xfId="9" applyFont="1" applyFill="1" applyBorder="1" applyAlignment="1">
      <alignment horizontal="left" vertical="center" wrapText="1" indent="1"/>
    </xf>
    <xf numFmtId="0" fontId="21" fillId="0" borderId="236" xfId="9" applyFont="1" applyFill="1" applyBorder="1" applyAlignment="1">
      <alignment horizontal="left" vertical="center" wrapText="1" indent="1"/>
    </xf>
    <xf numFmtId="39" fontId="24" fillId="0" borderId="237" xfId="9" applyNumberFormat="1" applyFont="1" applyFill="1" applyBorder="1" applyAlignment="1">
      <alignment horizontal="center" vertical="center"/>
    </xf>
    <xf numFmtId="39" fontId="24" fillId="0" borderId="31" xfId="9" applyNumberFormat="1" applyFont="1" applyFill="1" applyBorder="1" applyAlignment="1">
      <alignment horizontal="center" vertical="center"/>
    </xf>
    <xf numFmtId="39" fontId="25" fillId="0" borderId="31" xfId="9" applyNumberFormat="1" applyFont="1" applyFill="1" applyBorder="1" applyAlignment="1">
      <alignment horizontal="center" vertical="center"/>
    </xf>
    <xf numFmtId="0" fontId="68" fillId="0" borderId="35" xfId="7" applyFont="1" applyFill="1" applyBorder="1" applyAlignment="1">
      <alignment horizontal="left" vertical="center" wrapText="1" indent="1"/>
    </xf>
    <xf numFmtId="0" fontId="68" fillId="0" borderId="93" xfId="7" applyFont="1" applyFill="1" applyBorder="1" applyAlignment="1">
      <alignment horizontal="left" vertical="center" wrapText="1" indent="1"/>
    </xf>
    <xf numFmtId="4" fontId="41" fillId="10" borderId="120" xfId="11" applyNumberFormat="1" applyFont="1" applyFill="1" applyBorder="1" applyAlignment="1">
      <alignment horizontal="left" vertical="center" wrapText="1" indent="1"/>
    </xf>
    <xf numFmtId="4" fontId="41" fillId="10" borderId="120" xfId="11" applyNumberFormat="1" applyFont="1" applyFill="1" applyBorder="1" applyAlignment="1">
      <alignment horizontal="center" vertical="center" wrapText="1"/>
    </xf>
    <xf numFmtId="4" fontId="41" fillId="10" borderId="246" xfId="11" applyNumberFormat="1" applyFont="1" applyFill="1" applyBorder="1" applyAlignment="1">
      <alignment horizontal="center" vertical="center" wrapText="1"/>
    </xf>
    <xf numFmtId="0" fontId="20" fillId="0" borderId="47" xfId="7" applyFont="1" applyFill="1" applyBorder="1" applyAlignment="1">
      <alignment horizontal="left" vertical="center" wrapText="1" indent="1"/>
    </xf>
    <xf numFmtId="0" fontId="20" fillId="0" borderId="34" xfId="7" applyFont="1" applyFill="1" applyBorder="1" applyAlignment="1">
      <alignment horizontal="left" vertical="center" wrapText="1" indent="1"/>
    </xf>
    <xf numFmtId="0" fontId="20" fillId="0" borderId="43" xfId="7" applyFont="1" applyFill="1" applyBorder="1" applyAlignment="1">
      <alignment horizontal="left" vertical="center" wrapText="1" indent="1"/>
    </xf>
    <xf numFmtId="0" fontId="21" fillId="0" borderId="47" xfId="7" applyFont="1" applyFill="1" applyBorder="1" applyAlignment="1">
      <alignment horizontal="center" vertical="center"/>
    </xf>
    <xf numFmtId="0" fontId="21" fillId="0" borderId="34" xfId="7" applyFont="1" applyFill="1" applyBorder="1" applyAlignment="1">
      <alignment horizontal="center" vertical="center"/>
    </xf>
    <xf numFmtId="0" fontId="21" fillId="0" borderId="43" xfId="7" applyFont="1" applyFill="1" applyBorder="1" applyAlignment="1">
      <alignment horizontal="center" vertical="center"/>
    </xf>
    <xf numFmtId="0" fontId="12" fillId="0" borderId="0" xfId="0" applyFont="1" applyFill="1" applyAlignment="1" applyProtection="1">
      <alignment horizontal="center" vertical="center" wrapText="1"/>
      <protection locked="0"/>
    </xf>
    <xf numFmtId="3" fontId="24" fillId="8" borderId="47" xfId="1" applyNumberFormat="1" applyFont="1" applyFill="1" applyBorder="1" applyAlignment="1">
      <alignment horizontal="center" vertical="center" wrapText="1"/>
    </xf>
    <xf numFmtId="3" fontId="24" fillId="8" borderId="34" xfId="1" applyNumberFormat="1" applyFont="1" applyFill="1" applyBorder="1" applyAlignment="1">
      <alignment horizontal="center" vertical="center" wrapText="1"/>
    </xf>
    <xf numFmtId="3" fontId="24" fillId="8" borderId="43" xfId="1" applyNumberFormat="1" applyFont="1" applyFill="1" applyBorder="1" applyAlignment="1">
      <alignment horizontal="center" vertical="center" wrapText="1"/>
    </xf>
    <xf numFmtId="0" fontId="24" fillId="8" borderId="47" xfId="9" applyFont="1" applyFill="1" applyBorder="1" applyAlignment="1">
      <alignment horizontal="center" vertical="center" wrapText="1"/>
    </xf>
    <xf numFmtId="0" fontId="24" fillId="8" borderId="34" xfId="9" applyFont="1" applyFill="1" applyBorder="1" applyAlignment="1">
      <alignment horizontal="center" vertical="center" wrapText="1"/>
    </xf>
    <xf numFmtId="0" fontId="24" fillId="8" borderId="43" xfId="9" applyFont="1" applyFill="1" applyBorder="1" applyAlignment="1">
      <alignment horizontal="center" vertical="center" wrapText="1"/>
    </xf>
    <xf numFmtId="0" fontId="18" fillId="2" borderId="190" xfId="3" applyFont="1" applyFill="1" applyBorder="1" applyAlignment="1">
      <alignment horizontal="center" vertical="center" textRotation="90" wrapText="1"/>
    </xf>
    <xf numFmtId="0" fontId="18" fillId="2" borderId="251" xfId="3" applyFont="1" applyFill="1" applyBorder="1" applyAlignment="1">
      <alignment horizontal="center" vertical="center" textRotation="90" wrapText="1"/>
    </xf>
    <xf numFmtId="0" fontId="19" fillId="0" borderId="243" xfId="9" applyFont="1" applyFill="1" applyBorder="1" applyAlignment="1">
      <alignment horizontal="center" vertical="center"/>
    </xf>
    <xf numFmtId="0" fontId="21" fillId="8" borderId="31" xfId="9" applyFont="1" applyFill="1" applyBorder="1" applyAlignment="1">
      <alignment horizontal="left" vertical="center" wrapText="1" indent="1"/>
    </xf>
    <xf numFmtId="0" fontId="21" fillId="8" borderId="34" xfId="9" applyFont="1" applyFill="1" applyBorder="1" applyAlignment="1">
      <alignment horizontal="left" vertical="center" wrapText="1" indent="1"/>
    </xf>
    <xf numFmtId="0" fontId="21" fillId="8" borderId="43" xfId="9" applyFont="1" applyFill="1" applyBorder="1" applyAlignment="1">
      <alignment horizontal="left" vertical="center" wrapText="1" indent="1"/>
    </xf>
    <xf numFmtId="0" fontId="21" fillId="8" borderId="31" xfId="9" applyFont="1" applyFill="1" applyBorder="1" applyAlignment="1">
      <alignment horizontal="center" vertical="center"/>
    </xf>
    <xf numFmtId="0" fontId="21" fillId="8" borderId="34" xfId="9" applyFont="1" applyFill="1" applyBorder="1" applyAlignment="1">
      <alignment horizontal="center" vertical="center"/>
    </xf>
    <xf numFmtId="0" fontId="21" fillId="8" borderId="43" xfId="9" applyFont="1" applyFill="1" applyBorder="1" applyAlignment="1">
      <alignment horizontal="center" vertical="center"/>
    </xf>
    <xf numFmtId="0" fontId="109" fillId="8" borderId="31" xfId="9" applyFont="1" applyFill="1" applyBorder="1" applyAlignment="1">
      <alignment horizontal="left" vertical="center" wrapText="1" indent="1"/>
    </xf>
    <xf numFmtId="3" fontId="24" fillId="8" borderId="31" xfId="1" applyNumberFormat="1" applyFont="1" applyFill="1" applyBorder="1" applyAlignment="1">
      <alignment horizontal="center" vertical="center" wrapText="1"/>
    </xf>
    <xf numFmtId="0" fontId="24" fillId="0" borderId="31" xfId="9" applyFont="1" applyFill="1" applyBorder="1" applyAlignment="1">
      <alignment horizontal="center" vertical="center"/>
    </xf>
    <xf numFmtId="0" fontId="19" fillId="0" borderId="192" xfId="7" applyFont="1" applyFill="1" applyBorder="1" applyAlignment="1">
      <alignment horizontal="center" vertical="center"/>
    </xf>
    <xf numFmtId="0" fontId="19" fillId="0" borderId="193" xfId="7" applyFont="1" applyFill="1" applyBorder="1" applyAlignment="1">
      <alignment horizontal="center" vertical="center"/>
    </xf>
    <xf numFmtId="0" fontId="19" fillId="0" borderId="84" xfId="7" applyFont="1" applyFill="1" applyBorder="1" applyAlignment="1">
      <alignment horizontal="center" vertical="center"/>
    </xf>
    <xf numFmtId="0" fontId="19" fillId="0" borderId="110" xfId="7" applyFont="1" applyFill="1" applyBorder="1" applyAlignment="1">
      <alignment horizontal="center" vertical="center"/>
    </xf>
    <xf numFmtId="0" fontId="19" fillId="0" borderId="191" xfId="7" applyFont="1" applyFill="1" applyBorder="1" applyAlignment="1">
      <alignment horizontal="center" vertical="center"/>
    </xf>
    <xf numFmtId="39" fontId="29" fillId="0" borderId="47" xfId="9" applyNumberFormat="1" applyFont="1" applyFill="1" applyBorder="1" applyAlignment="1">
      <alignment vertical="center" wrapText="1"/>
    </xf>
    <xf numFmtId="39" fontId="29" fillId="0" borderId="34" xfId="9" applyNumberFormat="1" applyFont="1" applyFill="1" applyBorder="1" applyAlignment="1">
      <alignment vertical="center" wrapText="1"/>
    </xf>
    <xf numFmtId="4" fontId="43" fillId="10" borderId="341" xfId="11" applyNumberFormat="1" applyFont="1" applyFill="1" applyBorder="1" applyAlignment="1">
      <alignment horizontal="center" vertical="center" wrapText="1"/>
    </xf>
    <xf numFmtId="4" fontId="43" fillId="10" borderId="120" xfId="11" applyNumberFormat="1" applyFont="1" applyFill="1" applyBorder="1" applyAlignment="1">
      <alignment horizontal="center" vertical="center" wrapText="1"/>
    </xf>
    <xf numFmtId="4" fontId="43" fillId="10" borderId="246" xfId="11" applyNumberFormat="1" applyFont="1" applyFill="1" applyBorder="1" applyAlignment="1">
      <alignment horizontal="center" vertical="center" wrapText="1"/>
    </xf>
    <xf numFmtId="39" fontId="29" fillId="0" borderId="95" xfId="9" applyNumberFormat="1" applyFont="1" applyFill="1" applyBorder="1" applyAlignment="1">
      <alignment vertical="center"/>
    </xf>
    <xf numFmtId="39" fontId="24" fillId="0" borderId="47" xfId="9" applyNumberFormat="1" applyFont="1" applyFill="1" applyBorder="1" applyAlignment="1">
      <alignment vertical="center" wrapText="1"/>
    </xf>
    <xf numFmtId="39" fontId="24" fillId="0" borderId="34" xfId="9" applyNumberFormat="1" applyFont="1" applyFill="1" applyBorder="1" applyAlignment="1">
      <alignment vertical="center" wrapText="1"/>
    </xf>
    <xf numFmtId="39" fontId="24" fillId="0" borderId="95" xfId="9" applyNumberFormat="1" applyFont="1" applyFill="1" applyBorder="1" applyAlignment="1">
      <alignment vertical="center" wrapText="1"/>
    </xf>
    <xf numFmtId="39" fontId="24" fillId="0" borderId="34" xfId="9" applyNumberFormat="1" applyFont="1" applyFill="1" applyBorder="1" applyAlignment="1">
      <alignment vertical="center"/>
    </xf>
    <xf numFmtId="39" fontId="25" fillId="0" borderId="34" xfId="9" applyNumberFormat="1" applyFont="1" applyFill="1" applyBorder="1" applyAlignment="1">
      <alignment vertical="center"/>
    </xf>
    <xf numFmtId="1" fontId="24" fillId="8" borderId="47" xfId="1" applyNumberFormat="1" applyFont="1" applyFill="1" applyBorder="1" applyAlignment="1">
      <alignment horizontal="center" vertical="center" wrapText="1"/>
    </xf>
    <xf numFmtId="1" fontId="24" fillId="8" borderId="34" xfId="1" applyNumberFormat="1" applyFont="1" applyFill="1" applyBorder="1" applyAlignment="1">
      <alignment horizontal="center" vertical="center" wrapText="1"/>
    </xf>
    <xf numFmtId="1" fontId="24" fillId="8" borderId="95" xfId="1" applyNumberFormat="1" applyFont="1" applyFill="1" applyBorder="1" applyAlignment="1">
      <alignment horizontal="center" vertical="center" wrapText="1"/>
    </xf>
    <xf numFmtId="0" fontId="19" fillId="0" borderId="112" xfId="7" applyFont="1" applyFill="1" applyBorder="1" applyAlignment="1">
      <alignment horizontal="center" vertical="center"/>
    </xf>
    <xf numFmtId="0" fontId="20" fillId="0" borderId="95" xfId="7" applyFont="1" applyFill="1" applyBorder="1" applyAlignment="1">
      <alignment horizontal="left" vertical="center" wrapText="1" indent="1"/>
    </xf>
    <xf numFmtId="0" fontId="21" fillId="0" borderId="95" xfId="7" applyFont="1" applyFill="1" applyBorder="1" applyAlignment="1">
      <alignment horizontal="center" vertical="center"/>
    </xf>
    <xf numFmtId="1" fontId="29" fillId="8" borderId="47" xfId="9" applyNumberFormat="1" applyFont="1" applyFill="1" applyBorder="1" applyAlignment="1">
      <alignment horizontal="center" vertical="center" wrapText="1"/>
    </xf>
    <xf numFmtId="1" fontId="29" fillId="8" borderId="34" xfId="9" applyNumberFormat="1" applyFont="1" applyFill="1" applyBorder="1" applyAlignment="1">
      <alignment horizontal="center" vertical="center" wrapText="1"/>
    </xf>
    <xf numFmtId="0" fontId="29" fillId="8" borderId="47" xfId="9" applyFont="1" applyFill="1" applyBorder="1" applyAlignment="1">
      <alignment horizontal="center" vertical="center" wrapText="1"/>
    </xf>
    <xf numFmtId="0" fontId="29" fillId="8" borderId="34" xfId="9" applyFont="1" applyFill="1" applyBorder="1" applyAlignment="1">
      <alignment horizontal="center" vertical="center" wrapText="1"/>
    </xf>
    <xf numFmtId="0" fontId="21" fillId="8" borderId="47" xfId="9" applyFont="1" applyFill="1" applyBorder="1" applyAlignment="1">
      <alignment horizontal="left" vertical="center" wrapText="1" indent="1"/>
    </xf>
    <xf numFmtId="0" fontId="82" fillId="0" borderId="88" xfId="7" applyFont="1" applyFill="1" applyBorder="1" applyAlignment="1">
      <alignment horizontal="left" vertical="center" wrapText="1" indent="1"/>
    </xf>
    <xf numFmtId="0" fontId="82" fillId="0" borderId="35" xfId="7" applyFont="1" applyFill="1" applyBorder="1" applyAlignment="1">
      <alignment horizontal="left" vertical="center" wrapText="1" indent="1"/>
    </xf>
    <xf numFmtId="0" fontId="82" fillId="0" borderId="93" xfId="7" applyFont="1" applyFill="1" applyBorder="1" applyAlignment="1">
      <alignment horizontal="left" vertical="center" wrapText="1" indent="1"/>
    </xf>
    <xf numFmtId="39" fontId="24" fillId="0" borderId="31" xfId="9" applyNumberFormat="1" applyFont="1" applyFill="1" applyBorder="1" applyAlignment="1">
      <alignment vertical="center"/>
    </xf>
    <xf numFmtId="39" fontId="24" fillId="0" borderId="43" xfId="9" applyNumberFormat="1" applyFont="1" applyFill="1" applyBorder="1" applyAlignment="1">
      <alignment vertical="center"/>
    </xf>
    <xf numFmtId="0" fontId="19" fillId="0" borderId="90" xfId="9" applyFont="1" applyFill="1" applyBorder="1" applyAlignment="1">
      <alignment horizontal="center" vertical="center"/>
    </xf>
    <xf numFmtId="0" fontId="21" fillId="0" borderId="31" xfId="9" applyFont="1" applyFill="1" applyBorder="1" applyAlignment="1">
      <alignment horizontal="center" vertical="center"/>
    </xf>
    <xf numFmtId="0" fontId="21" fillId="0" borderId="34" xfId="9" applyFont="1" applyFill="1" applyBorder="1" applyAlignment="1">
      <alignment horizontal="center" vertical="center"/>
    </xf>
    <xf numFmtId="0" fontId="21" fillId="0" borderId="43" xfId="9" applyFont="1" applyFill="1" applyBorder="1" applyAlignment="1">
      <alignment horizontal="center" vertical="center"/>
    </xf>
    <xf numFmtId="0" fontId="11" fillId="4" borderId="60" xfId="5" applyFont="1" applyFill="1" applyBorder="1" applyAlignment="1">
      <alignment horizontal="center" vertical="center" wrapText="1"/>
    </xf>
    <xf numFmtId="0" fontId="11" fillId="4" borderId="7" xfId="5" applyFont="1" applyFill="1" applyBorder="1" applyAlignment="1">
      <alignment horizontal="center" vertical="center" wrapText="1"/>
    </xf>
    <xf numFmtId="0" fontId="11" fillId="5" borderId="6" xfId="5" applyFont="1" applyFill="1" applyBorder="1" applyAlignment="1">
      <alignment horizontal="center" vertical="center" wrapText="1"/>
    </xf>
    <xf numFmtId="0" fontId="11" fillId="5" borderId="7" xfId="5" applyFont="1" applyFill="1" applyBorder="1" applyAlignment="1">
      <alignment horizontal="center" vertical="center" wrapText="1"/>
    </xf>
    <xf numFmtId="0" fontId="11" fillId="5" borderId="184" xfId="5" applyFont="1" applyFill="1" applyBorder="1" applyAlignment="1">
      <alignment horizontal="center" vertical="center" wrapText="1"/>
    </xf>
    <xf numFmtId="0" fontId="97" fillId="0" borderId="0" xfId="4" applyFont="1" applyAlignment="1" applyProtection="1">
      <alignment horizontal="center" vertical="center" wrapText="1"/>
      <protection locked="0"/>
    </xf>
    <xf numFmtId="0" fontId="98" fillId="0" borderId="0" xfId="2" applyFont="1" applyBorder="1" applyAlignment="1">
      <alignment horizontal="center" vertical="center" wrapText="1"/>
    </xf>
    <xf numFmtId="0" fontId="99" fillId="0" borderId="0" xfId="4" applyFont="1" applyAlignment="1" applyProtection="1">
      <alignment horizontal="center" vertical="center" wrapText="1"/>
      <protection locked="0"/>
    </xf>
    <xf numFmtId="0" fontId="100" fillId="0" borderId="0" xfId="0" applyFont="1" applyFill="1" applyAlignment="1" applyProtection="1">
      <alignment horizontal="center" vertical="center"/>
      <protection locked="0"/>
    </xf>
    <xf numFmtId="0" fontId="101" fillId="0" borderId="0" xfId="4" applyFont="1" applyAlignment="1" applyProtection="1">
      <alignment horizontal="center" vertical="center" wrapText="1"/>
      <protection locked="0"/>
    </xf>
  </cellXfs>
  <cellStyles count="21">
    <cellStyle name="Millares" xfId="17" builtinId="3"/>
    <cellStyle name="Millares 10 2" xfId="10" xr:uid="{00000000-0005-0000-0000-000001000000}"/>
    <cellStyle name="Millares 2" xfId="16" xr:uid="{00000000-0005-0000-0000-000002000000}"/>
    <cellStyle name="Millares 4 3" xfId="18" xr:uid="{00000000-0005-0000-0000-000003000000}"/>
    <cellStyle name="Moneda 2" xfId="14" xr:uid="{00000000-0005-0000-0000-000004000000}"/>
    <cellStyle name="Normal" xfId="0" builtinId="0"/>
    <cellStyle name="Normal 10 2" xfId="7" xr:uid="{00000000-0005-0000-0000-000006000000}"/>
    <cellStyle name="Normal 13" xfId="5" xr:uid="{00000000-0005-0000-0000-000007000000}"/>
    <cellStyle name="Normal 14" xfId="3" xr:uid="{00000000-0005-0000-0000-000008000000}"/>
    <cellStyle name="Normal 2" xfId="4" xr:uid="{00000000-0005-0000-0000-000009000000}"/>
    <cellStyle name="Normal 2 2" xfId="8" xr:uid="{00000000-0005-0000-0000-00000A000000}"/>
    <cellStyle name="Normal 2 3" xfId="9" xr:uid="{00000000-0005-0000-0000-00000B000000}"/>
    <cellStyle name="Normal 3" xfId="13" xr:uid="{00000000-0005-0000-0000-00000C000000}"/>
    <cellStyle name="Normal 3 2" xfId="15" xr:uid="{00000000-0005-0000-0000-00000D000000}"/>
    <cellStyle name="Normal 3 2 2" xfId="11" xr:uid="{00000000-0005-0000-0000-00000E000000}"/>
    <cellStyle name="Normal 4" xfId="19" xr:uid="{00000000-0005-0000-0000-00000F000000}"/>
    <cellStyle name="Normal 5" xfId="20" xr:uid="{00000000-0005-0000-0000-000010000000}"/>
    <cellStyle name="Normal 6" xfId="12" xr:uid="{00000000-0005-0000-0000-000011000000}"/>
    <cellStyle name="Normal_CEPSYMED FCS" xfId="2" xr:uid="{00000000-0005-0000-0000-000012000000}"/>
    <cellStyle name="Normal_POA FCS" xfId="6" xr:uid="{00000000-0005-0000-0000-000013000000}"/>
    <cellStyle name="Porcentaje"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1.jpe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image" Target="../media/image8.jpeg"/></Relationships>
</file>

<file path=xl/drawings/_rels/drawing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6.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9.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161925</xdr:colOff>
      <xdr:row>346</xdr:row>
      <xdr:rowOff>49742</xdr:rowOff>
    </xdr:from>
    <xdr:to>
      <xdr:col>5</xdr:col>
      <xdr:colOff>1058</xdr:colOff>
      <xdr:row>350</xdr:row>
      <xdr:rowOff>202985</xdr:rowOff>
    </xdr:to>
    <xdr:pic>
      <xdr:nvPicPr>
        <xdr:cNvPr id="9" name="Imagen 8" descr="C:\Users\Deplan\AppData\Local\Temp\FineReader12.00\media\image1.jpeg">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4686300" y="123712817"/>
          <a:ext cx="1086908" cy="1067644"/>
        </a:xfrm>
        <a:prstGeom prst="rect">
          <a:avLst/>
        </a:prstGeom>
        <a:noFill/>
      </xdr:spPr>
    </xdr:pic>
    <xdr:clientData/>
  </xdr:twoCellAnchor>
  <xdr:oneCellAnchor>
    <xdr:from>
      <xdr:col>13</xdr:col>
      <xdr:colOff>2162175</xdr:colOff>
      <xdr:row>345</xdr:row>
      <xdr:rowOff>192617</xdr:rowOff>
    </xdr:from>
    <xdr:ext cx="1086908" cy="1067642"/>
    <xdr:pic>
      <xdr:nvPicPr>
        <xdr:cNvPr id="10" name="Imagen 9" descr="C:\Users\Deplan\AppData\Local\Temp\FineReader12.00\media\image1.jpeg">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19716750" y="123646142"/>
          <a:ext cx="1086908" cy="1067642"/>
        </a:xfrm>
        <a:prstGeom prst="rect">
          <a:avLst/>
        </a:prstGeom>
        <a:noFill/>
      </xdr:spPr>
    </xdr:pic>
    <xdr:clientData/>
  </xdr:oneCellAnchor>
  <xdr:oneCellAnchor>
    <xdr:from>
      <xdr:col>3</xdr:col>
      <xdr:colOff>9525</xdr:colOff>
      <xdr:row>344</xdr:row>
      <xdr:rowOff>19050</xdr:rowOff>
    </xdr:from>
    <xdr:ext cx="1743075" cy="1495425"/>
    <xdr:pic>
      <xdr:nvPicPr>
        <xdr:cNvPr id="11"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2" cstate="print"/>
        <a:stretch>
          <a:fillRect/>
        </a:stretch>
      </xdr:blipFill>
      <xdr:spPr>
        <a:xfrm>
          <a:off x="2819400" y="123263025"/>
          <a:ext cx="1743075" cy="1495425"/>
        </a:xfrm>
        <a:prstGeom prst="rect">
          <a:avLst/>
        </a:prstGeom>
        <a:noFill/>
      </xdr:spPr>
    </xdr:pic>
    <xdr:clientData fLocksWithSheet="0"/>
  </xdr:oneCellAnchor>
  <xdr:oneCellAnchor>
    <xdr:from>
      <xdr:col>13</xdr:col>
      <xdr:colOff>171450</xdr:colOff>
      <xdr:row>343</xdr:row>
      <xdr:rowOff>200025</xdr:rowOff>
    </xdr:from>
    <xdr:ext cx="1743075" cy="1495425"/>
    <xdr:pic>
      <xdr:nvPicPr>
        <xdr:cNvPr id="12"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2" cstate="print"/>
        <a:stretch>
          <a:fillRect/>
        </a:stretch>
      </xdr:blipFill>
      <xdr:spPr>
        <a:xfrm>
          <a:off x="17726025" y="123234450"/>
          <a:ext cx="1743075" cy="1495425"/>
        </a:xfrm>
        <a:prstGeom prst="rect">
          <a:avLst/>
        </a:prstGeom>
        <a:noFill/>
      </xdr:spPr>
    </xdr:pic>
    <xdr:clientData fLocksWithSheet="0"/>
  </xdr:oneCellAnchor>
  <xdr:twoCellAnchor editAs="oneCell">
    <xdr:from>
      <xdr:col>1</xdr:col>
      <xdr:colOff>190501</xdr:colOff>
      <xdr:row>0</xdr:row>
      <xdr:rowOff>28575</xdr:rowOff>
    </xdr:from>
    <xdr:to>
      <xdr:col>2</xdr:col>
      <xdr:colOff>962026</xdr:colOff>
      <xdr:row>2</xdr:row>
      <xdr:rowOff>381000</xdr:rowOff>
    </xdr:to>
    <xdr:pic>
      <xdr:nvPicPr>
        <xdr:cNvPr id="13" name="Imagen 12">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704851" y="28575"/>
          <a:ext cx="1352550" cy="1314450"/>
        </a:xfrm>
        <a:prstGeom prst="rect">
          <a:avLst/>
        </a:prstGeom>
      </xdr:spPr>
    </xdr:pic>
    <xdr:clientData/>
  </xdr:twoCellAnchor>
  <xdr:twoCellAnchor editAs="oneCell">
    <xdr:from>
      <xdr:col>12</xdr:col>
      <xdr:colOff>1181101</xdr:colOff>
      <xdr:row>0</xdr:row>
      <xdr:rowOff>38100</xdr:rowOff>
    </xdr:from>
    <xdr:to>
      <xdr:col>12</xdr:col>
      <xdr:colOff>2533651</xdr:colOff>
      <xdr:row>3</xdr:row>
      <xdr:rowOff>0</xdr:rowOff>
    </xdr:to>
    <xdr:pic>
      <xdr:nvPicPr>
        <xdr:cNvPr id="14" name="Imagen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16021051" y="38100"/>
          <a:ext cx="1352550" cy="1314450"/>
        </a:xfrm>
        <a:prstGeom prst="rect">
          <a:avLst/>
        </a:prstGeom>
      </xdr:spPr>
    </xdr:pic>
    <xdr:clientData/>
  </xdr:twoCellAnchor>
  <xdr:twoCellAnchor editAs="oneCell">
    <xdr:from>
      <xdr:col>21</xdr:col>
      <xdr:colOff>1162050</xdr:colOff>
      <xdr:row>0</xdr:row>
      <xdr:rowOff>57150</xdr:rowOff>
    </xdr:from>
    <xdr:to>
      <xdr:col>22</xdr:col>
      <xdr:colOff>1314450</xdr:colOff>
      <xdr:row>3</xdr:row>
      <xdr:rowOff>19050</xdr:rowOff>
    </xdr:to>
    <xdr:pic>
      <xdr:nvPicPr>
        <xdr:cNvPr id="15" name="Imagen 14">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30394275" y="57150"/>
          <a:ext cx="1352550" cy="1314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161925</xdr:colOff>
      <xdr:row>357</xdr:row>
      <xdr:rowOff>49742</xdr:rowOff>
    </xdr:from>
    <xdr:to>
      <xdr:col>5</xdr:col>
      <xdr:colOff>1058</xdr:colOff>
      <xdr:row>361</xdr:row>
      <xdr:rowOff>202986</xdr:rowOff>
    </xdr:to>
    <xdr:pic>
      <xdr:nvPicPr>
        <xdr:cNvPr id="6" name="Imagen 5" descr="C:\Users\Deplan\AppData\Local\Temp\FineReader12.00\media\image1.jpeg">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4686300" y="123855692"/>
          <a:ext cx="1086908" cy="1067643"/>
        </a:xfrm>
        <a:prstGeom prst="rect">
          <a:avLst/>
        </a:prstGeom>
        <a:noFill/>
      </xdr:spPr>
    </xdr:pic>
    <xdr:clientData/>
  </xdr:twoCellAnchor>
  <xdr:oneCellAnchor>
    <xdr:from>
      <xdr:col>13</xdr:col>
      <xdr:colOff>2162175</xdr:colOff>
      <xdr:row>356</xdr:row>
      <xdr:rowOff>192617</xdr:rowOff>
    </xdr:from>
    <xdr:ext cx="1086908" cy="1067642"/>
    <xdr:pic>
      <xdr:nvPicPr>
        <xdr:cNvPr id="8" name="Imagen 7" descr="C:\Users\Deplan\AppData\Local\Temp\FineReader12.00\media\image1.jpeg">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19716750" y="123789017"/>
          <a:ext cx="1086908" cy="1067642"/>
        </a:xfrm>
        <a:prstGeom prst="rect">
          <a:avLst/>
        </a:prstGeom>
        <a:noFill/>
      </xdr:spPr>
    </xdr:pic>
    <xdr:clientData/>
  </xdr:oneCellAnchor>
  <xdr:oneCellAnchor>
    <xdr:from>
      <xdr:col>3</xdr:col>
      <xdr:colOff>9525</xdr:colOff>
      <xdr:row>355</xdr:row>
      <xdr:rowOff>19050</xdr:rowOff>
    </xdr:from>
    <xdr:ext cx="1743075" cy="1495425"/>
    <xdr:pic>
      <xdr:nvPicPr>
        <xdr:cNvPr id="9"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2" cstate="print"/>
        <a:stretch>
          <a:fillRect/>
        </a:stretch>
      </xdr:blipFill>
      <xdr:spPr>
        <a:xfrm>
          <a:off x="2819400" y="123405900"/>
          <a:ext cx="1743075" cy="1495425"/>
        </a:xfrm>
        <a:prstGeom prst="rect">
          <a:avLst/>
        </a:prstGeom>
        <a:noFill/>
      </xdr:spPr>
    </xdr:pic>
    <xdr:clientData fLocksWithSheet="0"/>
  </xdr:oneCellAnchor>
  <xdr:oneCellAnchor>
    <xdr:from>
      <xdr:col>13</xdr:col>
      <xdr:colOff>171450</xdr:colOff>
      <xdr:row>354</xdr:row>
      <xdr:rowOff>200025</xdr:rowOff>
    </xdr:from>
    <xdr:ext cx="1743075" cy="1495425"/>
    <xdr:pic>
      <xdr:nvPicPr>
        <xdr:cNvPr id="10"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a:extLst>
            <a:ext uri="{FF2B5EF4-FFF2-40B4-BE49-F238E27FC236}">
              <a16:creationId xmlns:a16="http://schemas.microsoft.com/office/drawing/2014/main" id="{00000000-0008-0000-0100-00000A000000}"/>
            </a:ext>
          </a:extLst>
        </xdr:cNvPr>
        <xdr:cNvPicPr preferRelativeResize="0"/>
      </xdr:nvPicPr>
      <xdr:blipFill>
        <a:blip xmlns:r="http://schemas.openxmlformats.org/officeDocument/2006/relationships" r:embed="rId2" cstate="print"/>
        <a:stretch>
          <a:fillRect/>
        </a:stretch>
      </xdr:blipFill>
      <xdr:spPr>
        <a:xfrm>
          <a:off x="17726025" y="123377325"/>
          <a:ext cx="1743075" cy="1495425"/>
        </a:xfrm>
        <a:prstGeom prst="rect">
          <a:avLst/>
        </a:prstGeom>
        <a:noFill/>
      </xdr:spPr>
    </xdr:pic>
    <xdr:clientData fLocksWithSheet="0"/>
  </xdr:oneCellAnchor>
  <xdr:twoCellAnchor editAs="oneCell">
    <xdr:from>
      <xdr:col>1</xdr:col>
      <xdr:colOff>485775</xdr:colOff>
      <xdr:row>0</xdr:row>
      <xdr:rowOff>38100</xdr:rowOff>
    </xdr:from>
    <xdr:to>
      <xdr:col>2</xdr:col>
      <xdr:colOff>1257300</xdr:colOff>
      <xdr:row>3</xdr:row>
      <xdr:rowOff>0</xdr:rowOff>
    </xdr:to>
    <xdr:pic>
      <xdr:nvPicPr>
        <xdr:cNvPr id="11" name="Imagen 10">
          <a:extLst>
            <a:ext uri="{FF2B5EF4-FFF2-40B4-BE49-F238E27FC236}">
              <a16:creationId xmlns:a16="http://schemas.microsoft.com/office/drawing/2014/main" id="{00000000-0008-0000-0100-00000B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1000125" y="38100"/>
          <a:ext cx="1352550" cy="1314450"/>
        </a:xfrm>
        <a:prstGeom prst="rect">
          <a:avLst/>
        </a:prstGeom>
      </xdr:spPr>
    </xdr:pic>
    <xdr:clientData/>
  </xdr:twoCellAnchor>
  <xdr:twoCellAnchor editAs="oneCell">
    <xdr:from>
      <xdr:col>12</xdr:col>
      <xdr:colOff>247650</xdr:colOff>
      <xdr:row>0</xdr:row>
      <xdr:rowOff>66675</xdr:rowOff>
    </xdr:from>
    <xdr:to>
      <xdr:col>12</xdr:col>
      <xdr:colOff>1600200</xdr:colOff>
      <xdr:row>3</xdr:row>
      <xdr:rowOff>28575</xdr:rowOff>
    </xdr:to>
    <xdr:pic>
      <xdr:nvPicPr>
        <xdr:cNvPr id="12" name="Imagen 11">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15087600" y="66675"/>
          <a:ext cx="1352550" cy="1314450"/>
        </a:xfrm>
        <a:prstGeom prst="rect">
          <a:avLst/>
        </a:prstGeom>
      </xdr:spPr>
    </xdr:pic>
    <xdr:clientData/>
  </xdr:twoCellAnchor>
  <xdr:twoCellAnchor editAs="oneCell">
    <xdr:from>
      <xdr:col>20</xdr:col>
      <xdr:colOff>723900</xdr:colOff>
      <xdr:row>0</xdr:row>
      <xdr:rowOff>76200</xdr:rowOff>
    </xdr:from>
    <xdr:to>
      <xdr:col>21</xdr:col>
      <xdr:colOff>809625</xdr:colOff>
      <xdr:row>3</xdr:row>
      <xdr:rowOff>38100</xdr:rowOff>
    </xdr:to>
    <xdr:pic>
      <xdr:nvPicPr>
        <xdr:cNvPr id="13" name="Imagen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29079825" y="76200"/>
          <a:ext cx="1352550" cy="1314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552450</xdr:colOff>
      <xdr:row>279</xdr:row>
      <xdr:rowOff>116417</xdr:rowOff>
    </xdr:from>
    <xdr:to>
      <xdr:col>5</xdr:col>
      <xdr:colOff>391583</xdr:colOff>
      <xdr:row>284</xdr:row>
      <xdr:rowOff>41061</xdr:rowOff>
    </xdr:to>
    <xdr:pic>
      <xdr:nvPicPr>
        <xdr:cNvPr id="6" name="Imagen 5" descr="C:\Users\Deplan\AppData\Local\Temp\FineReader12.00\media\image1.jpeg">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5076825" y="181377167"/>
          <a:ext cx="1086908" cy="1067644"/>
        </a:xfrm>
        <a:prstGeom prst="rect">
          <a:avLst/>
        </a:prstGeom>
        <a:noFill/>
      </xdr:spPr>
    </xdr:pic>
    <xdr:clientData/>
  </xdr:twoCellAnchor>
  <xdr:oneCellAnchor>
    <xdr:from>
      <xdr:col>14</xdr:col>
      <xdr:colOff>66675</xdr:colOff>
      <xdr:row>279</xdr:row>
      <xdr:rowOff>135467</xdr:rowOff>
    </xdr:from>
    <xdr:ext cx="1086908" cy="1067642"/>
    <xdr:pic>
      <xdr:nvPicPr>
        <xdr:cNvPr id="8" name="Imagen 7" descr="C:\Users\Deplan\AppData\Local\Temp\FineReader12.00\media\image1.jpeg">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20335875" y="181396217"/>
          <a:ext cx="1086908" cy="1067642"/>
        </a:xfrm>
        <a:prstGeom prst="rect">
          <a:avLst/>
        </a:prstGeom>
        <a:noFill/>
      </xdr:spPr>
    </xdr:pic>
    <xdr:clientData/>
  </xdr:oneCellAnchor>
  <xdr:twoCellAnchor editAs="oneCell">
    <xdr:from>
      <xdr:col>1</xdr:col>
      <xdr:colOff>224117</xdr:colOff>
      <xdr:row>0</xdr:row>
      <xdr:rowOff>134471</xdr:rowOff>
    </xdr:from>
    <xdr:to>
      <xdr:col>2</xdr:col>
      <xdr:colOff>882836</xdr:colOff>
      <xdr:row>2</xdr:row>
      <xdr:rowOff>309532</xdr:rowOff>
    </xdr:to>
    <xdr:pic>
      <xdr:nvPicPr>
        <xdr:cNvPr id="9" name="Imagen 8">
          <a:extLst>
            <a:ext uri="{FF2B5EF4-FFF2-40B4-BE49-F238E27FC236}">
              <a16:creationId xmlns:a16="http://schemas.microsoft.com/office/drawing/2014/main" id="{00000000-0008-0000-0200-000009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8139"/>
        <a:stretch/>
      </xdr:blipFill>
      <xdr:spPr>
        <a:xfrm>
          <a:off x="739588" y="134471"/>
          <a:ext cx="1241424" cy="1138767"/>
        </a:xfrm>
        <a:prstGeom prst="rect">
          <a:avLst/>
        </a:prstGeom>
      </xdr:spPr>
    </xdr:pic>
    <xdr:clientData/>
  </xdr:twoCellAnchor>
  <xdr:twoCellAnchor editAs="oneCell">
    <xdr:from>
      <xdr:col>12</xdr:col>
      <xdr:colOff>134471</xdr:colOff>
      <xdr:row>0</xdr:row>
      <xdr:rowOff>156883</xdr:rowOff>
    </xdr:from>
    <xdr:to>
      <xdr:col>12</xdr:col>
      <xdr:colOff>1375895</xdr:colOff>
      <xdr:row>2</xdr:row>
      <xdr:rowOff>331944</xdr:rowOff>
    </xdr:to>
    <xdr:pic>
      <xdr:nvPicPr>
        <xdr:cNvPr id="10" name="Imagen 9">
          <a:extLst>
            <a:ext uri="{FF2B5EF4-FFF2-40B4-BE49-F238E27FC236}">
              <a16:creationId xmlns:a16="http://schemas.microsoft.com/office/drawing/2014/main" id="{00000000-0008-0000-0200-00000A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14993471" y="156883"/>
          <a:ext cx="1241424" cy="1138767"/>
        </a:xfrm>
        <a:prstGeom prst="rect">
          <a:avLst/>
        </a:prstGeom>
      </xdr:spPr>
    </xdr:pic>
    <xdr:clientData/>
  </xdr:twoCellAnchor>
  <xdr:twoCellAnchor editAs="oneCell">
    <xdr:from>
      <xdr:col>21</xdr:col>
      <xdr:colOff>952500</xdr:colOff>
      <xdr:row>0</xdr:row>
      <xdr:rowOff>123265</xdr:rowOff>
    </xdr:from>
    <xdr:to>
      <xdr:col>22</xdr:col>
      <xdr:colOff>1207806</xdr:colOff>
      <xdr:row>2</xdr:row>
      <xdr:rowOff>298326</xdr:rowOff>
    </xdr:to>
    <xdr:pic>
      <xdr:nvPicPr>
        <xdr:cNvPr id="11" name="Imagen 10">
          <a:extLst>
            <a:ext uri="{FF2B5EF4-FFF2-40B4-BE49-F238E27FC236}">
              <a16:creationId xmlns:a16="http://schemas.microsoft.com/office/drawing/2014/main" id="{00000000-0008-0000-0200-00000B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8139"/>
        <a:stretch/>
      </xdr:blipFill>
      <xdr:spPr>
        <a:xfrm>
          <a:off x="29796441" y="123265"/>
          <a:ext cx="1241424" cy="1138767"/>
        </a:xfrm>
        <a:prstGeom prst="rect">
          <a:avLst/>
        </a:prstGeom>
      </xdr:spPr>
    </xdr:pic>
    <xdr:clientData/>
  </xdr:twoCellAnchor>
  <xdr:oneCellAnchor>
    <xdr:from>
      <xdr:col>3</xdr:col>
      <xdr:colOff>326571</xdr:colOff>
      <xdr:row>278</xdr:row>
      <xdr:rowOff>68035</xdr:rowOff>
    </xdr:from>
    <xdr:ext cx="1743075" cy="1476375"/>
    <xdr:pic>
      <xdr:nvPicPr>
        <xdr:cNvPr id="12" name="image3.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a:extLst>
            <a:ext uri="{FF2B5EF4-FFF2-40B4-BE49-F238E27FC236}">
              <a16:creationId xmlns:a16="http://schemas.microsoft.com/office/drawing/2014/main" id="{00000000-0008-0000-0200-00000C000000}"/>
            </a:ext>
          </a:extLst>
        </xdr:cNvPr>
        <xdr:cNvPicPr preferRelativeResize="0"/>
      </xdr:nvPicPr>
      <xdr:blipFill>
        <a:blip xmlns:r="http://schemas.openxmlformats.org/officeDocument/2006/relationships" r:embed="rId4" cstate="print"/>
        <a:stretch>
          <a:fillRect/>
        </a:stretch>
      </xdr:blipFill>
      <xdr:spPr>
        <a:xfrm>
          <a:off x="3143250" y="173749606"/>
          <a:ext cx="1743075" cy="1476375"/>
        </a:xfrm>
        <a:prstGeom prst="rect">
          <a:avLst/>
        </a:prstGeom>
        <a:noFill/>
      </xdr:spPr>
    </xdr:pic>
    <xdr:clientData fLocksWithSheet="0"/>
  </xdr:oneCellAnchor>
  <xdr:oneCellAnchor>
    <xdr:from>
      <xdr:col>13</xdr:col>
      <xdr:colOff>542925</xdr:colOff>
      <xdr:row>278</xdr:row>
      <xdr:rowOff>76200</xdr:rowOff>
    </xdr:from>
    <xdr:ext cx="1743075" cy="1476375"/>
    <xdr:pic>
      <xdr:nvPicPr>
        <xdr:cNvPr id="13" name="image3.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a:extLst>
            <a:ext uri="{FF2B5EF4-FFF2-40B4-BE49-F238E27FC236}">
              <a16:creationId xmlns:a16="http://schemas.microsoft.com/office/drawing/2014/main" id="{00000000-0008-0000-0200-00000D000000}"/>
            </a:ext>
          </a:extLst>
        </xdr:cNvPr>
        <xdr:cNvPicPr preferRelativeResize="0"/>
      </xdr:nvPicPr>
      <xdr:blipFill>
        <a:blip xmlns:r="http://schemas.openxmlformats.org/officeDocument/2006/relationships" r:embed="rId4" cstate="print"/>
        <a:stretch>
          <a:fillRect/>
        </a:stretch>
      </xdr:blipFill>
      <xdr:spPr>
        <a:xfrm>
          <a:off x="18430875" y="173402625"/>
          <a:ext cx="1743075" cy="14763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219075</xdr:colOff>
      <xdr:row>400</xdr:row>
      <xdr:rowOff>171450</xdr:rowOff>
    </xdr:from>
    <xdr:ext cx="1971675" cy="1476375"/>
    <xdr:pic>
      <xdr:nvPicPr>
        <xdr:cNvPr id="5" name="image3.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1" cstate="print"/>
        <a:stretch>
          <a:fillRect/>
        </a:stretch>
      </xdr:blipFill>
      <xdr:spPr>
        <a:xfrm>
          <a:off x="3028950" y="168116250"/>
          <a:ext cx="1971675" cy="1476375"/>
        </a:xfrm>
        <a:prstGeom prst="rect">
          <a:avLst/>
        </a:prstGeom>
        <a:noFill/>
      </xdr:spPr>
    </xdr:pic>
    <xdr:clientData fLocksWithSheet="0"/>
  </xdr:oneCellAnchor>
  <xdr:oneCellAnchor>
    <xdr:from>
      <xdr:col>13</xdr:col>
      <xdr:colOff>409575</xdr:colOff>
      <xdr:row>400</xdr:row>
      <xdr:rowOff>171450</xdr:rowOff>
    </xdr:from>
    <xdr:ext cx="1952625" cy="1476375"/>
    <xdr:pic>
      <xdr:nvPicPr>
        <xdr:cNvPr id="7" name="image3.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a:extLst>
            <a:ext uri="{FF2B5EF4-FFF2-40B4-BE49-F238E27FC236}">
              <a16:creationId xmlns:a16="http://schemas.microsoft.com/office/drawing/2014/main" id="{00000000-0008-0000-0300-000007000000}"/>
            </a:ext>
          </a:extLst>
        </xdr:cNvPr>
        <xdr:cNvPicPr preferRelativeResize="0"/>
      </xdr:nvPicPr>
      <xdr:blipFill>
        <a:blip xmlns:r="http://schemas.openxmlformats.org/officeDocument/2006/relationships" r:embed="rId1" cstate="print"/>
        <a:stretch>
          <a:fillRect/>
        </a:stretch>
      </xdr:blipFill>
      <xdr:spPr>
        <a:xfrm>
          <a:off x="17697450" y="168116250"/>
          <a:ext cx="1952625" cy="1476375"/>
        </a:xfrm>
        <a:prstGeom prst="rect">
          <a:avLst/>
        </a:prstGeom>
        <a:noFill/>
      </xdr:spPr>
    </xdr:pic>
    <xdr:clientData fLocksWithSheet="0"/>
  </xdr:oneCellAnchor>
  <xdr:twoCellAnchor editAs="oneCell">
    <xdr:from>
      <xdr:col>1</xdr:col>
      <xdr:colOff>342900</xdr:colOff>
      <xdr:row>0</xdr:row>
      <xdr:rowOff>42332</xdr:rowOff>
    </xdr:from>
    <xdr:to>
      <xdr:col>2</xdr:col>
      <xdr:colOff>1003299</xdr:colOff>
      <xdr:row>2</xdr:row>
      <xdr:rowOff>219074</xdr:rowOff>
    </xdr:to>
    <xdr:pic>
      <xdr:nvPicPr>
        <xdr:cNvPr id="9" name="Imagen 8">
          <a:extLst>
            <a:ext uri="{FF2B5EF4-FFF2-40B4-BE49-F238E27FC236}">
              <a16:creationId xmlns:a16="http://schemas.microsoft.com/office/drawing/2014/main" id="{00000000-0008-0000-0300-000009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8139"/>
        <a:stretch/>
      </xdr:blipFill>
      <xdr:spPr>
        <a:xfrm>
          <a:off x="857250" y="42332"/>
          <a:ext cx="1241424" cy="1138767"/>
        </a:xfrm>
        <a:prstGeom prst="rect">
          <a:avLst/>
        </a:prstGeom>
      </xdr:spPr>
    </xdr:pic>
    <xdr:clientData/>
  </xdr:twoCellAnchor>
  <xdr:twoCellAnchor editAs="oneCell">
    <xdr:from>
      <xdr:col>12</xdr:col>
      <xdr:colOff>257176</xdr:colOff>
      <xdr:row>0</xdr:row>
      <xdr:rowOff>21167</xdr:rowOff>
    </xdr:from>
    <xdr:to>
      <xdr:col>12</xdr:col>
      <xdr:colOff>1561042</xdr:colOff>
      <xdr:row>2</xdr:row>
      <xdr:rowOff>264983</xdr:rowOff>
    </xdr:to>
    <xdr:pic>
      <xdr:nvPicPr>
        <xdr:cNvPr id="10" name="Imagen 9">
          <a:extLst>
            <a:ext uri="{FF2B5EF4-FFF2-40B4-BE49-F238E27FC236}">
              <a16:creationId xmlns:a16="http://schemas.microsoft.com/office/drawing/2014/main" id="{00000000-0008-0000-0300-00000A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14830426" y="21167"/>
          <a:ext cx="1303866" cy="1205841"/>
        </a:xfrm>
        <a:prstGeom prst="rect">
          <a:avLst/>
        </a:prstGeom>
      </xdr:spPr>
    </xdr:pic>
    <xdr:clientData/>
  </xdr:twoCellAnchor>
  <xdr:twoCellAnchor editAs="oneCell">
    <xdr:from>
      <xdr:col>21</xdr:col>
      <xdr:colOff>216961</xdr:colOff>
      <xdr:row>0</xdr:row>
      <xdr:rowOff>30691</xdr:rowOff>
    </xdr:from>
    <xdr:to>
      <xdr:col>22</xdr:col>
      <xdr:colOff>540808</xdr:colOff>
      <xdr:row>2</xdr:row>
      <xdr:rowOff>247650</xdr:rowOff>
    </xdr:to>
    <xdr:pic>
      <xdr:nvPicPr>
        <xdr:cNvPr id="11" name="Imagen 10">
          <a:extLst>
            <a:ext uri="{FF2B5EF4-FFF2-40B4-BE49-F238E27FC236}">
              <a16:creationId xmlns:a16="http://schemas.microsoft.com/office/drawing/2014/main" id="{00000000-0008-0000-0300-00000B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8139"/>
        <a:stretch/>
      </xdr:blipFill>
      <xdr:spPr>
        <a:xfrm>
          <a:off x="28201411" y="30691"/>
          <a:ext cx="1304922" cy="1178984"/>
        </a:xfrm>
        <a:prstGeom prst="rect">
          <a:avLst/>
        </a:prstGeom>
      </xdr:spPr>
    </xdr:pic>
    <xdr:clientData/>
  </xdr:twoCellAnchor>
  <xdr:twoCellAnchor editAs="oneCell">
    <xdr:from>
      <xdr:col>4</xdr:col>
      <xdr:colOff>781050</xdr:colOff>
      <xdr:row>403</xdr:row>
      <xdr:rowOff>47625</xdr:rowOff>
    </xdr:from>
    <xdr:to>
      <xdr:col>5</xdr:col>
      <xdr:colOff>610658</xdr:colOff>
      <xdr:row>407</xdr:row>
      <xdr:rowOff>153241</xdr:rowOff>
    </xdr:to>
    <xdr:pic>
      <xdr:nvPicPr>
        <xdr:cNvPr id="12" name="Imagen 11" descr="C:\Users\Deplan\AppData\Local\Temp\FineReader12.00\media\image1.jpeg">
          <a:extLst>
            <a:ext uri="{FF2B5EF4-FFF2-40B4-BE49-F238E27FC236}">
              <a16:creationId xmlns:a16="http://schemas.microsoft.com/office/drawing/2014/main" id="{00000000-0008-0000-0300-00000C000000}"/>
            </a:ext>
          </a:extLst>
        </xdr:cNvPr>
        <xdr:cNvPicPr/>
      </xdr:nvPicPr>
      <xdr:blipFill>
        <a:blip xmlns:r="http://schemas.openxmlformats.org/officeDocument/2006/relationships" r:embed="rId5">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5305425" y="150323550"/>
          <a:ext cx="1077383" cy="1000966"/>
        </a:xfrm>
        <a:prstGeom prst="rect">
          <a:avLst/>
        </a:prstGeom>
        <a:noFill/>
      </xdr:spPr>
    </xdr:pic>
    <xdr:clientData/>
  </xdr:twoCellAnchor>
  <xdr:twoCellAnchor editAs="oneCell">
    <xdr:from>
      <xdr:col>14</xdr:col>
      <xdr:colOff>542925</xdr:colOff>
      <xdr:row>403</xdr:row>
      <xdr:rowOff>9525</xdr:rowOff>
    </xdr:from>
    <xdr:to>
      <xdr:col>15</xdr:col>
      <xdr:colOff>572558</xdr:colOff>
      <xdr:row>407</xdr:row>
      <xdr:rowOff>115141</xdr:rowOff>
    </xdr:to>
    <xdr:pic>
      <xdr:nvPicPr>
        <xdr:cNvPr id="13" name="Imagen 12" descr="C:\Users\Deplan\AppData\Local\Temp\FineReader12.00\media\image1.jpeg">
          <a:extLst>
            <a:ext uri="{FF2B5EF4-FFF2-40B4-BE49-F238E27FC236}">
              <a16:creationId xmlns:a16="http://schemas.microsoft.com/office/drawing/2014/main" id="{00000000-0008-0000-0300-00000D000000}"/>
            </a:ext>
          </a:extLst>
        </xdr:cNvPr>
        <xdr:cNvPicPr/>
      </xdr:nvPicPr>
      <xdr:blipFill>
        <a:blip xmlns:r="http://schemas.openxmlformats.org/officeDocument/2006/relationships" r:embed="rId5">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20545425" y="150285450"/>
          <a:ext cx="1077383" cy="1000966"/>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590550</xdr:colOff>
      <xdr:row>177</xdr:row>
      <xdr:rowOff>192617</xdr:rowOff>
    </xdr:from>
    <xdr:to>
      <xdr:col>5</xdr:col>
      <xdr:colOff>429683</xdr:colOff>
      <xdr:row>182</xdr:row>
      <xdr:rowOff>155358</xdr:rowOff>
    </xdr:to>
    <xdr:pic>
      <xdr:nvPicPr>
        <xdr:cNvPr id="6" name="Imagen 5" descr="C:\Users\Deplan\AppData\Local\Temp\FineReader12.00\media\image1.jpeg">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5114925" y="94947317"/>
          <a:ext cx="1086908" cy="1067640"/>
        </a:xfrm>
        <a:prstGeom prst="rect">
          <a:avLst/>
        </a:prstGeom>
        <a:noFill/>
      </xdr:spPr>
    </xdr:pic>
    <xdr:clientData/>
  </xdr:twoCellAnchor>
  <xdr:oneCellAnchor>
    <xdr:from>
      <xdr:col>14</xdr:col>
      <xdr:colOff>457200</xdr:colOff>
      <xdr:row>177</xdr:row>
      <xdr:rowOff>144992</xdr:rowOff>
    </xdr:from>
    <xdr:ext cx="1086908" cy="1067642"/>
    <xdr:pic>
      <xdr:nvPicPr>
        <xdr:cNvPr id="8" name="Imagen 7" descr="C:\Users\Deplan\AppData\Local\Temp\FineReader12.00\media\image1.jpeg">
          <a:extLst>
            <a:ext uri="{FF2B5EF4-FFF2-40B4-BE49-F238E27FC236}">
              <a16:creationId xmlns:a16="http://schemas.microsoft.com/office/drawing/2014/main" id="{00000000-0008-0000-0400-000008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20459700" y="94899692"/>
          <a:ext cx="1086908" cy="1067642"/>
        </a:xfrm>
        <a:prstGeom prst="rect">
          <a:avLst/>
        </a:prstGeom>
        <a:noFill/>
      </xdr:spPr>
    </xdr:pic>
    <xdr:clientData/>
  </xdr:oneCellAnchor>
  <xdr:oneCellAnchor>
    <xdr:from>
      <xdr:col>3</xdr:col>
      <xdr:colOff>190500</xdr:colOff>
      <xdr:row>177</xdr:row>
      <xdr:rowOff>85725</xdr:rowOff>
    </xdr:from>
    <xdr:ext cx="1952625" cy="1181100"/>
    <xdr:pic>
      <xdr:nvPicPr>
        <xdr:cNvPr id="9" name="image3.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a:extLst>
            <a:ext uri="{FF2B5EF4-FFF2-40B4-BE49-F238E27FC236}">
              <a16:creationId xmlns:a16="http://schemas.microsoft.com/office/drawing/2014/main" id="{00000000-0008-0000-0400-000009000000}"/>
            </a:ext>
          </a:extLst>
        </xdr:cNvPr>
        <xdr:cNvPicPr preferRelativeResize="0"/>
      </xdr:nvPicPr>
      <xdr:blipFill>
        <a:blip xmlns:r="http://schemas.openxmlformats.org/officeDocument/2006/relationships" r:embed="rId2" cstate="print"/>
        <a:stretch>
          <a:fillRect/>
        </a:stretch>
      </xdr:blipFill>
      <xdr:spPr>
        <a:xfrm>
          <a:off x="3000375" y="80819625"/>
          <a:ext cx="1952625" cy="1181100"/>
        </a:xfrm>
        <a:prstGeom prst="rect">
          <a:avLst/>
        </a:prstGeom>
        <a:noFill/>
      </xdr:spPr>
    </xdr:pic>
    <xdr:clientData fLocksWithSheet="0"/>
  </xdr:oneCellAnchor>
  <xdr:oneCellAnchor>
    <xdr:from>
      <xdr:col>13</xdr:col>
      <xdr:colOff>476250</xdr:colOff>
      <xdr:row>175</xdr:row>
      <xdr:rowOff>200025</xdr:rowOff>
    </xdr:from>
    <xdr:ext cx="1952625" cy="1476375"/>
    <xdr:pic>
      <xdr:nvPicPr>
        <xdr:cNvPr id="10" name="image3.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a:extLst>
            <a:ext uri="{FF2B5EF4-FFF2-40B4-BE49-F238E27FC236}">
              <a16:creationId xmlns:a16="http://schemas.microsoft.com/office/drawing/2014/main" id="{00000000-0008-0000-0400-00000A000000}"/>
            </a:ext>
          </a:extLst>
        </xdr:cNvPr>
        <xdr:cNvPicPr preferRelativeResize="0"/>
      </xdr:nvPicPr>
      <xdr:blipFill>
        <a:blip xmlns:r="http://schemas.openxmlformats.org/officeDocument/2006/relationships" r:embed="rId2" cstate="print"/>
        <a:stretch>
          <a:fillRect/>
        </a:stretch>
      </xdr:blipFill>
      <xdr:spPr>
        <a:xfrm>
          <a:off x="18097500" y="80086200"/>
          <a:ext cx="1952625" cy="1476375"/>
        </a:xfrm>
        <a:prstGeom prst="rect">
          <a:avLst/>
        </a:prstGeom>
        <a:noFill/>
      </xdr:spPr>
    </xdr:pic>
    <xdr:clientData fLocksWithSheet="0"/>
  </xdr:oneCellAnchor>
  <xdr:twoCellAnchor editAs="oneCell">
    <xdr:from>
      <xdr:col>1</xdr:col>
      <xdr:colOff>161925</xdr:colOff>
      <xdr:row>0</xdr:row>
      <xdr:rowOff>133350</xdr:rowOff>
    </xdr:from>
    <xdr:to>
      <xdr:col>2</xdr:col>
      <xdr:colOff>822324</xdr:colOff>
      <xdr:row>2</xdr:row>
      <xdr:rowOff>310092</xdr:rowOff>
    </xdr:to>
    <xdr:pic>
      <xdr:nvPicPr>
        <xdr:cNvPr id="11" name="Imagen 10">
          <a:extLst>
            <a:ext uri="{FF2B5EF4-FFF2-40B4-BE49-F238E27FC236}">
              <a16:creationId xmlns:a16="http://schemas.microsoft.com/office/drawing/2014/main" id="{00000000-0008-0000-0400-00000B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676275" y="133350"/>
          <a:ext cx="1241424" cy="1138767"/>
        </a:xfrm>
        <a:prstGeom prst="rect">
          <a:avLst/>
        </a:prstGeom>
      </xdr:spPr>
    </xdr:pic>
    <xdr:clientData/>
  </xdr:twoCellAnchor>
  <xdr:twoCellAnchor editAs="oneCell">
    <xdr:from>
      <xdr:col>12</xdr:col>
      <xdr:colOff>466725</xdr:colOff>
      <xdr:row>0</xdr:row>
      <xdr:rowOff>142875</xdr:rowOff>
    </xdr:from>
    <xdr:to>
      <xdr:col>12</xdr:col>
      <xdr:colOff>1708149</xdr:colOff>
      <xdr:row>2</xdr:row>
      <xdr:rowOff>319617</xdr:rowOff>
    </xdr:to>
    <xdr:pic>
      <xdr:nvPicPr>
        <xdr:cNvPr id="12" name="Imagen 11">
          <a:extLst>
            <a:ext uri="{FF2B5EF4-FFF2-40B4-BE49-F238E27FC236}">
              <a16:creationId xmlns:a16="http://schemas.microsoft.com/office/drawing/2014/main" id="{00000000-0008-0000-0400-00000C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8139"/>
        <a:stretch/>
      </xdr:blipFill>
      <xdr:spPr>
        <a:xfrm>
          <a:off x="15039975" y="142875"/>
          <a:ext cx="1241424" cy="1138767"/>
        </a:xfrm>
        <a:prstGeom prst="rect">
          <a:avLst/>
        </a:prstGeom>
      </xdr:spPr>
    </xdr:pic>
    <xdr:clientData/>
  </xdr:twoCellAnchor>
  <xdr:twoCellAnchor editAs="oneCell">
    <xdr:from>
      <xdr:col>21</xdr:col>
      <xdr:colOff>800100</xdr:colOff>
      <xdr:row>0</xdr:row>
      <xdr:rowOff>114300</xdr:rowOff>
    </xdr:from>
    <xdr:to>
      <xdr:col>22</xdr:col>
      <xdr:colOff>1060449</xdr:colOff>
      <xdr:row>2</xdr:row>
      <xdr:rowOff>291042</xdr:rowOff>
    </xdr:to>
    <xdr:pic>
      <xdr:nvPicPr>
        <xdr:cNvPr id="13" name="Imagen 12">
          <a:extLst>
            <a:ext uri="{FF2B5EF4-FFF2-40B4-BE49-F238E27FC236}">
              <a16:creationId xmlns:a16="http://schemas.microsoft.com/office/drawing/2014/main" id="{00000000-0008-0000-0400-00000D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8139"/>
        <a:stretch/>
      </xdr:blipFill>
      <xdr:spPr>
        <a:xfrm>
          <a:off x="29337000" y="114300"/>
          <a:ext cx="1241424" cy="11387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1704974</xdr:colOff>
      <xdr:row>99</xdr:row>
      <xdr:rowOff>68792</xdr:rowOff>
    </xdr:from>
    <xdr:to>
      <xdr:col>4</xdr:col>
      <xdr:colOff>1048807</xdr:colOff>
      <xdr:row>103</xdr:row>
      <xdr:rowOff>161924</xdr:rowOff>
    </xdr:to>
    <xdr:pic>
      <xdr:nvPicPr>
        <xdr:cNvPr id="6" name="Imagen 5" descr="C:\Users\Deplan\AppData\Local\Temp\FineReader12.00\media\image1.jpeg">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4514849" y="27900842"/>
          <a:ext cx="1058333" cy="1007533"/>
        </a:xfrm>
        <a:prstGeom prst="rect">
          <a:avLst/>
        </a:prstGeom>
        <a:noFill/>
      </xdr:spPr>
    </xdr:pic>
    <xdr:clientData/>
  </xdr:twoCellAnchor>
  <xdr:twoCellAnchor editAs="oneCell">
    <xdr:from>
      <xdr:col>13</xdr:col>
      <xdr:colOff>1866900</xdr:colOff>
      <xdr:row>98</xdr:row>
      <xdr:rowOff>164043</xdr:rowOff>
    </xdr:from>
    <xdr:to>
      <xdr:col>14</xdr:col>
      <xdr:colOff>570877</xdr:colOff>
      <xdr:row>103</xdr:row>
      <xdr:rowOff>104776</xdr:rowOff>
    </xdr:to>
    <xdr:pic>
      <xdr:nvPicPr>
        <xdr:cNvPr id="8" name="Imagen 7" descr="C:\Users\Deplan\AppData\Local\Temp\FineReader12.00\media\image1.jpeg">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18935700" y="27777018"/>
          <a:ext cx="1086908" cy="1074208"/>
        </a:xfrm>
        <a:prstGeom prst="rect">
          <a:avLst/>
        </a:prstGeom>
        <a:noFill/>
      </xdr:spPr>
    </xdr:pic>
    <xdr:clientData/>
  </xdr:twoCellAnchor>
  <xdr:oneCellAnchor>
    <xdr:from>
      <xdr:col>2</xdr:col>
      <xdr:colOff>1600200</xdr:colOff>
      <xdr:row>97</xdr:row>
      <xdr:rowOff>257175</xdr:rowOff>
    </xdr:from>
    <xdr:ext cx="1743075" cy="1495425"/>
    <xdr:pic>
      <xdr:nvPicPr>
        <xdr:cNvPr id="9"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a:extLst>
            <a:ext uri="{FF2B5EF4-FFF2-40B4-BE49-F238E27FC236}">
              <a16:creationId xmlns:a16="http://schemas.microsoft.com/office/drawing/2014/main" id="{00000000-0008-0000-0500-000009000000}"/>
            </a:ext>
          </a:extLst>
        </xdr:cNvPr>
        <xdr:cNvPicPr preferRelativeResize="0"/>
      </xdr:nvPicPr>
      <xdr:blipFill>
        <a:blip xmlns:r="http://schemas.openxmlformats.org/officeDocument/2006/relationships" r:embed="rId2" cstate="print"/>
        <a:stretch>
          <a:fillRect/>
        </a:stretch>
      </xdr:blipFill>
      <xdr:spPr>
        <a:xfrm>
          <a:off x="2695575" y="27660600"/>
          <a:ext cx="1743075" cy="1495425"/>
        </a:xfrm>
        <a:prstGeom prst="rect">
          <a:avLst/>
        </a:prstGeom>
        <a:noFill/>
      </xdr:spPr>
    </xdr:pic>
    <xdr:clientData fLocksWithSheet="0"/>
  </xdr:oneCellAnchor>
  <xdr:oneCellAnchor>
    <xdr:from>
      <xdr:col>13</xdr:col>
      <xdr:colOff>0</xdr:colOff>
      <xdr:row>97</xdr:row>
      <xdr:rowOff>247650</xdr:rowOff>
    </xdr:from>
    <xdr:ext cx="1743075" cy="1495425"/>
    <xdr:pic>
      <xdr:nvPicPr>
        <xdr:cNvPr id="10"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a:extLst>
            <a:ext uri="{FF2B5EF4-FFF2-40B4-BE49-F238E27FC236}">
              <a16:creationId xmlns:a16="http://schemas.microsoft.com/office/drawing/2014/main" id="{00000000-0008-0000-0500-00000A000000}"/>
            </a:ext>
          </a:extLst>
        </xdr:cNvPr>
        <xdr:cNvPicPr preferRelativeResize="0"/>
      </xdr:nvPicPr>
      <xdr:blipFill>
        <a:blip xmlns:r="http://schemas.openxmlformats.org/officeDocument/2006/relationships" r:embed="rId2" cstate="print"/>
        <a:stretch>
          <a:fillRect/>
        </a:stretch>
      </xdr:blipFill>
      <xdr:spPr>
        <a:xfrm>
          <a:off x="17059275" y="27651075"/>
          <a:ext cx="1743075" cy="1495425"/>
        </a:xfrm>
        <a:prstGeom prst="rect">
          <a:avLst/>
        </a:prstGeom>
        <a:noFill/>
      </xdr:spPr>
    </xdr:pic>
    <xdr:clientData fLocksWithSheet="0"/>
  </xdr:oneCellAnchor>
  <xdr:twoCellAnchor editAs="oneCell">
    <xdr:from>
      <xdr:col>1</xdr:col>
      <xdr:colOff>100852</xdr:colOff>
      <xdr:row>0</xdr:row>
      <xdr:rowOff>78441</xdr:rowOff>
    </xdr:from>
    <xdr:to>
      <xdr:col>2</xdr:col>
      <xdr:colOff>870697</xdr:colOff>
      <xdr:row>3</xdr:row>
      <xdr:rowOff>36979</xdr:rowOff>
    </xdr:to>
    <xdr:pic>
      <xdr:nvPicPr>
        <xdr:cNvPr id="11" name="Imagen 10">
          <a:extLst>
            <a:ext uri="{FF2B5EF4-FFF2-40B4-BE49-F238E27FC236}">
              <a16:creationId xmlns:a16="http://schemas.microsoft.com/office/drawing/2014/main" id="{00000000-0008-0000-0500-00000B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616323" y="78441"/>
          <a:ext cx="1352550" cy="1314450"/>
        </a:xfrm>
        <a:prstGeom prst="rect">
          <a:avLst/>
        </a:prstGeom>
      </xdr:spPr>
    </xdr:pic>
    <xdr:clientData/>
  </xdr:twoCellAnchor>
  <xdr:twoCellAnchor editAs="oneCell">
    <xdr:from>
      <xdr:col>12</xdr:col>
      <xdr:colOff>123264</xdr:colOff>
      <xdr:row>0</xdr:row>
      <xdr:rowOff>56030</xdr:rowOff>
    </xdr:from>
    <xdr:to>
      <xdr:col>12</xdr:col>
      <xdr:colOff>1475814</xdr:colOff>
      <xdr:row>3</xdr:row>
      <xdr:rowOff>14568</xdr:rowOff>
    </xdr:to>
    <xdr:pic>
      <xdr:nvPicPr>
        <xdr:cNvPr id="12" name="Imagen 11">
          <a:extLst>
            <a:ext uri="{FF2B5EF4-FFF2-40B4-BE49-F238E27FC236}">
              <a16:creationId xmlns:a16="http://schemas.microsoft.com/office/drawing/2014/main" id="{00000000-0008-0000-0500-00000C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14791764" y="56030"/>
          <a:ext cx="1352550" cy="1314450"/>
        </a:xfrm>
        <a:prstGeom prst="rect">
          <a:avLst/>
        </a:prstGeom>
      </xdr:spPr>
    </xdr:pic>
    <xdr:clientData/>
  </xdr:twoCellAnchor>
  <xdr:twoCellAnchor editAs="oneCell">
    <xdr:from>
      <xdr:col>21</xdr:col>
      <xdr:colOff>11206</xdr:colOff>
      <xdr:row>0</xdr:row>
      <xdr:rowOff>291352</xdr:rowOff>
    </xdr:from>
    <xdr:to>
      <xdr:col>22</xdr:col>
      <xdr:colOff>114381</xdr:colOff>
      <xdr:row>3</xdr:row>
      <xdr:rowOff>59389</xdr:rowOff>
    </xdr:to>
    <xdr:pic>
      <xdr:nvPicPr>
        <xdr:cNvPr id="13" name="Imagen 12">
          <a:extLst>
            <a:ext uri="{FF2B5EF4-FFF2-40B4-BE49-F238E27FC236}">
              <a16:creationId xmlns:a16="http://schemas.microsoft.com/office/drawing/2014/main" id="{00000000-0008-0000-0500-00000D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8139"/>
        <a:stretch/>
      </xdr:blipFill>
      <xdr:spPr>
        <a:xfrm>
          <a:off x="28070735" y="291352"/>
          <a:ext cx="1156528" cy="11239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95250</xdr:colOff>
      <xdr:row>53</xdr:row>
      <xdr:rowOff>59267</xdr:rowOff>
    </xdr:from>
    <xdr:to>
      <xdr:col>4</xdr:col>
      <xdr:colOff>1172633</xdr:colOff>
      <xdr:row>57</xdr:row>
      <xdr:rowOff>12485</xdr:rowOff>
    </xdr:to>
    <xdr:pic>
      <xdr:nvPicPr>
        <xdr:cNvPr id="6" name="Imagen 5" descr="C:\Users\Deplan\AppData\Local\Temp\FineReader12.00\media\image1.jpeg">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4581525" y="21671492"/>
          <a:ext cx="1077383" cy="1067642"/>
        </a:xfrm>
        <a:prstGeom prst="rect">
          <a:avLst/>
        </a:prstGeom>
        <a:noFill/>
      </xdr:spPr>
    </xdr:pic>
    <xdr:clientData/>
  </xdr:twoCellAnchor>
  <xdr:oneCellAnchor>
    <xdr:from>
      <xdr:col>13</xdr:col>
      <xdr:colOff>1914525</xdr:colOff>
      <xdr:row>52</xdr:row>
      <xdr:rowOff>411692</xdr:rowOff>
    </xdr:from>
    <xdr:ext cx="1086908" cy="1067642"/>
    <xdr:pic>
      <xdr:nvPicPr>
        <xdr:cNvPr id="8" name="Imagen 7" descr="C:\Users\Deplan\AppData\Local\Temp\FineReader12.00\media\image1.jpeg">
          <a:extLst>
            <a:ext uri="{FF2B5EF4-FFF2-40B4-BE49-F238E27FC236}">
              <a16:creationId xmlns:a16="http://schemas.microsoft.com/office/drawing/2014/main" id="{00000000-0008-0000-0600-000008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19364325" y="21585767"/>
          <a:ext cx="1086908" cy="1067642"/>
        </a:xfrm>
        <a:prstGeom prst="rect">
          <a:avLst/>
        </a:prstGeom>
        <a:noFill/>
      </xdr:spPr>
    </xdr:pic>
    <xdr:clientData/>
  </xdr:oneCellAnchor>
  <xdr:oneCellAnchor>
    <xdr:from>
      <xdr:col>13</xdr:col>
      <xdr:colOff>161925</xdr:colOff>
      <xdr:row>51</xdr:row>
      <xdr:rowOff>190500</xdr:rowOff>
    </xdr:from>
    <xdr:ext cx="1743075" cy="1495425"/>
    <xdr:pic>
      <xdr:nvPicPr>
        <xdr:cNvPr id="9"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a:extLst>
            <a:ext uri="{FF2B5EF4-FFF2-40B4-BE49-F238E27FC236}">
              <a16:creationId xmlns:a16="http://schemas.microsoft.com/office/drawing/2014/main" id="{00000000-0008-0000-0600-000009000000}"/>
            </a:ext>
          </a:extLst>
        </xdr:cNvPr>
        <xdr:cNvPicPr preferRelativeResize="0"/>
      </xdr:nvPicPr>
      <xdr:blipFill>
        <a:blip xmlns:r="http://schemas.openxmlformats.org/officeDocument/2006/relationships" r:embed="rId2" cstate="print"/>
        <a:stretch>
          <a:fillRect/>
        </a:stretch>
      </xdr:blipFill>
      <xdr:spPr>
        <a:xfrm>
          <a:off x="17611725" y="21155025"/>
          <a:ext cx="1743075" cy="1495425"/>
        </a:xfrm>
        <a:prstGeom prst="rect">
          <a:avLst/>
        </a:prstGeom>
        <a:noFill/>
      </xdr:spPr>
    </xdr:pic>
    <xdr:clientData fLocksWithSheet="0"/>
  </xdr:oneCellAnchor>
  <xdr:oneCellAnchor>
    <xdr:from>
      <xdr:col>2</xdr:col>
      <xdr:colOff>1657350</xdr:colOff>
      <xdr:row>52</xdr:row>
      <xdr:rowOff>0</xdr:rowOff>
    </xdr:from>
    <xdr:ext cx="1743075" cy="1495425"/>
    <xdr:pic>
      <xdr:nvPicPr>
        <xdr:cNvPr id="10"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a:extLst>
            <a:ext uri="{FF2B5EF4-FFF2-40B4-BE49-F238E27FC236}">
              <a16:creationId xmlns:a16="http://schemas.microsoft.com/office/drawing/2014/main" id="{00000000-0008-0000-0600-00000A000000}"/>
            </a:ext>
          </a:extLst>
        </xdr:cNvPr>
        <xdr:cNvPicPr preferRelativeResize="0"/>
      </xdr:nvPicPr>
      <xdr:blipFill>
        <a:blip xmlns:r="http://schemas.openxmlformats.org/officeDocument/2006/relationships" r:embed="rId2" cstate="print"/>
        <a:stretch>
          <a:fillRect/>
        </a:stretch>
      </xdr:blipFill>
      <xdr:spPr>
        <a:xfrm>
          <a:off x="2733675" y="21174075"/>
          <a:ext cx="1743075" cy="1495425"/>
        </a:xfrm>
        <a:prstGeom prst="rect">
          <a:avLst/>
        </a:prstGeom>
        <a:noFill/>
      </xdr:spPr>
    </xdr:pic>
    <xdr:clientData fLocksWithSheet="0"/>
  </xdr:oneCellAnchor>
  <xdr:twoCellAnchor editAs="oneCell">
    <xdr:from>
      <xdr:col>1</xdr:col>
      <xdr:colOff>333375</xdr:colOff>
      <xdr:row>0</xdr:row>
      <xdr:rowOff>57150</xdr:rowOff>
    </xdr:from>
    <xdr:to>
      <xdr:col>2</xdr:col>
      <xdr:colOff>1114425</xdr:colOff>
      <xdr:row>3</xdr:row>
      <xdr:rowOff>19050</xdr:rowOff>
    </xdr:to>
    <xdr:pic>
      <xdr:nvPicPr>
        <xdr:cNvPr id="11" name="Imagen 10">
          <a:extLst>
            <a:ext uri="{FF2B5EF4-FFF2-40B4-BE49-F238E27FC236}">
              <a16:creationId xmlns:a16="http://schemas.microsoft.com/office/drawing/2014/main" id="{00000000-0008-0000-0600-00000B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838200" y="57150"/>
          <a:ext cx="1352550" cy="1314450"/>
        </a:xfrm>
        <a:prstGeom prst="rect">
          <a:avLst/>
        </a:prstGeom>
      </xdr:spPr>
    </xdr:pic>
    <xdr:clientData/>
  </xdr:twoCellAnchor>
  <xdr:twoCellAnchor editAs="oneCell">
    <xdr:from>
      <xdr:col>12</xdr:col>
      <xdr:colOff>180975</xdr:colOff>
      <xdr:row>0</xdr:row>
      <xdr:rowOff>57150</xdr:rowOff>
    </xdr:from>
    <xdr:to>
      <xdr:col>12</xdr:col>
      <xdr:colOff>1533525</xdr:colOff>
      <xdr:row>3</xdr:row>
      <xdr:rowOff>19050</xdr:rowOff>
    </xdr:to>
    <xdr:pic>
      <xdr:nvPicPr>
        <xdr:cNvPr id="12" name="Imagen 11">
          <a:extLst>
            <a:ext uri="{FF2B5EF4-FFF2-40B4-BE49-F238E27FC236}">
              <a16:creationId xmlns:a16="http://schemas.microsoft.com/office/drawing/2014/main" id="{00000000-0008-0000-0600-00000C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14801850" y="57150"/>
          <a:ext cx="1352550" cy="1314450"/>
        </a:xfrm>
        <a:prstGeom prst="rect">
          <a:avLst/>
        </a:prstGeom>
      </xdr:spPr>
    </xdr:pic>
    <xdr:clientData/>
  </xdr:twoCellAnchor>
  <xdr:twoCellAnchor editAs="oneCell">
    <xdr:from>
      <xdr:col>20</xdr:col>
      <xdr:colOff>666750</xdr:colOff>
      <xdr:row>0</xdr:row>
      <xdr:rowOff>76200</xdr:rowOff>
    </xdr:from>
    <xdr:to>
      <xdr:col>21</xdr:col>
      <xdr:colOff>752475</xdr:colOff>
      <xdr:row>3</xdr:row>
      <xdr:rowOff>38100</xdr:rowOff>
    </xdr:to>
    <xdr:pic>
      <xdr:nvPicPr>
        <xdr:cNvPr id="13" name="Imagen 12">
          <a:extLst>
            <a:ext uri="{FF2B5EF4-FFF2-40B4-BE49-F238E27FC236}">
              <a16:creationId xmlns:a16="http://schemas.microsoft.com/office/drawing/2014/main" id="{00000000-0008-0000-0600-00000D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28508325" y="76200"/>
          <a:ext cx="1352550" cy="1314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plan/Desktop/DEPLAN%202015/POA%20A&#209;O%202015/UAIC%20POA%20PAC%202015%20Ajustado%20con%20correccion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UARIO/Dropbox/DOCUMENTOS%202020/POA%20PAC%202020/POA%202020%20CARRERA%20DE%20VETERINARI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UARIO/Dropbox/DOCUMENTOS%202020/POA%20PAC%202020/POA%20PAC%202020%20CONDENSADO%20Y%20CORRECIONES/POA%20CORREGIDO%20DEPENDENCIA%2005-06-2019/POA%20SUBDECANATO%202020%20-%206-6-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UARIO/Dropbox/DOCUMENTOS%202020/POA%20PAC%202020/POA%202020%20CARRERA%20DE%20AGRONOMI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USUARIO/Dropbox/DOCUMENTOS%202020/POA%20PAC%202020/POA%202020%20CARRERA%20DE%20ACUICULTUR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SUARIO/Dropbox/DOCUMENTOS%202020/POA%20PAC%202020/Formato%20POA%202020%20SECRETARI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UARIO/Dropbox/DOCUMENTOS%202020/POA%20PAC%202020/POA%20PAC%202020/POA%202020%20DEPENDENCIAS%2030-5-2019/POA%202020%20CARRERA%20DE%20ECONOMIA%20REVISADO%20POR%20DEPLA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Juan/Downloads/POA%20ALIMENTOS%20(3).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POA%202020%20%20CARRERA%20DE%20ENFERMERIA%20FCQ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uan/Downloads/POA%20CORREGIDO%20DECANATO.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Juan/Downloads/8.-%20FCQS%20POA%202020_OBS%20DPLAN_20190717-3era%20revis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UTMach\Downloads\Users\Deplan\Desktop\DEPLAN%202015\POA%20A&#209;O%202015\UAIC%20POA%20PAC%202015%20Ajustado%20con%20correcciones.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Juan/Downloads/POA%202020%20CARRERA%20DE%20INGENIER&#205;A%20QU&#205;MICA.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C://Users/carlossanchezmendieta/Library/Containers/com.microsoft.Excel/Data/Documents/C:/Users/fbasilio/Desktop/POA%202020/2.-%20Prog%2082%20Gesti&#243;n%20Acad&#233;mica/4.-%20FIC%20POA%202020%20Validado%2029-07-201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fbasilio/Desktop/POA%202020/2.-%20Prog%2082%20Gesti&#243;n%20Acad&#233;mica/Formato%20POA%202020%20DNA.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fbasilio/Desktop/POA%202020/2.-%20Prog%2082%20Gesti&#243;n%20Acad&#233;mica/Formato%20POA%202020%20CEP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TMach/Downloads/Users/Deplan/Desktop/DEPLAN%202015/POA%20A&#209;O%202015/UAIC%20POA%20PAC%202015%20Ajustado%20con%20correccion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TMach/Downloads/Users/FMaza/Downloads/POA%20PAC%202018%20por%20Dependenci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asilio/Desktop/POA%20PAC%202018%20por%20Dependencia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UTMach\Downloads\Users\FMaza\Downloads\POA%20PAC%202018%20por%20Dependencia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unice/Desktop/Escritorio/POA%20PAC%202016/Unidades%20Acad&#233;micas/UAIC%20POA%20PAC%202016%20sin%20f&#243;rmula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Users\UTMach\Downloads\Users\Eunice\Desktop\Escritorio\POA%20PAC%202016\Unidades%20Acad&#233;micas\UAIC%20POA%20PAC%202016%20sin%20f&#243;rmula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TMach/Downloads/Users/Eunice/Desktop/Escritorio/POA%20PAC%202016/Unidades%20Acad&#233;micas/UAIC%20POA%20PAC%202016%20sin%20f&#243;rmu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PAC CONSOLIDADO"/>
      <sheetName val="UAIC"/>
      <sheetName val="UAIC Laboratorios"/>
      <sheetName val="PRODUCTO"/>
    </sheetNames>
    <sheetDataSet>
      <sheetData sheetId="0" refreshError="1"/>
      <sheetData sheetId="1" refreshError="1"/>
      <sheetData sheetId="2" refreshError="1"/>
      <sheetData sheetId="3" refreshError="1">
        <row r="2">
          <cell r="A2" t="str">
            <v>Cursos Sercop</v>
          </cell>
          <cell r="B2" t="str">
            <v>Unidad</v>
          </cell>
          <cell r="C2">
            <v>800</v>
          </cell>
          <cell r="D2" t="str">
            <v>SERVICIO</v>
          </cell>
        </row>
        <row r="3">
          <cell r="A3">
            <v>0</v>
          </cell>
          <cell r="B3">
            <v>0</v>
          </cell>
          <cell r="C3">
            <v>0</v>
          </cell>
          <cell r="D3">
            <v>0</v>
          </cell>
        </row>
        <row r="6">
          <cell r="A6" t="str">
            <v>Archivadores Leizt 8cm Azul y Negro</v>
          </cell>
          <cell r="B6" t="str">
            <v>unidad</v>
          </cell>
          <cell r="C6">
            <v>1.28</v>
          </cell>
          <cell r="D6" t="str">
            <v>BIEN</v>
          </cell>
        </row>
        <row r="7">
          <cell r="A7" t="str">
            <v>Borrador de queso, marca Pelikan</v>
          </cell>
          <cell r="B7" t="str">
            <v>unidad</v>
          </cell>
          <cell r="C7">
            <v>0.28000000000000003</v>
          </cell>
          <cell r="D7" t="str">
            <v>BIEN</v>
          </cell>
        </row>
        <row r="8">
          <cell r="A8" t="str">
            <v>Borradores de Pizarra</v>
          </cell>
          <cell r="B8" t="str">
            <v>Unidad</v>
          </cell>
          <cell r="C8">
            <v>2.9</v>
          </cell>
          <cell r="D8" t="str">
            <v>BIEN</v>
          </cell>
        </row>
        <row r="9">
          <cell r="A9" t="str">
            <v>Cajas de grapas 23/10</v>
          </cell>
          <cell r="B9" t="str">
            <v>Unidad</v>
          </cell>
          <cell r="C9">
            <v>2</v>
          </cell>
          <cell r="D9" t="str">
            <v>BIEN</v>
          </cell>
        </row>
        <row r="10">
          <cell r="A10" t="str">
            <v>Carpetas de Carton</v>
          </cell>
          <cell r="B10" t="str">
            <v>Unidad</v>
          </cell>
          <cell r="C10">
            <v>0.35</v>
          </cell>
          <cell r="D10" t="str">
            <v>BIEN</v>
          </cell>
        </row>
        <row r="11">
          <cell r="A11" t="str">
            <v>Carpetas de Plastico</v>
          </cell>
          <cell r="B11" t="str">
            <v>Unidad</v>
          </cell>
          <cell r="C11">
            <v>0.45</v>
          </cell>
          <cell r="D11" t="str">
            <v>BIEN</v>
          </cell>
        </row>
        <row r="12">
          <cell r="A12" t="str">
            <v>Carpetas folder artesco</v>
          </cell>
          <cell r="B12" t="str">
            <v>unidad</v>
          </cell>
          <cell r="C12">
            <v>5</v>
          </cell>
          <cell r="D12" t="str">
            <v>BIEN</v>
          </cell>
        </row>
        <row r="13">
          <cell r="A13" t="str">
            <v>Carpetas plásticas con borde de barra</v>
          </cell>
          <cell r="B13" t="str">
            <v>unidad</v>
          </cell>
          <cell r="C13">
            <v>0.4</v>
          </cell>
          <cell r="D13" t="str">
            <v>BIEN</v>
          </cell>
        </row>
        <row r="14">
          <cell r="A14" t="str">
            <v>Carpetas Plasticas con vincha</v>
          </cell>
          <cell r="B14" t="str">
            <v>Unidad</v>
          </cell>
          <cell r="C14">
            <v>0.38</v>
          </cell>
          <cell r="D14" t="str">
            <v>BIEN</v>
          </cell>
        </row>
        <row r="15">
          <cell r="A15" t="str">
            <v>Cds con caja</v>
          </cell>
          <cell r="B15" t="str">
            <v>Unidad</v>
          </cell>
          <cell r="C15">
            <v>0.44</v>
          </cell>
          <cell r="D15" t="str">
            <v>BIEN</v>
          </cell>
        </row>
        <row r="16">
          <cell r="A16" t="str">
            <v>Cinta Masking 5cm</v>
          </cell>
          <cell r="B16" t="str">
            <v>unidad</v>
          </cell>
          <cell r="C16">
            <v>2</v>
          </cell>
          <cell r="D16" t="str">
            <v>BIEN</v>
          </cell>
        </row>
        <row r="17">
          <cell r="A17" t="str">
            <v>Cinta masking tape</v>
          </cell>
          <cell r="B17" t="str">
            <v>Unidad</v>
          </cell>
          <cell r="C17">
            <v>1</v>
          </cell>
          <cell r="D17" t="str">
            <v>BIEN</v>
          </cell>
        </row>
        <row r="18">
          <cell r="A18" t="str">
            <v>Clip Mariposa n. 1</v>
          </cell>
          <cell r="B18" t="str">
            <v>caja</v>
          </cell>
          <cell r="C18">
            <v>0.86</v>
          </cell>
          <cell r="D18" t="str">
            <v>BIEN</v>
          </cell>
        </row>
        <row r="19">
          <cell r="A19" t="str">
            <v>Clips n.</v>
          </cell>
          <cell r="B19" t="str">
            <v>caja</v>
          </cell>
          <cell r="C19">
            <v>0.7</v>
          </cell>
          <cell r="D19" t="str">
            <v>BIEN</v>
          </cell>
        </row>
        <row r="20">
          <cell r="A20" t="str">
            <v>Correctores tipo bolígrafo</v>
          </cell>
          <cell r="B20" t="str">
            <v>Unidad</v>
          </cell>
          <cell r="C20">
            <v>1</v>
          </cell>
          <cell r="D20" t="str">
            <v>BIEN</v>
          </cell>
        </row>
        <row r="21">
          <cell r="A21" t="str">
            <v>Cuaderno espira a cuadros de 100 hojas</v>
          </cell>
          <cell r="B21" t="str">
            <v>Unidad</v>
          </cell>
          <cell r="C21">
            <v>1.3</v>
          </cell>
          <cell r="D21" t="str">
            <v>BIEN</v>
          </cell>
        </row>
        <row r="22">
          <cell r="A22" t="str">
            <v>Cuaderno Espiral grande 100 hojas cuadriculado</v>
          </cell>
          <cell r="B22" t="str">
            <v>Unidad</v>
          </cell>
          <cell r="C22">
            <v>1.5</v>
          </cell>
          <cell r="D22" t="str">
            <v>BIEN</v>
          </cell>
        </row>
        <row r="23">
          <cell r="A23" t="str">
            <v>Empastados</v>
          </cell>
          <cell r="B23" t="str">
            <v>Unidad</v>
          </cell>
          <cell r="C23">
            <v>10</v>
          </cell>
          <cell r="D23" t="str">
            <v>BIEN</v>
          </cell>
        </row>
        <row r="24">
          <cell r="A24" t="str">
            <v>Esferográficos color azul</v>
          </cell>
          <cell r="B24" t="str">
            <v>Unidad</v>
          </cell>
          <cell r="C24">
            <v>0.25</v>
          </cell>
          <cell r="D24" t="str">
            <v>BIEN</v>
          </cell>
        </row>
        <row r="25">
          <cell r="A25" t="str">
            <v>Esferográficos color negro</v>
          </cell>
          <cell r="B25" t="str">
            <v>Unidad</v>
          </cell>
          <cell r="C25">
            <v>0.25</v>
          </cell>
          <cell r="D25" t="str">
            <v>BIEN</v>
          </cell>
        </row>
        <row r="26">
          <cell r="A26" t="str">
            <v>Esferográficos color rojo</v>
          </cell>
          <cell r="B26" t="str">
            <v>Unidad</v>
          </cell>
          <cell r="C26">
            <v>0.25</v>
          </cell>
          <cell r="D26" t="str">
            <v>BIEN</v>
          </cell>
        </row>
        <row r="27">
          <cell r="A27" t="str">
            <v>Esferos Punta Fina Azul</v>
          </cell>
          <cell r="B27" t="str">
            <v>unidad</v>
          </cell>
          <cell r="C27">
            <v>0.25</v>
          </cell>
          <cell r="D27" t="str">
            <v>BIEN</v>
          </cell>
        </row>
        <row r="28">
          <cell r="A28" t="str">
            <v>Estiletes barrilito</v>
          </cell>
          <cell r="B28" t="str">
            <v>unidad</v>
          </cell>
          <cell r="C28">
            <v>2.2000000000000002</v>
          </cell>
          <cell r="D28" t="str">
            <v>BIEN</v>
          </cell>
        </row>
        <row r="29">
          <cell r="A29" t="str">
            <v>Folders tamaño oficio de 8 cm. Kores</v>
          </cell>
          <cell r="B29" t="str">
            <v>Unidad</v>
          </cell>
          <cell r="C29">
            <v>4</v>
          </cell>
          <cell r="D29" t="str">
            <v>BIEN</v>
          </cell>
        </row>
        <row r="30">
          <cell r="A30" t="str">
            <v>Manecillas grandes</v>
          </cell>
          <cell r="B30" t="str">
            <v>caja</v>
          </cell>
          <cell r="C30">
            <v>1.2</v>
          </cell>
          <cell r="D30" t="str">
            <v>BIEN</v>
          </cell>
        </row>
        <row r="31">
          <cell r="A31" t="str">
            <v>Marcadores de tiza líquida</v>
          </cell>
          <cell r="B31" t="str">
            <v>unidad</v>
          </cell>
          <cell r="C31">
            <v>0.85</v>
          </cell>
          <cell r="D31" t="str">
            <v>BIEN</v>
          </cell>
        </row>
        <row r="32">
          <cell r="A32" t="str">
            <v>Marcadores para CD</v>
          </cell>
          <cell r="B32" t="str">
            <v>Unidad</v>
          </cell>
          <cell r="C32">
            <v>1</v>
          </cell>
          <cell r="D32" t="str">
            <v>BIEN</v>
          </cell>
        </row>
        <row r="33">
          <cell r="A33" t="str">
            <v>Marcadores para pizarra acrílica azul</v>
          </cell>
          <cell r="B33" t="str">
            <v>Unidad</v>
          </cell>
          <cell r="C33">
            <v>1</v>
          </cell>
          <cell r="D33" t="str">
            <v>BIEN</v>
          </cell>
        </row>
        <row r="34">
          <cell r="A34" t="str">
            <v>Marcadores para pizarra acrílica negro</v>
          </cell>
          <cell r="B34" t="str">
            <v>Unidad</v>
          </cell>
          <cell r="C34">
            <v>1</v>
          </cell>
          <cell r="D34" t="str">
            <v>BIEN</v>
          </cell>
        </row>
        <row r="35">
          <cell r="A35" t="str">
            <v>Marcadores para pizarra acrílica rojo</v>
          </cell>
          <cell r="B35" t="str">
            <v>Unidad</v>
          </cell>
          <cell r="C35">
            <v>1</v>
          </cell>
          <cell r="D35" t="str">
            <v>BIEN</v>
          </cell>
        </row>
        <row r="36">
          <cell r="A36" t="str">
            <v>Marcadores para pizarra acrílica verde</v>
          </cell>
          <cell r="B36" t="str">
            <v>Unidad</v>
          </cell>
          <cell r="C36">
            <v>1</v>
          </cell>
          <cell r="D36" t="str">
            <v>BIEN</v>
          </cell>
        </row>
        <row r="37">
          <cell r="A37" t="str">
            <v>Marcadores permanentes color azul</v>
          </cell>
          <cell r="B37" t="str">
            <v>Unidad</v>
          </cell>
          <cell r="C37">
            <v>0.5</v>
          </cell>
          <cell r="D37" t="str">
            <v>BIEN</v>
          </cell>
        </row>
        <row r="38">
          <cell r="A38" t="str">
            <v>Notas adhesivas</v>
          </cell>
          <cell r="B38" t="str">
            <v>Unidad</v>
          </cell>
          <cell r="C38">
            <v>1</v>
          </cell>
          <cell r="D38" t="str">
            <v>BIEN</v>
          </cell>
        </row>
        <row r="39">
          <cell r="A39" t="str">
            <v>Notas Adhesivas varios tamaños y colores</v>
          </cell>
          <cell r="B39" t="str">
            <v>Unidad</v>
          </cell>
          <cell r="C39">
            <v>0.85</v>
          </cell>
          <cell r="D39" t="str">
            <v>BIEN</v>
          </cell>
        </row>
        <row r="40">
          <cell r="A40" t="str">
            <v>Papel A4</v>
          </cell>
          <cell r="B40" t="str">
            <v>Resma</v>
          </cell>
          <cell r="C40">
            <v>4.08</v>
          </cell>
          <cell r="D40" t="str">
            <v>BIEN</v>
          </cell>
        </row>
        <row r="41">
          <cell r="A41" t="str">
            <v>Pendrive de 16 GB</v>
          </cell>
          <cell r="B41" t="str">
            <v>Unidad</v>
          </cell>
          <cell r="C41">
            <v>16</v>
          </cell>
          <cell r="D41" t="str">
            <v>BIEN</v>
          </cell>
        </row>
        <row r="42">
          <cell r="A42" t="str">
            <v>Resaltadores</v>
          </cell>
          <cell r="B42" t="str">
            <v>Caja</v>
          </cell>
          <cell r="C42">
            <v>2</v>
          </cell>
          <cell r="D42" t="str">
            <v>BIEN</v>
          </cell>
        </row>
        <row r="43">
          <cell r="A43" t="str">
            <v xml:space="preserve">Resaltadores Amarillo fosforecente </v>
          </cell>
          <cell r="B43" t="str">
            <v>unidad</v>
          </cell>
          <cell r="C43">
            <v>2</v>
          </cell>
          <cell r="D43" t="str">
            <v>BIEN</v>
          </cell>
        </row>
        <row r="44">
          <cell r="A44" t="str">
            <v>Tijera</v>
          </cell>
          <cell r="B44" t="str">
            <v>Unidad</v>
          </cell>
          <cell r="C44">
            <v>6</v>
          </cell>
          <cell r="D44" t="str">
            <v>BIEN</v>
          </cell>
        </row>
        <row r="45">
          <cell r="A45" t="str">
            <v>Tiza Liquida</v>
          </cell>
          <cell r="B45" t="str">
            <v>Caja</v>
          </cell>
          <cell r="C45">
            <v>4.5</v>
          </cell>
          <cell r="D45" t="str">
            <v>BIEN</v>
          </cell>
        </row>
        <row r="48">
          <cell r="A48" t="str">
            <v>Archivador aéreo</v>
          </cell>
          <cell r="B48" t="str">
            <v>Unidad</v>
          </cell>
          <cell r="C48">
            <v>200</v>
          </cell>
          <cell r="D48" t="str">
            <v>BIEN</v>
          </cell>
        </row>
        <row r="49">
          <cell r="A49" t="str">
            <v>Archivador de dos cuerpos</v>
          </cell>
          <cell r="B49" t="str">
            <v>unidad</v>
          </cell>
          <cell r="C49">
            <v>300</v>
          </cell>
          <cell r="D49" t="str">
            <v>BIEN</v>
          </cell>
        </row>
        <row r="50">
          <cell r="A50" t="str">
            <v>Archivador metálico aéreo negro con puerta ovalada de 80 cm. De alto x 120 cm. Ancho x 50 cm de profundidad.</v>
          </cell>
          <cell r="B50" t="str">
            <v>unidad</v>
          </cell>
          <cell r="C50">
            <v>280</v>
          </cell>
          <cell r="D50" t="str">
            <v>BIEN</v>
          </cell>
        </row>
        <row r="51">
          <cell r="A51" t="str">
            <v>Archivador metánico negro de 3 servicios con puertas de vidrio y seguro, en la parte inferior puertas de metal de 1,90 X 1,10 X 50</v>
          </cell>
          <cell r="B51" t="str">
            <v>unidad</v>
          </cell>
          <cell r="C51">
            <v>400</v>
          </cell>
          <cell r="D51" t="str">
            <v>BIEN</v>
          </cell>
        </row>
        <row r="52">
          <cell r="A52" t="str">
            <v>Escritorio Ejecutivo</v>
          </cell>
          <cell r="B52" t="str">
            <v>Unidad</v>
          </cell>
          <cell r="C52">
            <v>500</v>
          </cell>
          <cell r="D52" t="str">
            <v>BIEN</v>
          </cell>
        </row>
        <row r="53">
          <cell r="A53" t="str">
            <v>Organizador de escritorio</v>
          </cell>
          <cell r="B53" t="str">
            <v>unidad</v>
          </cell>
          <cell r="C53">
            <v>20</v>
          </cell>
          <cell r="D53" t="str">
            <v>BIEN</v>
          </cell>
        </row>
        <row r="54">
          <cell r="A54" t="str">
            <v>Papelera metálica 2 pisos color negro</v>
          </cell>
          <cell r="B54" t="str">
            <v>Unidad</v>
          </cell>
          <cell r="C54">
            <v>15</v>
          </cell>
          <cell r="D54" t="str">
            <v>BIEN</v>
          </cell>
        </row>
        <row r="55">
          <cell r="A55" t="str">
            <v>Silla ejecutiva ergonómica anatomica</v>
          </cell>
          <cell r="B55" t="str">
            <v>Unidad</v>
          </cell>
          <cell r="C55">
            <v>80</v>
          </cell>
          <cell r="D55" t="str">
            <v>BIEN</v>
          </cell>
        </row>
        <row r="56">
          <cell r="A56" t="str">
            <v>Silla para secretaria</v>
          </cell>
          <cell r="B56" t="str">
            <v>Unidad</v>
          </cell>
          <cell r="C56">
            <v>100</v>
          </cell>
          <cell r="D56" t="str">
            <v>BIEN</v>
          </cell>
        </row>
        <row r="57">
          <cell r="A57" t="str">
            <v>Vitrina</v>
          </cell>
          <cell r="B57" t="str">
            <v>Unidad</v>
          </cell>
          <cell r="C57">
            <v>1300</v>
          </cell>
          <cell r="D57" t="str">
            <v>BIEN</v>
          </cell>
        </row>
        <row r="60">
          <cell r="A60" t="str">
            <v>Computadora de escritorio</v>
          </cell>
          <cell r="B60" t="str">
            <v>Unidad</v>
          </cell>
          <cell r="C60">
            <v>2200</v>
          </cell>
          <cell r="D60" t="str">
            <v>BIEN</v>
          </cell>
        </row>
        <row r="61">
          <cell r="A61" t="str">
            <v>Computadora HP ENVY Recline TouchSmart 23 all in one PC i7 nVidia 1GB Video Full HD táctil 16GB ram</v>
          </cell>
          <cell r="B61" t="str">
            <v>Unidad</v>
          </cell>
          <cell r="C61">
            <v>1700</v>
          </cell>
          <cell r="D61" t="str">
            <v>BIEN</v>
          </cell>
        </row>
        <row r="62">
          <cell r="A62" t="str">
            <v>Equipos de telecomunicaciones</v>
          </cell>
          <cell r="B62" t="str">
            <v>Unidad</v>
          </cell>
          <cell r="C62">
            <v>3000</v>
          </cell>
          <cell r="D62" t="str">
            <v>BIEN</v>
          </cell>
        </row>
        <row r="63">
          <cell r="A63" t="str">
            <v>Equipos electronicos</v>
          </cell>
          <cell r="B63" t="str">
            <v>Unidad</v>
          </cell>
          <cell r="C63">
            <v>3000</v>
          </cell>
          <cell r="D63" t="str">
            <v>BIEN</v>
          </cell>
        </row>
        <row r="64">
          <cell r="A64" t="str">
            <v xml:space="preserve">Impresora </v>
          </cell>
          <cell r="B64" t="str">
            <v>Unidad</v>
          </cell>
          <cell r="C64">
            <v>2000</v>
          </cell>
          <cell r="D64" t="str">
            <v>BIEN</v>
          </cell>
        </row>
        <row r="65">
          <cell r="A65" t="str">
            <v>Impresora EPSON L555</v>
          </cell>
          <cell r="B65" t="str">
            <v>Unidad</v>
          </cell>
          <cell r="C65">
            <v>730</v>
          </cell>
          <cell r="D65" t="str">
            <v>BIEN</v>
          </cell>
        </row>
        <row r="66">
          <cell r="A66" t="str">
            <v>Laptop, Intel Corel 7</v>
          </cell>
          <cell r="B66" t="str">
            <v>unidad</v>
          </cell>
          <cell r="C66">
            <v>1100</v>
          </cell>
          <cell r="D66" t="str">
            <v>BIEN</v>
          </cell>
        </row>
        <row r="67">
          <cell r="A67" t="str">
            <v>Regleta electrica</v>
          </cell>
          <cell r="B67" t="str">
            <v>Unidad</v>
          </cell>
          <cell r="C67">
            <v>8</v>
          </cell>
          <cell r="D67" t="str">
            <v>BIEN</v>
          </cell>
        </row>
        <row r="68">
          <cell r="A68" t="str">
            <v>UPS</v>
          </cell>
          <cell r="B68" t="str">
            <v>Unidad</v>
          </cell>
          <cell r="C68">
            <v>100</v>
          </cell>
          <cell r="D68" t="str">
            <v>BIEN</v>
          </cell>
        </row>
        <row r="71">
          <cell r="A71" t="str">
            <v>Contenedor de residuos</v>
          </cell>
          <cell r="B71" t="str">
            <v>Unidad</v>
          </cell>
          <cell r="C71">
            <v>30</v>
          </cell>
          <cell r="D71" t="str">
            <v>BIEN</v>
          </cell>
        </row>
        <row r="72">
          <cell r="A72" t="str">
            <v>Repuesto Impresora</v>
          </cell>
          <cell r="B72" t="str">
            <v>Unidad</v>
          </cell>
          <cell r="C72">
            <v>120</v>
          </cell>
          <cell r="D72" t="str">
            <v>BIEN</v>
          </cell>
        </row>
        <row r="73">
          <cell r="A73" t="str">
            <v>Repuesto Impresora Fusor</v>
          </cell>
          <cell r="B73" t="str">
            <v>Unidad</v>
          </cell>
          <cell r="C73">
            <v>120</v>
          </cell>
          <cell r="D73" t="str">
            <v>BIEN</v>
          </cell>
        </row>
        <row r="74">
          <cell r="A74" t="str">
            <v>Tinta  Epson T6641 negra para impresora L355</v>
          </cell>
          <cell r="B74" t="str">
            <v>unidad</v>
          </cell>
          <cell r="C74">
            <v>12</v>
          </cell>
          <cell r="D74" t="str">
            <v>BIEN</v>
          </cell>
        </row>
        <row r="75">
          <cell r="A75" t="str">
            <v>Tinta  Epson T6642 cian para impresora L355</v>
          </cell>
          <cell r="B75" t="str">
            <v>unidad</v>
          </cell>
          <cell r="C75">
            <v>12</v>
          </cell>
          <cell r="D75" t="str">
            <v>BIEN</v>
          </cell>
        </row>
        <row r="76">
          <cell r="A76" t="str">
            <v>Tinta  Epson T6643 magenta para impresora L355</v>
          </cell>
          <cell r="B76" t="str">
            <v>unidad</v>
          </cell>
          <cell r="C76">
            <v>12</v>
          </cell>
          <cell r="D76" t="str">
            <v>BIEN</v>
          </cell>
        </row>
        <row r="77">
          <cell r="A77" t="str">
            <v>Tinta  Epson T6644 amarillo para impresora L355</v>
          </cell>
          <cell r="B77" t="str">
            <v>unidad</v>
          </cell>
          <cell r="C77">
            <v>12</v>
          </cell>
          <cell r="D77" t="str">
            <v>BIEN</v>
          </cell>
        </row>
        <row r="78">
          <cell r="A78" t="str">
            <v>Tinta impresora HP Deskjet (negro y color)</v>
          </cell>
          <cell r="B78" t="str">
            <v>Pares</v>
          </cell>
          <cell r="C78">
            <v>70</v>
          </cell>
          <cell r="D78" t="str">
            <v>BIEN</v>
          </cell>
        </row>
        <row r="79">
          <cell r="A79" t="str">
            <v xml:space="preserve">Tinta para impresora EPSON L555 </v>
          </cell>
          <cell r="B79" t="str">
            <v>Unidad</v>
          </cell>
          <cell r="C79">
            <v>100</v>
          </cell>
          <cell r="D79" t="str">
            <v>BIEN</v>
          </cell>
        </row>
        <row r="80">
          <cell r="A80" t="str">
            <v>Tóner impresora EPSON tinta continua</v>
          </cell>
          <cell r="B80" t="str">
            <v>Unidad</v>
          </cell>
          <cell r="C80">
            <v>20</v>
          </cell>
          <cell r="D80" t="str">
            <v>BIEN</v>
          </cell>
        </row>
        <row r="81">
          <cell r="A81" t="str">
            <v xml:space="preserve">Tóner impresora Xerox </v>
          </cell>
          <cell r="B81" t="str">
            <v>Unidad</v>
          </cell>
          <cell r="C81">
            <v>100</v>
          </cell>
          <cell r="D81" t="str">
            <v>BIEN</v>
          </cell>
        </row>
        <row r="84">
          <cell r="A84" t="str">
            <v>Ambiental eléctrico con dispensador</v>
          </cell>
          <cell r="B84" t="str">
            <v>Unidad</v>
          </cell>
          <cell r="C84">
            <v>4</v>
          </cell>
          <cell r="D84" t="str">
            <v>BIEN</v>
          </cell>
        </row>
        <row r="85">
          <cell r="A85" t="str">
            <v>Ambiental en spray</v>
          </cell>
          <cell r="B85" t="str">
            <v>Unidad</v>
          </cell>
          <cell r="C85">
            <v>3</v>
          </cell>
          <cell r="D85" t="str">
            <v>BIEN</v>
          </cell>
        </row>
        <row r="86">
          <cell r="A86" t="str">
            <v>Cloro</v>
          </cell>
          <cell r="B86" t="str">
            <v>Galones</v>
          </cell>
          <cell r="C86">
            <v>3</v>
          </cell>
          <cell r="D86" t="str">
            <v>BIEN</v>
          </cell>
        </row>
        <row r="87">
          <cell r="A87" t="str">
            <v>Desinfectante ambiental</v>
          </cell>
          <cell r="B87" t="str">
            <v>Galones</v>
          </cell>
          <cell r="C87">
            <v>4.5</v>
          </cell>
          <cell r="D87" t="str">
            <v>BIEN</v>
          </cell>
        </row>
        <row r="88">
          <cell r="A88" t="str">
            <v>Dispensador de jabón</v>
          </cell>
          <cell r="B88" t="str">
            <v>Unidad</v>
          </cell>
          <cell r="C88">
            <v>10</v>
          </cell>
          <cell r="D88" t="str">
            <v>BIEN</v>
          </cell>
        </row>
        <row r="89">
          <cell r="A89" t="str">
            <v>Fundas de basura</v>
          </cell>
          <cell r="B89" t="str">
            <v>Unidad</v>
          </cell>
          <cell r="C89">
            <v>5</v>
          </cell>
          <cell r="D89" t="str">
            <v>BIEN</v>
          </cell>
        </row>
        <row r="90">
          <cell r="A90" t="str">
            <v>Insecticidas</v>
          </cell>
          <cell r="B90" t="str">
            <v>Unidad</v>
          </cell>
          <cell r="C90">
            <v>3.3</v>
          </cell>
          <cell r="D90" t="str">
            <v>BIEN</v>
          </cell>
        </row>
        <row r="91">
          <cell r="A91" t="str">
            <v>Jabón liquido</v>
          </cell>
          <cell r="B91" t="str">
            <v>Unidad</v>
          </cell>
          <cell r="C91">
            <v>5</v>
          </cell>
          <cell r="D91" t="str">
            <v>BIEN</v>
          </cell>
        </row>
        <row r="92">
          <cell r="A92" t="str">
            <v>Limpiador en spray para computadora</v>
          </cell>
          <cell r="B92" t="str">
            <v>unidad</v>
          </cell>
          <cell r="C92">
            <v>6</v>
          </cell>
          <cell r="D92" t="str">
            <v>BIEN</v>
          </cell>
        </row>
        <row r="93">
          <cell r="A93" t="str">
            <v>Recogedor de basura</v>
          </cell>
          <cell r="B93" t="str">
            <v>Unidad</v>
          </cell>
          <cell r="C93">
            <v>2</v>
          </cell>
          <cell r="D93" t="str">
            <v>BIEN</v>
          </cell>
        </row>
        <row r="94">
          <cell r="A94" t="str">
            <v>Tacho de Basura</v>
          </cell>
          <cell r="B94" t="str">
            <v>Unidad</v>
          </cell>
          <cell r="C94">
            <v>15</v>
          </cell>
          <cell r="D94" t="str">
            <v>BIEN</v>
          </cell>
        </row>
        <row r="97">
          <cell r="A97" t="str">
            <v>ACCESORIOS PARA  EL  EQUIPO  TRIAXIAL</v>
          </cell>
          <cell r="B97" t="str">
            <v>Juego</v>
          </cell>
          <cell r="C97">
            <v>500</v>
          </cell>
          <cell r="D97" t="str">
            <v>BIEN</v>
          </cell>
        </row>
        <row r="98">
          <cell r="A98" t="str">
            <v>Accesorios para Picnometros</v>
          </cell>
          <cell r="B98" t="str">
            <v>Unidad</v>
          </cell>
          <cell r="C98">
            <v>2500</v>
          </cell>
          <cell r="D98" t="str">
            <v>BIEN</v>
          </cell>
        </row>
        <row r="99">
          <cell r="A99" t="str">
            <v>APARATO  DE  ENSAYO  DE CLEVELAND 230 V MONOFASICO CODIGO ( 81-B0130/C)</v>
          </cell>
          <cell r="B99" t="str">
            <v>Unidad</v>
          </cell>
          <cell r="C99">
            <v>2500</v>
          </cell>
          <cell r="D99" t="str">
            <v>BIEN</v>
          </cell>
        </row>
        <row r="100">
          <cell r="A100" t="str">
            <v>APARATO DE LIMITE LIQUIDO, MANUALES (22-T00317E)</v>
          </cell>
          <cell r="B100" t="str">
            <v>Unidad</v>
          </cell>
          <cell r="C100">
            <v>1200</v>
          </cell>
          <cell r="D100" t="str">
            <v>BIEN</v>
          </cell>
        </row>
        <row r="101">
          <cell r="A101" t="str">
            <v>APARATO DE LIMITE LIQUIDO, MAQUINA MOTORIZADA CODIGO (22-T0030/E)</v>
          </cell>
          <cell r="B101" t="str">
            <v>Unidad</v>
          </cell>
          <cell r="C101">
            <v>1300</v>
          </cell>
          <cell r="D101" t="str">
            <v>BIEN</v>
          </cell>
        </row>
        <row r="102">
          <cell r="A102" t="str">
            <v>BAÑO MARIA  DE  CIRCULACION DITAL CON CONTROL POR  TERMOSTATO  PARA  ENSAYOS  DE PENETRACION</v>
          </cell>
          <cell r="B102" t="str">
            <v>Unidad</v>
          </cell>
          <cell r="C102">
            <v>3000</v>
          </cell>
          <cell r="D102" t="str">
            <v>BIEN</v>
          </cell>
        </row>
        <row r="103">
          <cell r="A103" t="str">
            <v>BAÑO MARIA PARA MARSHALL ( 76-B006/B)</v>
          </cell>
          <cell r="B103" t="str">
            <v>Unidad</v>
          </cell>
          <cell r="C103">
            <v>3000</v>
          </cell>
          <cell r="D103" t="str">
            <v>BIEN</v>
          </cell>
        </row>
        <row r="104">
          <cell r="A104" t="str">
            <v>CAPSULAS  DE PORCELANA PARA  ENSAYOS  DE  LIMITES LIQUIDO LIQUIDO</v>
          </cell>
          <cell r="B104" t="str">
            <v>Unidad</v>
          </cell>
          <cell r="C104">
            <v>30</v>
          </cell>
          <cell r="D104" t="str">
            <v>BIEN</v>
          </cell>
        </row>
        <row r="105">
          <cell r="A105" t="str">
            <v>CARBURO  DE  CALCIO</v>
          </cell>
          <cell r="B105" t="str">
            <v>Unidad</v>
          </cell>
          <cell r="C105">
            <v>20</v>
          </cell>
          <cell r="D105" t="str">
            <v>BIEN</v>
          </cell>
        </row>
        <row r="106">
          <cell r="A106" t="str">
            <v>CARRETILLAS</v>
          </cell>
          <cell r="B106" t="str">
            <v>Unidad</v>
          </cell>
          <cell r="C106">
            <v>70</v>
          </cell>
          <cell r="D106" t="str">
            <v>BIEN</v>
          </cell>
        </row>
        <row r="107">
          <cell r="A107" t="str">
            <v>COMPACTADOR AUTOMATICO MARSHALL ASTM (230B-50HZ, monofàsico)  CODIGO( 76-B4212)</v>
          </cell>
          <cell r="B107" t="str">
            <v>Unidad</v>
          </cell>
          <cell r="C107">
            <v>6000</v>
          </cell>
          <cell r="D107" t="str">
            <v>BIEN</v>
          </cell>
        </row>
        <row r="108">
          <cell r="A108" t="str">
            <v>CONTADOR CLASIFICADOR DE VEHICULOS</v>
          </cell>
          <cell r="B108" t="str">
            <v>Unidad</v>
          </cell>
          <cell r="C108">
            <v>7500</v>
          </cell>
          <cell r="D108" t="str">
            <v>BIEN</v>
          </cell>
        </row>
        <row r="109">
          <cell r="A109" t="str">
            <v>CONTENEDORES  DE HUMEDAD  DE 75MM DE  DIAMETRO X 50 MM DE  FONDO  ALUMINIO</v>
          </cell>
          <cell r="B109" t="str">
            <v>Unidad</v>
          </cell>
          <cell r="C109">
            <v>15</v>
          </cell>
          <cell r="D109" t="str">
            <v>BIEN</v>
          </cell>
        </row>
        <row r="110">
          <cell r="A110" t="str">
            <v>Copiadora - impresora RICOH</v>
          </cell>
          <cell r="B110" t="str">
            <v>Unidad</v>
          </cell>
          <cell r="C110">
            <v>4500</v>
          </cell>
          <cell r="D110" t="str">
            <v>BIEN</v>
          </cell>
        </row>
        <row r="111">
          <cell r="A111" t="str">
            <v>DENSIDAD  DE CAMPO  CONO  Y PLACA + ARENA OTAWA</v>
          </cell>
          <cell r="B111" t="str">
            <v>Juego</v>
          </cell>
          <cell r="C111">
            <v>300</v>
          </cell>
          <cell r="D111" t="str">
            <v>BIEN</v>
          </cell>
        </row>
        <row r="112">
          <cell r="A112" t="str">
            <v>DESECADOR  DE VACIO DE DE  300 MM DE  DIAMETRO  CON PLACA CODIGO ( 86-D1111)</v>
          </cell>
          <cell r="B112" t="str">
            <v>Unidad</v>
          </cell>
          <cell r="C112">
            <v>80</v>
          </cell>
          <cell r="D112" t="str">
            <v>BIEN</v>
          </cell>
        </row>
        <row r="113">
          <cell r="A113" t="str">
            <v>DIAL LC - 2 0,001 mm</v>
          </cell>
          <cell r="B113" t="str">
            <v>Unidad</v>
          </cell>
          <cell r="C113">
            <v>200</v>
          </cell>
          <cell r="D113" t="str">
            <v>BIEN</v>
          </cell>
        </row>
        <row r="114">
          <cell r="A114" t="str">
            <v>DIAL LC - 8  0,0001 mm</v>
          </cell>
          <cell r="B114" t="str">
            <v>Unidad</v>
          </cell>
          <cell r="C114">
            <v>200</v>
          </cell>
          <cell r="D114" t="str">
            <v>BIEN</v>
          </cell>
        </row>
        <row r="115">
          <cell r="A115" t="str">
            <v>EMBUDOS  DE PLASTICO DE CAPACIDAD 100 - 250 - 500 - 1000  ML</v>
          </cell>
          <cell r="B115" t="str">
            <v>Unidad</v>
          </cell>
          <cell r="C115">
            <v>15</v>
          </cell>
          <cell r="D115" t="str">
            <v>BIEN</v>
          </cell>
        </row>
        <row r="116">
          <cell r="A116" t="str">
            <v>EQUIPO DE  ENSAYO MARSHALL DIGITAL DE  50 KN. CODIGO (70-T0108/E) MAS  LISTA  DE ACCESORIOS  PARA  CADA  ENSAYO TABLA  I  EN LA  PAGINA 359</v>
          </cell>
          <cell r="B116" t="str">
            <v>Unidad</v>
          </cell>
          <cell r="C116">
            <v>30000</v>
          </cell>
          <cell r="D116" t="str">
            <v>BIEN</v>
          </cell>
        </row>
        <row r="117">
          <cell r="A117" t="str">
            <v>Equipo de telecomunicaciones</v>
          </cell>
          <cell r="B117" t="str">
            <v>Unidad</v>
          </cell>
          <cell r="C117">
            <v>3000</v>
          </cell>
          <cell r="D117" t="str">
            <v>BIEN</v>
          </cell>
        </row>
        <row r="118">
          <cell r="A118" t="str">
            <v>EQUIPO PARA LABORATORIO DE FISICA</v>
          </cell>
          <cell r="B118" t="str">
            <v>Global</v>
          </cell>
          <cell r="C118">
            <v>10000</v>
          </cell>
          <cell r="D118" t="str">
            <v>BIEN</v>
          </cell>
        </row>
        <row r="119">
          <cell r="A119" t="str">
            <v>Equipo para limite de consistencia</v>
          </cell>
          <cell r="B119" t="str">
            <v>Unidad</v>
          </cell>
          <cell r="C119">
            <v>1280</v>
          </cell>
          <cell r="D119" t="str">
            <v>BIEN</v>
          </cell>
        </row>
        <row r="120">
          <cell r="A120" t="str">
            <v>Escáners para Digitalización de gran volumen</v>
          </cell>
          <cell r="B120" t="str">
            <v>Unidad</v>
          </cell>
          <cell r="C120">
            <v>1500</v>
          </cell>
          <cell r="D120" t="str">
            <v>BIEN</v>
          </cell>
        </row>
        <row r="121">
          <cell r="A121" t="str">
            <v>GUANTES DE ALGODÓN CON PALMAS DE CUERO</v>
          </cell>
          <cell r="B121" t="str">
            <v>Pares</v>
          </cell>
          <cell r="C121">
            <v>50</v>
          </cell>
          <cell r="D121" t="str">
            <v>BIEN</v>
          </cell>
        </row>
        <row r="122">
          <cell r="A122" t="str">
            <v>GUANTES RESISTENTES AL CALOR CODIGO (86-D1530)</v>
          </cell>
          <cell r="B122" t="str">
            <v>Juego</v>
          </cell>
          <cell r="C122">
            <v>30</v>
          </cell>
          <cell r="D122" t="str">
            <v>BIEN</v>
          </cell>
        </row>
        <row r="123">
          <cell r="A123" t="str">
            <v>Implementacion de laboratorio de comportamiento de materiales</v>
          </cell>
          <cell r="B123" t="str">
            <v>Unidad</v>
          </cell>
          <cell r="C123">
            <v>120000</v>
          </cell>
          <cell r="D123" t="str">
            <v>BIEN</v>
          </cell>
        </row>
        <row r="124">
          <cell r="A124" t="str">
            <v>Implementación de laboratorio de Computo Ing. Civil</v>
          </cell>
          <cell r="B124" t="str">
            <v>Global</v>
          </cell>
          <cell r="C124">
            <v>60000</v>
          </cell>
          <cell r="D124" t="str">
            <v>BIEN</v>
          </cell>
        </row>
        <row r="125">
          <cell r="A125" t="str">
            <v>Implementacion de laboratorio de Computo Ing. Sistemas</v>
          </cell>
          <cell r="B125" t="str">
            <v>Global</v>
          </cell>
          <cell r="C125">
            <v>60000</v>
          </cell>
          <cell r="D125" t="str">
            <v>BIEN</v>
          </cell>
        </row>
        <row r="126">
          <cell r="A126" t="str">
            <v>Implementación de laboratorio de Fisica</v>
          </cell>
          <cell r="B126" t="str">
            <v>Unidad</v>
          </cell>
          <cell r="C126">
            <v>40000</v>
          </cell>
          <cell r="D126" t="str">
            <v>BIEN</v>
          </cell>
        </row>
        <row r="127">
          <cell r="A127" t="str">
            <v>Implementos de laboratorio de fisica</v>
          </cell>
          <cell r="B127" t="str">
            <v>Unidad</v>
          </cell>
          <cell r="C127">
            <v>100</v>
          </cell>
          <cell r="D127" t="str">
            <v>BIEN</v>
          </cell>
        </row>
        <row r="128">
          <cell r="A128" t="str">
            <v>JUEGO  DE HERRAMIENTAS</v>
          </cell>
          <cell r="B128" t="str">
            <v>Unidad</v>
          </cell>
          <cell r="C128">
            <v>300</v>
          </cell>
          <cell r="D128" t="str">
            <v>BIEN</v>
          </cell>
        </row>
        <row r="129">
          <cell r="A129" t="str">
            <v>JUEGO  DE HERRAMIENTAS</v>
          </cell>
          <cell r="B129" t="str">
            <v>Unidad</v>
          </cell>
          <cell r="C129">
            <v>300</v>
          </cell>
          <cell r="D129" t="str">
            <v>BIEN</v>
          </cell>
        </row>
        <row r="130">
          <cell r="A130" t="str">
            <v>JUEGO  PARA  LIMITE  DE  CONTRACCION  CODIGO ( 22-T0035)</v>
          </cell>
          <cell r="B130" t="str">
            <v>Juego</v>
          </cell>
          <cell r="C130">
            <v>1200</v>
          </cell>
          <cell r="D130" t="str">
            <v>BIEN</v>
          </cell>
        </row>
        <row r="131">
          <cell r="A131" t="str">
            <v>Juego completo para ensayo CBR, (moldes) con todos los accesorios</v>
          </cell>
          <cell r="B131" t="str">
            <v>Unidad</v>
          </cell>
          <cell r="C131">
            <v>1500</v>
          </cell>
          <cell r="D131" t="str">
            <v>BIEN</v>
          </cell>
        </row>
        <row r="132">
          <cell r="A132" t="str">
            <v>LAMPAS</v>
          </cell>
          <cell r="B132" t="str">
            <v>Unidad</v>
          </cell>
          <cell r="C132">
            <v>12</v>
          </cell>
          <cell r="D132" t="str">
            <v>BIEN</v>
          </cell>
        </row>
        <row r="133">
          <cell r="A133" t="str">
            <v>LLAVES  DE TUBO  DE  DIAMETRO  DE 5 MM  -  22 MM</v>
          </cell>
          <cell r="B133" t="str">
            <v>Unidad</v>
          </cell>
          <cell r="C133">
            <v>100</v>
          </cell>
          <cell r="D133" t="str">
            <v>BIEN</v>
          </cell>
        </row>
        <row r="134">
          <cell r="A134" t="str">
            <v>MAQUINA  DE  ABRASION  DE LOS  ANGELES</v>
          </cell>
          <cell r="B134" t="str">
            <v>Unidad</v>
          </cell>
          <cell r="C134">
            <v>30000</v>
          </cell>
          <cell r="D134" t="str">
            <v>BIEN</v>
          </cell>
        </row>
        <row r="135">
          <cell r="A135" t="str">
            <v>Maquina de los Angeles para ensayo de Abrasión</v>
          </cell>
          <cell r="B135" t="str">
            <v>Unidad</v>
          </cell>
          <cell r="C135">
            <v>30000</v>
          </cell>
          <cell r="D135" t="str">
            <v>BIEN</v>
          </cell>
        </row>
        <row r="136">
          <cell r="A136" t="str">
            <v>Máquina para ensayo CBR, capacidad 10000 libras</v>
          </cell>
          <cell r="B136" t="str">
            <v>Unidad</v>
          </cell>
          <cell r="C136">
            <v>6500</v>
          </cell>
          <cell r="D136" t="str">
            <v>BIEN</v>
          </cell>
        </row>
        <row r="137">
          <cell r="A137" t="str">
            <v>Máquina para ensayo triaxial. Sistema triaxial DYNATRIAX</v>
          </cell>
          <cell r="B137" t="str">
            <v>Unidad</v>
          </cell>
          <cell r="C137">
            <v>70000</v>
          </cell>
          <cell r="D137" t="str">
            <v>BIEN</v>
          </cell>
        </row>
        <row r="138">
          <cell r="A138" t="str">
            <v>MARTILLOS  DE  COMPACTACION  MODIFICADO T-180</v>
          </cell>
          <cell r="B138" t="str">
            <v>Unidad</v>
          </cell>
          <cell r="C138">
            <v>150</v>
          </cell>
          <cell r="D138" t="str">
            <v>BIEN</v>
          </cell>
        </row>
        <row r="139">
          <cell r="A139" t="str">
            <v>MATRAZ DE CHAPMAN DE CAPACIDAD  DE 450 ML</v>
          </cell>
          <cell r="B139" t="str">
            <v>Unidad</v>
          </cell>
          <cell r="C139">
            <v>370</v>
          </cell>
          <cell r="D139" t="str">
            <v>BIEN</v>
          </cell>
        </row>
        <row r="140">
          <cell r="A140" t="str">
            <v>MATRAZ DE LECHATELIER DE 250 ml</v>
          </cell>
          <cell r="B140" t="str">
            <v>Unidad</v>
          </cell>
          <cell r="C140">
            <v>300</v>
          </cell>
          <cell r="D140" t="str">
            <v>BIEN</v>
          </cell>
        </row>
        <row r="141">
          <cell r="A141" t="str">
            <v>MEDIDOR DE FORMA  DE  ARIDOS</v>
          </cell>
          <cell r="B141" t="str">
            <v>Unidad</v>
          </cell>
          <cell r="C141">
            <v>80</v>
          </cell>
          <cell r="D141" t="str">
            <v>BIEN</v>
          </cell>
        </row>
        <row r="142">
          <cell r="A142" t="str">
            <v>MOLDE DE COMPACTACION STANDARD, DE 4 " DE  DIAMETRO PLACA BASE, CUERPO DEL MOLDE, COLLAR DE LLENADO CODIGO( 76-B0057/A)</v>
          </cell>
          <cell r="B142" t="str">
            <v>Unidad</v>
          </cell>
          <cell r="C142">
            <v>150</v>
          </cell>
          <cell r="D142" t="str">
            <v>BIEN</v>
          </cell>
        </row>
        <row r="143">
          <cell r="A143" t="str">
            <v>MOLDES  DE CONTRACCION LINEAL</v>
          </cell>
          <cell r="B143" t="str">
            <v>Moldes</v>
          </cell>
          <cell r="C143">
            <v>50</v>
          </cell>
          <cell r="D143" t="str">
            <v>BIEN</v>
          </cell>
        </row>
        <row r="144">
          <cell r="A144" t="str">
            <v>MOLDES  PARA ENSAYO DE CBR  CON  SUS  ACCESORIOS</v>
          </cell>
          <cell r="B144" t="str">
            <v>Juego</v>
          </cell>
          <cell r="C144">
            <v>854</v>
          </cell>
          <cell r="D144" t="str">
            <v>BIEN</v>
          </cell>
        </row>
        <row r="145">
          <cell r="A145" t="str">
            <v>MOLDES DE PROCTOR  DE 4 "    CON  COLLARIN</v>
          </cell>
          <cell r="B145" t="str">
            <v>Unidad</v>
          </cell>
          <cell r="C145">
            <v>150</v>
          </cell>
          <cell r="D145" t="str">
            <v>BIEN</v>
          </cell>
        </row>
        <row r="146">
          <cell r="A146" t="str">
            <v>MOLDES DE PROCTOR DE 6"  CON  COLLARIN</v>
          </cell>
          <cell r="B146" t="str">
            <v>Unidad</v>
          </cell>
          <cell r="C146">
            <v>180</v>
          </cell>
          <cell r="D146" t="str">
            <v>BIEN</v>
          </cell>
        </row>
        <row r="147">
          <cell r="A147" t="str">
            <v>PENETROMETRO AUTOMATICO ELECTRONICO  230 V. CODIGO ( 81-B0103/A)</v>
          </cell>
          <cell r="B147" t="str">
            <v>Unidad</v>
          </cell>
          <cell r="C147">
            <v>2500</v>
          </cell>
          <cell r="D147" t="str">
            <v>BIEN</v>
          </cell>
        </row>
        <row r="148">
          <cell r="A148" t="str">
            <v>PERFORADORA  DE 30 MTS</v>
          </cell>
          <cell r="B148" t="str">
            <v>Unidad</v>
          </cell>
          <cell r="C148">
            <v>35000</v>
          </cell>
          <cell r="D148" t="str">
            <v>BIEN</v>
          </cell>
        </row>
        <row r="149">
          <cell r="A149" t="str">
            <v>Permeámetro de carga variable y constante</v>
          </cell>
          <cell r="B149" t="str">
            <v>Unidad</v>
          </cell>
          <cell r="C149">
            <v>3652.4</v>
          </cell>
          <cell r="D149" t="str">
            <v>BIEN</v>
          </cell>
        </row>
        <row r="150">
          <cell r="A150" t="str">
            <v>PICNOMETRO DE VACIO DE ALTA RESISTENCIA,10.000 ML DE CAPACIDAD  CODIGO (75-D1122), DESAIREADOR POR  VIBRACION ELECTROMEGNETICA 110 V, SOLO  BOMBA  DE VACIOS , TUBO  DE  GOMA  DE 6,5 MM  DE  DIAMETRO  INTERIOR  x 16,5 MM DE  DIAMETRO  EXTERIOR</v>
          </cell>
          <cell r="B150" t="str">
            <v>Unidad</v>
          </cell>
          <cell r="C150">
            <v>3500</v>
          </cell>
          <cell r="D150" t="str">
            <v>BIEN</v>
          </cell>
        </row>
        <row r="151">
          <cell r="A151" t="str">
            <v>PICNOMETROS - BOTELLAS DE  DENSIDAD RELATIVA DE HUBBARD-CARMICK DE 25 ML  DE CAPACIDAD</v>
          </cell>
          <cell r="B151" t="str">
            <v>Unidad</v>
          </cell>
          <cell r="C151">
            <v>200</v>
          </cell>
          <cell r="D151" t="str">
            <v>BIEN</v>
          </cell>
        </row>
        <row r="152">
          <cell r="A152" t="str">
            <v>PRENSA  PARA APRETAR HIERRO DE DIAMETRO DE 14 mm</v>
          </cell>
          <cell r="B152" t="str">
            <v>Unidad</v>
          </cell>
          <cell r="C152">
            <v>200</v>
          </cell>
          <cell r="D152" t="str">
            <v>BIEN</v>
          </cell>
        </row>
        <row r="153">
          <cell r="A153" t="str">
            <v>Prensa Marshall (4500 kg) de 110 v, incluidos los accesorios</v>
          </cell>
          <cell r="B153" t="str">
            <v>Unidad</v>
          </cell>
          <cell r="C153">
            <v>9325</v>
          </cell>
          <cell r="D153" t="str">
            <v>BIEN</v>
          </cell>
        </row>
        <row r="154">
          <cell r="A154" t="str">
            <v>Proyecto integracion al sistema de gestion institucional (laptos)</v>
          </cell>
          <cell r="B154" t="str">
            <v>Global</v>
          </cell>
          <cell r="C154">
            <v>62</v>
          </cell>
          <cell r="D154" t="str">
            <v>BIEN</v>
          </cell>
        </row>
        <row r="155">
          <cell r="A155" t="str">
            <v>Proyector</v>
          </cell>
          <cell r="B155" t="str">
            <v>Unidad</v>
          </cell>
          <cell r="C155">
            <v>1000</v>
          </cell>
          <cell r="D155" t="str">
            <v>BIEN</v>
          </cell>
        </row>
        <row r="156">
          <cell r="A156" t="str">
            <v>Proyectores, marca EPSON</v>
          </cell>
          <cell r="B156" t="str">
            <v>Unidad</v>
          </cell>
          <cell r="C156">
            <v>1000</v>
          </cell>
          <cell r="D156" t="str">
            <v>BIEN</v>
          </cell>
        </row>
        <row r="157">
          <cell r="A157" t="str">
            <v xml:space="preserve">RANURADORES CURVOS </v>
          </cell>
          <cell r="B157" t="str">
            <v>Unidad</v>
          </cell>
          <cell r="C157">
            <v>46</v>
          </cell>
          <cell r="D157" t="str">
            <v>BIEN</v>
          </cell>
        </row>
        <row r="158">
          <cell r="A158" t="str">
            <v>RECIPIENTE  METALICO  PARA  PREPARACION DE MEZCLAS  ASFALTICAS  CON UN CALENTADOR  DE GAS</v>
          </cell>
          <cell r="B158" t="str">
            <v>Unidad</v>
          </cell>
          <cell r="C158">
            <v>1000</v>
          </cell>
          <cell r="D158" t="str">
            <v>BIEN</v>
          </cell>
        </row>
        <row r="159">
          <cell r="A159" t="str">
            <v>SISTEMA  DE COMPRESION Y MODULO DE  ELASTICIDAD DE HORMIGON</v>
          </cell>
          <cell r="B159" t="str">
            <v>Unidad</v>
          </cell>
          <cell r="C159">
            <v>26325.119999999999</v>
          </cell>
          <cell r="D159" t="str">
            <v>BIEN</v>
          </cell>
        </row>
        <row r="160">
          <cell r="A160" t="str">
            <v>SISTEMA  PARA  ENSAYOS TRIAXIALES DINAMICOS EN  SUELOS  CONTROLADOS AUTOMATICAMENTE MEDIANTE  COMPUTADORA CON DOBLE ACTUADOR DE +/- 14 KN CAPACIDADD 50 KN</v>
          </cell>
          <cell r="B160" t="str">
            <v>Unidad</v>
          </cell>
          <cell r="C160">
            <v>96928</v>
          </cell>
          <cell r="D160" t="str">
            <v>BIEN</v>
          </cell>
        </row>
        <row r="161">
          <cell r="A161" t="str">
            <v>TAMICES N º 4 ,8,10,12,20,30,40,50,,100</v>
          </cell>
          <cell r="B161" t="str">
            <v>Juego</v>
          </cell>
          <cell r="C161">
            <v>1000</v>
          </cell>
          <cell r="D161" t="str">
            <v>BIEN</v>
          </cell>
        </row>
        <row r="162">
          <cell r="A162" t="str">
            <v>TAMICES Nº 200</v>
          </cell>
          <cell r="B162" t="str">
            <v>Unidad</v>
          </cell>
          <cell r="C162">
            <v>180</v>
          </cell>
          <cell r="D162" t="str">
            <v>BIEN</v>
          </cell>
        </row>
        <row r="163">
          <cell r="A163" t="str">
            <v>TAMIZADORA  ELECTRICA  DE  DIAMETROS  DE 8" CON  DESPLAZAMIENTO</v>
          </cell>
          <cell r="B163" t="str">
            <v>Unidad</v>
          </cell>
          <cell r="C163">
            <v>1700</v>
          </cell>
          <cell r="D163" t="str">
            <v>BIEN</v>
          </cell>
        </row>
        <row r="164">
          <cell r="A164" t="str">
            <v>TERMOMETRO - HIGROMETRO PORTATIL</v>
          </cell>
          <cell r="B164" t="str">
            <v>Unidad</v>
          </cell>
          <cell r="C164">
            <v>285</v>
          </cell>
          <cell r="D164" t="str">
            <v>BIEN</v>
          </cell>
        </row>
        <row r="165">
          <cell r="A165" t="str">
            <v>TERMOMETROS DE  CUADRANTE 0-60  0-100  0-200  0- 260 ºc</v>
          </cell>
          <cell r="B165" t="str">
            <v>Unidad</v>
          </cell>
          <cell r="C165">
            <v>40</v>
          </cell>
          <cell r="D165" t="str">
            <v>BIEN</v>
          </cell>
        </row>
        <row r="166">
          <cell r="A166" t="str">
            <v>Termómetros tipo reloj para muestras de asfalto</v>
          </cell>
          <cell r="B166" t="str">
            <v>Unidad</v>
          </cell>
          <cell r="C166">
            <v>250</v>
          </cell>
          <cell r="D166" t="str">
            <v>BIEN</v>
          </cell>
        </row>
        <row r="167">
          <cell r="A167" t="str">
            <v>TORNO TALLADOR  DE 3 - 4 CM</v>
          </cell>
          <cell r="B167" t="str">
            <v>Unidad</v>
          </cell>
          <cell r="C167">
            <v>2500</v>
          </cell>
          <cell r="D167" t="str">
            <v>BIEN</v>
          </cell>
        </row>
        <row r="168">
          <cell r="A168" t="str">
            <v>TRIPODE  PARA RELOJ  COMPARADOR CON ESCALA  DE 25 MM SUBDIVISIONES DE 0,01  MM</v>
          </cell>
          <cell r="B168" t="str">
            <v>Unidad</v>
          </cell>
          <cell r="C168">
            <v>300</v>
          </cell>
          <cell r="D168" t="str">
            <v>BIEN</v>
          </cell>
        </row>
        <row r="169">
          <cell r="A169" t="str">
            <v>VERNIER CALIPERS PIE  DE REY 0- 300MM X 0,05 MM</v>
          </cell>
          <cell r="B169" t="str">
            <v>Unidad</v>
          </cell>
          <cell r="C169">
            <v>100</v>
          </cell>
          <cell r="D169" t="str">
            <v>BIEN</v>
          </cell>
        </row>
        <row r="172">
          <cell r="A172" t="str">
            <v>Agua Potable</v>
          </cell>
          <cell r="B172" t="str">
            <v>Global</v>
          </cell>
          <cell r="C172">
            <v>7000</v>
          </cell>
          <cell r="D172" t="str">
            <v>SERVICIO</v>
          </cell>
          <cell r="E172" t="str">
            <v>530101 0000 001</v>
          </cell>
        </row>
        <row r="173">
          <cell r="A173" t="str">
            <v>Alimentos y bebidas</v>
          </cell>
          <cell r="B173" t="str">
            <v>Global</v>
          </cell>
          <cell r="C173">
            <v>1000</v>
          </cell>
          <cell r="D173" t="str">
            <v>SERVICIO</v>
          </cell>
          <cell r="E173" t="str">
            <v>530801 0000 002</v>
          </cell>
        </row>
        <row r="174">
          <cell r="A174" t="str">
            <v>Arrendamiento y licencias de uso de paquetes informáticos</v>
          </cell>
          <cell r="B174" t="str">
            <v>Global</v>
          </cell>
          <cell r="C174">
            <v>6500</v>
          </cell>
          <cell r="D174" t="str">
            <v>BIEN</v>
          </cell>
          <cell r="E174" t="str">
            <v>530702 0000 002</v>
          </cell>
        </row>
        <row r="175">
          <cell r="A175" t="str">
            <v>Consultoría Asesoría e Investigación Especializada</v>
          </cell>
          <cell r="B175" t="str">
            <v>Global</v>
          </cell>
          <cell r="C175">
            <v>2000</v>
          </cell>
          <cell r="D175" t="str">
            <v>BIEN</v>
          </cell>
          <cell r="E175" t="str">
            <v>530601 0000 002</v>
          </cell>
        </row>
        <row r="176">
          <cell r="A176" t="str">
            <v>Edición, Impresión, Reproducción y Publicación</v>
          </cell>
          <cell r="B176" t="str">
            <v>Global</v>
          </cell>
          <cell r="C176">
            <v>2000</v>
          </cell>
          <cell r="D176" t="str">
            <v>SERVICIO</v>
          </cell>
          <cell r="E176" t="str">
            <v>530204 0000 002</v>
          </cell>
        </row>
        <row r="177">
          <cell r="A177" t="str">
            <v>Energía eléctrica</v>
          </cell>
          <cell r="B177" t="str">
            <v>Global</v>
          </cell>
          <cell r="C177">
            <v>35000</v>
          </cell>
          <cell r="D177" t="str">
            <v>BIEN</v>
          </cell>
          <cell r="E177" t="str">
            <v>530104 0000 001</v>
          </cell>
        </row>
        <row r="178">
          <cell r="A178" t="str">
            <v>Equipos, Sistemas y Paquetes Informáticos mayores de 100,00</v>
          </cell>
          <cell r="B178" t="str">
            <v>Global</v>
          </cell>
          <cell r="C178">
            <v>30000</v>
          </cell>
          <cell r="D178" t="str">
            <v>SERVICIO</v>
          </cell>
          <cell r="E178" t="str">
            <v>840107 0000 002</v>
          </cell>
        </row>
        <row r="179">
          <cell r="A179" t="str">
            <v>Equipos, Sistemas y Paquetes Informáticos menores de 100,00</v>
          </cell>
          <cell r="B179" t="str">
            <v>Global</v>
          </cell>
          <cell r="C179">
            <v>3500</v>
          </cell>
          <cell r="D179" t="str">
            <v>SERVICIO</v>
          </cell>
          <cell r="E179" t="str">
            <v>531407 0000 002</v>
          </cell>
        </row>
        <row r="180">
          <cell r="A180" t="str">
            <v>Fletes y Maniobras</v>
          </cell>
          <cell r="B180" t="str">
            <v>Global</v>
          </cell>
          <cell r="C180">
            <v>200</v>
          </cell>
          <cell r="D180" t="str">
            <v>SERVICIO</v>
          </cell>
          <cell r="E180" t="str">
            <v>530202 0000 002</v>
          </cell>
        </row>
        <row r="181">
          <cell r="A181" t="str">
            <v>Gastos para Atención de Delegados</v>
          </cell>
          <cell r="B181" t="str">
            <v>Global</v>
          </cell>
          <cell r="C181">
            <v>2000</v>
          </cell>
          <cell r="D181" t="str">
            <v>SERVICIO</v>
          </cell>
          <cell r="E181" t="str">
            <v>530307 0000 002</v>
          </cell>
        </row>
        <row r="182">
          <cell r="A182" t="str">
            <v>Herramientas</v>
          </cell>
          <cell r="B182" t="str">
            <v>Global</v>
          </cell>
          <cell r="C182">
            <v>300</v>
          </cell>
          <cell r="D182" t="str">
            <v>BIEN</v>
          </cell>
          <cell r="E182" t="str">
            <v>530806 0000 002</v>
          </cell>
        </row>
        <row r="183">
          <cell r="A183" t="str">
            <v>Honorarios por Contratos Civiles de Servicios</v>
          </cell>
          <cell r="B183" t="str">
            <v>Global</v>
          </cell>
          <cell r="C183">
            <v>6000</v>
          </cell>
          <cell r="D183" t="str">
            <v>BIEN</v>
          </cell>
          <cell r="E183" t="str">
            <v>530606 0000 002</v>
          </cell>
        </row>
        <row r="184">
          <cell r="A184" t="str">
            <v>Investigaciones Profesionales y Exámenes de Laboratorio</v>
          </cell>
          <cell r="B184" t="str">
            <v>Global</v>
          </cell>
          <cell r="C184">
            <v>1000</v>
          </cell>
          <cell r="D184" t="str">
            <v>BIEN</v>
          </cell>
          <cell r="E184" t="str">
            <v>530212 0000 002</v>
          </cell>
        </row>
        <row r="185">
          <cell r="A185" t="str">
            <v>Libros y colecciones mayores de 100,00</v>
          </cell>
          <cell r="B185" t="str">
            <v>Global</v>
          </cell>
          <cell r="C185">
            <v>10000</v>
          </cell>
          <cell r="D185" t="str">
            <v>SERVICIO</v>
          </cell>
          <cell r="E185" t="str">
            <v>840109 0000 002</v>
          </cell>
        </row>
        <row r="186">
          <cell r="A186" t="str">
            <v>Libros y colecciones menores de 100,00</v>
          </cell>
          <cell r="B186" t="str">
            <v>Global</v>
          </cell>
          <cell r="C186">
            <v>17400</v>
          </cell>
          <cell r="D186" t="str">
            <v>SERVICIO</v>
          </cell>
          <cell r="E186" t="str">
            <v>531409 0000 002</v>
          </cell>
        </row>
        <row r="187">
          <cell r="A187" t="str">
            <v>Mantenimiento de Mobiliarios</v>
          </cell>
          <cell r="B187" t="str">
            <v>Global</v>
          </cell>
          <cell r="C187">
            <v>400</v>
          </cell>
          <cell r="D187" t="str">
            <v>BIEN</v>
          </cell>
          <cell r="E187" t="str">
            <v>530403 0000 002</v>
          </cell>
        </row>
        <row r="188">
          <cell r="A188" t="str">
            <v>Mantenimiento, edificios, locales y residencias</v>
          </cell>
          <cell r="B188" t="str">
            <v>Global</v>
          </cell>
          <cell r="C188">
            <v>10000</v>
          </cell>
          <cell r="D188" t="str">
            <v>SERVICIO</v>
          </cell>
          <cell r="E188" t="str">
            <v>530402 0000 001</v>
          </cell>
        </row>
        <row r="189">
          <cell r="A189" t="str">
            <v>Maquinarias y Equipos (Mantenimiento)</v>
          </cell>
          <cell r="B189" t="str">
            <v>Global</v>
          </cell>
          <cell r="C189">
            <v>4000</v>
          </cell>
          <cell r="D189" t="str">
            <v>BIEN</v>
          </cell>
          <cell r="E189" t="str">
            <v>530404 0000 002</v>
          </cell>
        </row>
        <row r="190">
          <cell r="A190" t="str">
            <v>Maquinarias y Equipos mayores a 100,00</v>
          </cell>
          <cell r="B190" t="str">
            <v>Global</v>
          </cell>
          <cell r="C190">
            <v>40000</v>
          </cell>
          <cell r="D190" t="str">
            <v>BIEN</v>
          </cell>
          <cell r="E190" t="str">
            <v>840104 0000 002</v>
          </cell>
        </row>
        <row r="191">
          <cell r="A191" t="str">
            <v>Maquinarias y Equipos menores a 100,00</v>
          </cell>
          <cell r="B191" t="str">
            <v>Global</v>
          </cell>
          <cell r="C191">
            <v>900</v>
          </cell>
          <cell r="D191" t="str">
            <v>BIEN</v>
          </cell>
          <cell r="E191" t="str">
            <v>531404 0000 002</v>
          </cell>
        </row>
        <row r="192">
          <cell r="A192" t="str">
            <v>Materiales de Aseo</v>
          </cell>
          <cell r="B192" t="str">
            <v>Global</v>
          </cell>
          <cell r="C192">
            <v>6200</v>
          </cell>
          <cell r="D192" t="str">
            <v>BIEN</v>
          </cell>
          <cell r="E192" t="str">
            <v>530805 0000 002</v>
          </cell>
        </row>
        <row r="193">
          <cell r="A193" t="str">
            <v xml:space="preserve">Materiales de Construcción, Eléctricos, Plomería y Carpintería </v>
          </cell>
          <cell r="B193" t="str">
            <v>Global</v>
          </cell>
          <cell r="C193">
            <v>9000</v>
          </cell>
          <cell r="D193" t="str">
            <v>BIEN</v>
          </cell>
          <cell r="E193" t="str">
            <v>530811 0000 002</v>
          </cell>
        </row>
        <row r="194">
          <cell r="A194" t="str">
            <v>Materiales de Impresión, Fotografía, Reproducción y Publicaciones</v>
          </cell>
          <cell r="B194" t="str">
            <v>Global</v>
          </cell>
          <cell r="C194">
            <v>6000</v>
          </cell>
          <cell r="D194" t="str">
            <v>BIEN</v>
          </cell>
          <cell r="E194" t="str">
            <v>530807 0000 002</v>
          </cell>
        </row>
        <row r="195">
          <cell r="A195" t="str">
            <v>Materiales de Oficina</v>
          </cell>
          <cell r="B195" t="str">
            <v>Global</v>
          </cell>
          <cell r="C195">
            <v>12000</v>
          </cell>
          <cell r="D195" t="str">
            <v>BIEN</v>
          </cell>
          <cell r="E195" t="str">
            <v>530804 0000 002</v>
          </cell>
        </row>
        <row r="196">
          <cell r="A196" t="str">
            <v>Materiales Didácticos</v>
          </cell>
          <cell r="B196" t="str">
            <v>Global</v>
          </cell>
          <cell r="C196">
            <v>5000</v>
          </cell>
          <cell r="D196" t="str">
            <v>BIEN</v>
          </cell>
          <cell r="E196" t="str">
            <v>530812 0000 002</v>
          </cell>
        </row>
        <row r="197">
          <cell r="A197" t="str">
            <v>Materiales e Insumos para Laboratorio y Uso Médico</v>
          </cell>
          <cell r="B197" t="str">
            <v>Global</v>
          </cell>
          <cell r="C197">
            <v>2000</v>
          </cell>
          <cell r="D197" t="str">
            <v>BIEN</v>
          </cell>
          <cell r="E197" t="str">
            <v>530810 0000 002</v>
          </cell>
        </row>
        <row r="198">
          <cell r="A198" t="str">
            <v>Mobiliarios</v>
          </cell>
          <cell r="B198" t="str">
            <v>Global</v>
          </cell>
          <cell r="C198">
            <v>5000</v>
          </cell>
          <cell r="D198" t="str">
            <v>BIEN</v>
          </cell>
          <cell r="E198" t="str">
            <v>531403 0000 002</v>
          </cell>
        </row>
        <row r="199">
          <cell r="A199" t="str">
            <v>Mobiliarios</v>
          </cell>
          <cell r="B199" t="str">
            <v>Global</v>
          </cell>
          <cell r="C199">
            <v>10000</v>
          </cell>
          <cell r="D199" t="str">
            <v>SERVICIO</v>
          </cell>
          <cell r="E199" t="str">
            <v>840103 0000 002</v>
          </cell>
        </row>
        <row r="200">
          <cell r="A200" t="str">
            <v>Pasajes al Exterior</v>
          </cell>
          <cell r="B200" t="str">
            <v>Global</v>
          </cell>
          <cell r="C200">
            <v>4000</v>
          </cell>
          <cell r="D200" t="str">
            <v>BIEN</v>
          </cell>
          <cell r="E200" t="str">
            <v>530302 0000 002</v>
          </cell>
        </row>
        <row r="201">
          <cell r="A201" t="str">
            <v>Pasajes al Interior</v>
          </cell>
          <cell r="B201" t="str">
            <v>Global</v>
          </cell>
          <cell r="C201">
            <v>3000</v>
          </cell>
          <cell r="D201" t="str">
            <v>BIEN</v>
          </cell>
          <cell r="E201" t="str">
            <v>530301 0000 002</v>
          </cell>
        </row>
        <row r="202">
          <cell r="A202" t="str">
            <v>Publicidad y Propaganda en Medios de Comunicación Masiva</v>
          </cell>
          <cell r="B202" t="str">
            <v>Global</v>
          </cell>
          <cell r="C202">
            <v>1000</v>
          </cell>
          <cell r="D202" t="str">
            <v>SERVICIO</v>
          </cell>
          <cell r="E202" t="str">
            <v>530218 0000 002</v>
          </cell>
        </row>
        <row r="203">
          <cell r="A203" t="str">
            <v>Repuestos y Accesorios</v>
          </cell>
          <cell r="B203" t="str">
            <v>Global</v>
          </cell>
          <cell r="C203">
            <v>2000</v>
          </cell>
          <cell r="D203" t="str">
            <v>BIEN</v>
          </cell>
          <cell r="E203" t="str">
            <v>530813 0000 001</v>
          </cell>
        </row>
        <row r="204">
          <cell r="A204" t="str">
            <v>Servicio de Capacitación</v>
          </cell>
          <cell r="B204" t="str">
            <v>Global</v>
          </cell>
          <cell r="C204">
            <v>18380</v>
          </cell>
          <cell r="D204" t="str">
            <v>SERVICIO</v>
          </cell>
          <cell r="E204" t="str">
            <v>530603 0000 001</v>
          </cell>
        </row>
        <row r="205">
          <cell r="A205" t="str">
            <v>Servicios Personales Eventuales sin Relación de Dependencia</v>
          </cell>
          <cell r="B205" t="str">
            <v>Global</v>
          </cell>
          <cell r="C205">
            <v>3000</v>
          </cell>
          <cell r="D205" t="str">
            <v>SERVICIO</v>
          </cell>
          <cell r="E205" t="str">
            <v>530221 0000 002</v>
          </cell>
        </row>
        <row r="206">
          <cell r="A206" t="str">
            <v>Telecomunicaciones</v>
          </cell>
          <cell r="B206" t="str">
            <v>Global</v>
          </cell>
          <cell r="C206">
            <v>400</v>
          </cell>
          <cell r="D206" t="str">
            <v>BIEN</v>
          </cell>
          <cell r="E206" t="str">
            <v>530105 0000 001</v>
          </cell>
        </row>
        <row r="207">
          <cell r="A207" t="str">
            <v>Transporte de Personal</v>
          </cell>
          <cell r="B207" t="str">
            <v>Global</v>
          </cell>
          <cell r="C207">
            <v>300</v>
          </cell>
          <cell r="D207" t="str">
            <v>BIEN</v>
          </cell>
          <cell r="E207" t="str">
            <v>530201 0000 002</v>
          </cell>
        </row>
        <row r="208">
          <cell r="A208" t="str">
            <v>Viáticos y Subsistencias en el  Exterior</v>
          </cell>
          <cell r="B208" t="str">
            <v>Global</v>
          </cell>
          <cell r="C208">
            <v>2000</v>
          </cell>
          <cell r="D208" t="str">
            <v>BIEN</v>
          </cell>
          <cell r="E208" t="str">
            <v>530304 0000 002</v>
          </cell>
        </row>
        <row r="209">
          <cell r="A209" t="str">
            <v>Viáticos y Subsistencias en el Interior</v>
          </cell>
          <cell r="B209" t="str">
            <v>Global</v>
          </cell>
          <cell r="C209">
            <v>5000</v>
          </cell>
          <cell r="D209" t="str">
            <v>BIEN</v>
          </cell>
          <cell r="E209" t="str">
            <v>530303 0000 002</v>
          </cell>
        </row>
        <row r="210">
          <cell r="A210">
            <v>0</v>
          </cell>
          <cell r="B210">
            <v>0</v>
          </cell>
          <cell r="C210">
            <v>0</v>
          </cell>
          <cell r="D210">
            <v>0</v>
          </cell>
          <cell r="E210">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 GENERALES"/>
      <sheetName val="Formato POA"/>
      <sheetName val="OEI y Lineamientos Estratégicos"/>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 val="OBS. GENERALES"/>
      <sheetName val="Formato POA"/>
      <sheetName val="POA-2020-CORREGIDO"/>
      <sheetName val="POA-2020-SEGUNDA CORRECCIÓN"/>
      <sheetName val="ANEXO 1"/>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PAC CONSOLIDADO"/>
      <sheetName val="UAIC"/>
      <sheetName val="UAIC Laboratorios"/>
      <sheetName val="PRODUCTO"/>
    </sheetNames>
    <sheetDataSet>
      <sheetData sheetId="0" refreshError="1"/>
      <sheetData sheetId="1" refreshError="1"/>
      <sheetData sheetId="2" refreshError="1"/>
      <sheetData sheetId="3" refreshError="1">
        <row r="2">
          <cell r="A2" t="str">
            <v>Cursos Sercop</v>
          </cell>
          <cell r="B2" t="str">
            <v>Unidad</v>
          </cell>
          <cell r="C2">
            <v>800</v>
          </cell>
          <cell r="D2" t="str">
            <v>SERVICIO</v>
          </cell>
        </row>
        <row r="3">
          <cell r="A3">
            <v>0</v>
          </cell>
          <cell r="B3">
            <v>0</v>
          </cell>
          <cell r="C3">
            <v>0</v>
          </cell>
          <cell r="D3">
            <v>0</v>
          </cell>
        </row>
        <row r="6">
          <cell r="A6" t="str">
            <v>Archivadores Leizt 8cm Azul y Negro</v>
          </cell>
          <cell r="B6" t="str">
            <v>unidad</v>
          </cell>
          <cell r="C6">
            <v>1.28</v>
          </cell>
          <cell r="D6" t="str">
            <v>BIEN</v>
          </cell>
        </row>
        <row r="7">
          <cell r="A7" t="str">
            <v>Borrador de queso, marca Pelikan</v>
          </cell>
          <cell r="B7" t="str">
            <v>unidad</v>
          </cell>
          <cell r="C7">
            <v>0.28000000000000003</v>
          </cell>
          <cell r="D7" t="str">
            <v>BIEN</v>
          </cell>
        </row>
        <row r="8">
          <cell r="A8" t="str">
            <v>Borradores de Pizarra</v>
          </cell>
          <cell r="B8" t="str">
            <v>Unidad</v>
          </cell>
          <cell r="C8">
            <v>2.9</v>
          </cell>
          <cell r="D8" t="str">
            <v>BIEN</v>
          </cell>
        </row>
        <row r="9">
          <cell r="A9" t="str">
            <v>Cajas de grapas 23/10</v>
          </cell>
          <cell r="B9" t="str">
            <v>Unidad</v>
          </cell>
          <cell r="C9">
            <v>2</v>
          </cell>
          <cell r="D9" t="str">
            <v>BIEN</v>
          </cell>
        </row>
        <row r="10">
          <cell r="A10" t="str">
            <v>Carpetas de Carton</v>
          </cell>
          <cell r="B10" t="str">
            <v>Unidad</v>
          </cell>
          <cell r="C10">
            <v>0.35</v>
          </cell>
          <cell r="D10" t="str">
            <v>BIEN</v>
          </cell>
        </row>
        <row r="11">
          <cell r="A11" t="str">
            <v>Carpetas de Plastico</v>
          </cell>
          <cell r="B11" t="str">
            <v>Unidad</v>
          </cell>
          <cell r="C11">
            <v>0.45</v>
          </cell>
          <cell r="D11" t="str">
            <v>BIEN</v>
          </cell>
        </row>
        <row r="12">
          <cell r="A12" t="str">
            <v>Carpetas folder artesco</v>
          </cell>
          <cell r="B12" t="str">
            <v>unidad</v>
          </cell>
          <cell r="C12">
            <v>5</v>
          </cell>
          <cell r="D12" t="str">
            <v>BIEN</v>
          </cell>
        </row>
        <row r="13">
          <cell r="A13" t="str">
            <v>Carpetas plásticas con borde de barra</v>
          </cell>
          <cell r="B13" t="str">
            <v>unidad</v>
          </cell>
          <cell r="C13">
            <v>0.4</v>
          </cell>
          <cell r="D13" t="str">
            <v>BIEN</v>
          </cell>
        </row>
        <row r="14">
          <cell r="A14" t="str">
            <v>Carpetas Plasticas con vincha</v>
          </cell>
          <cell r="B14" t="str">
            <v>Unidad</v>
          </cell>
          <cell r="C14">
            <v>0.38</v>
          </cell>
          <cell r="D14" t="str">
            <v>BIEN</v>
          </cell>
        </row>
        <row r="15">
          <cell r="A15" t="str">
            <v>Cds con caja</v>
          </cell>
          <cell r="B15" t="str">
            <v>Unidad</v>
          </cell>
          <cell r="C15">
            <v>0.44</v>
          </cell>
          <cell r="D15" t="str">
            <v>BIEN</v>
          </cell>
        </row>
        <row r="16">
          <cell r="A16" t="str">
            <v>Cinta Masking 5cm</v>
          </cell>
          <cell r="B16" t="str">
            <v>unidad</v>
          </cell>
          <cell r="C16">
            <v>2</v>
          </cell>
          <cell r="D16" t="str">
            <v>BIEN</v>
          </cell>
        </row>
        <row r="17">
          <cell r="A17" t="str">
            <v>Cinta masking tape</v>
          </cell>
          <cell r="B17" t="str">
            <v>Unidad</v>
          </cell>
          <cell r="C17">
            <v>1</v>
          </cell>
          <cell r="D17" t="str">
            <v>BIEN</v>
          </cell>
        </row>
        <row r="18">
          <cell r="A18" t="str">
            <v>Clip Mariposa n. 1</v>
          </cell>
          <cell r="B18" t="str">
            <v>caja</v>
          </cell>
          <cell r="C18">
            <v>0.86</v>
          </cell>
          <cell r="D18" t="str">
            <v>BIEN</v>
          </cell>
        </row>
        <row r="19">
          <cell r="A19" t="str">
            <v>Clips n.</v>
          </cell>
          <cell r="B19" t="str">
            <v>caja</v>
          </cell>
          <cell r="C19">
            <v>0.7</v>
          </cell>
          <cell r="D19" t="str">
            <v>BIEN</v>
          </cell>
        </row>
        <row r="20">
          <cell r="A20" t="str">
            <v>Correctores tipo bolígrafo</v>
          </cell>
          <cell r="B20" t="str">
            <v>Unidad</v>
          </cell>
          <cell r="C20">
            <v>1</v>
          </cell>
          <cell r="D20" t="str">
            <v>BIEN</v>
          </cell>
        </row>
        <row r="21">
          <cell r="A21" t="str">
            <v>Cuaderno espira a cuadros de 100 hojas</v>
          </cell>
          <cell r="B21" t="str">
            <v>Unidad</v>
          </cell>
          <cell r="C21">
            <v>1.3</v>
          </cell>
          <cell r="D21" t="str">
            <v>BIEN</v>
          </cell>
        </row>
        <row r="22">
          <cell r="A22" t="str">
            <v>Cuaderno Espiral grande 100 hojas cuadriculado</v>
          </cell>
          <cell r="B22" t="str">
            <v>Unidad</v>
          </cell>
          <cell r="C22">
            <v>1.5</v>
          </cell>
          <cell r="D22" t="str">
            <v>BIEN</v>
          </cell>
        </row>
        <row r="23">
          <cell r="A23" t="str">
            <v>Empastados</v>
          </cell>
          <cell r="B23" t="str">
            <v>Unidad</v>
          </cell>
          <cell r="C23">
            <v>10</v>
          </cell>
          <cell r="D23" t="str">
            <v>BIEN</v>
          </cell>
        </row>
        <row r="24">
          <cell r="A24" t="str">
            <v>Esferográficos color azul</v>
          </cell>
          <cell r="B24" t="str">
            <v>Unidad</v>
          </cell>
          <cell r="C24">
            <v>0.25</v>
          </cell>
          <cell r="D24" t="str">
            <v>BIEN</v>
          </cell>
        </row>
        <row r="25">
          <cell r="A25" t="str">
            <v>Esferográficos color negro</v>
          </cell>
          <cell r="B25" t="str">
            <v>Unidad</v>
          </cell>
          <cell r="C25">
            <v>0.25</v>
          </cell>
          <cell r="D25" t="str">
            <v>BIEN</v>
          </cell>
        </row>
        <row r="26">
          <cell r="A26" t="str">
            <v>Esferográficos color rojo</v>
          </cell>
          <cell r="B26" t="str">
            <v>Unidad</v>
          </cell>
          <cell r="C26">
            <v>0.25</v>
          </cell>
          <cell r="D26" t="str">
            <v>BIEN</v>
          </cell>
        </row>
        <row r="27">
          <cell r="A27" t="str">
            <v>Esferos Punta Fina Azul</v>
          </cell>
          <cell r="B27" t="str">
            <v>unidad</v>
          </cell>
          <cell r="C27">
            <v>0.25</v>
          </cell>
          <cell r="D27" t="str">
            <v>BIEN</v>
          </cell>
        </row>
        <row r="28">
          <cell r="A28" t="str">
            <v>Estiletes barrilito</v>
          </cell>
          <cell r="B28" t="str">
            <v>unidad</v>
          </cell>
          <cell r="C28">
            <v>2.2000000000000002</v>
          </cell>
          <cell r="D28" t="str">
            <v>BIEN</v>
          </cell>
        </row>
        <row r="29">
          <cell r="A29" t="str">
            <v>Folders tamaño oficio de 8 cm. Kores</v>
          </cell>
          <cell r="B29" t="str">
            <v>Unidad</v>
          </cell>
          <cell r="C29">
            <v>4</v>
          </cell>
          <cell r="D29" t="str">
            <v>BIEN</v>
          </cell>
        </row>
        <row r="30">
          <cell r="A30" t="str">
            <v>Manecillas grandes</v>
          </cell>
          <cell r="B30" t="str">
            <v>caja</v>
          </cell>
          <cell r="C30">
            <v>1.2</v>
          </cell>
          <cell r="D30" t="str">
            <v>BIEN</v>
          </cell>
        </row>
        <row r="31">
          <cell r="A31" t="str">
            <v>Marcadores de tiza líquida</v>
          </cell>
          <cell r="B31" t="str">
            <v>unidad</v>
          </cell>
          <cell r="C31">
            <v>0.85</v>
          </cell>
          <cell r="D31" t="str">
            <v>BIEN</v>
          </cell>
        </row>
        <row r="32">
          <cell r="A32" t="str">
            <v>Marcadores para CD</v>
          </cell>
          <cell r="B32" t="str">
            <v>Unidad</v>
          </cell>
          <cell r="C32">
            <v>1</v>
          </cell>
          <cell r="D32" t="str">
            <v>BIEN</v>
          </cell>
        </row>
        <row r="33">
          <cell r="A33" t="str">
            <v>Marcadores para pizarra acrílica azul</v>
          </cell>
          <cell r="B33" t="str">
            <v>Unidad</v>
          </cell>
          <cell r="C33">
            <v>1</v>
          </cell>
          <cell r="D33" t="str">
            <v>BIEN</v>
          </cell>
        </row>
        <row r="34">
          <cell r="A34" t="str">
            <v>Marcadores para pizarra acrílica negro</v>
          </cell>
          <cell r="B34" t="str">
            <v>Unidad</v>
          </cell>
          <cell r="C34">
            <v>1</v>
          </cell>
          <cell r="D34" t="str">
            <v>BIEN</v>
          </cell>
        </row>
        <row r="35">
          <cell r="A35" t="str">
            <v>Marcadores para pizarra acrílica rojo</v>
          </cell>
          <cell r="B35" t="str">
            <v>Unidad</v>
          </cell>
          <cell r="C35">
            <v>1</v>
          </cell>
          <cell r="D35" t="str">
            <v>BIEN</v>
          </cell>
        </row>
        <row r="36">
          <cell r="A36" t="str">
            <v>Marcadores para pizarra acrílica verde</v>
          </cell>
          <cell r="B36" t="str">
            <v>Unidad</v>
          </cell>
          <cell r="C36">
            <v>1</v>
          </cell>
          <cell r="D36" t="str">
            <v>BIEN</v>
          </cell>
        </row>
        <row r="37">
          <cell r="A37" t="str">
            <v>Marcadores permanentes color azul</v>
          </cell>
          <cell r="B37" t="str">
            <v>Unidad</v>
          </cell>
          <cell r="C37">
            <v>0.5</v>
          </cell>
          <cell r="D37" t="str">
            <v>BIEN</v>
          </cell>
        </row>
        <row r="38">
          <cell r="A38" t="str">
            <v>Notas adhesivas</v>
          </cell>
          <cell r="B38" t="str">
            <v>Unidad</v>
          </cell>
          <cell r="C38">
            <v>1</v>
          </cell>
          <cell r="D38" t="str">
            <v>BIEN</v>
          </cell>
        </row>
        <row r="39">
          <cell r="A39" t="str">
            <v>Notas Adhesivas varios tamaños y colores</v>
          </cell>
          <cell r="B39" t="str">
            <v>Unidad</v>
          </cell>
          <cell r="C39">
            <v>0.85</v>
          </cell>
          <cell r="D39" t="str">
            <v>BIEN</v>
          </cell>
        </row>
        <row r="40">
          <cell r="A40" t="str">
            <v>Papel A4</v>
          </cell>
          <cell r="B40" t="str">
            <v>Resma</v>
          </cell>
          <cell r="C40">
            <v>4.08</v>
          </cell>
          <cell r="D40" t="str">
            <v>BIEN</v>
          </cell>
        </row>
        <row r="41">
          <cell r="A41" t="str">
            <v>Pendrive de 16 GB</v>
          </cell>
          <cell r="B41" t="str">
            <v>Unidad</v>
          </cell>
          <cell r="C41">
            <v>16</v>
          </cell>
          <cell r="D41" t="str">
            <v>BIEN</v>
          </cell>
        </row>
        <row r="42">
          <cell r="A42" t="str">
            <v>Resaltadores</v>
          </cell>
          <cell r="B42" t="str">
            <v>Caja</v>
          </cell>
          <cell r="C42">
            <v>2</v>
          </cell>
          <cell r="D42" t="str">
            <v>BIEN</v>
          </cell>
        </row>
        <row r="43">
          <cell r="A43" t="str">
            <v xml:space="preserve">Resaltadores Amarillo fosforecente </v>
          </cell>
          <cell r="B43" t="str">
            <v>unidad</v>
          </cell>
          <cell r="C43">
            <v>2</v>
          </cell>
          <cell r="D43" t="str">
            <v>BIEN</v>
          </cell>
        </row>
        <row r="44">
          <cell r="A44" t="str">
            <v>Tijera</v>
          </cell>
          <cell r="B44" t="str">
            <v>Unidad</v>
          </cell>
          <cell r="C44">
            <v>6</v>
          </cell>
          <cell r="D44" t="str">
            <v>BIEN</v>
          </cell>
        </row>
        <row r="45">
          <cell r="A45" t="str">
            <v>Tiza Liquida</v>
          </cell>
          <cell r="B45" t="str">
            <v>Caja</v>
          </cell>
          <cell r="C45">
            <v>4.5</v>
          </cell>
          <cell r="D45" t="str">
            <v>BIEN</v>
          </cell>
        </row>
        <row r="48">
          <cell r="A48" t="str">
            <v>Archivador aéreo</v>
          </cell>
          <cell r="B48" t="str">
            <v>Unidad</v>
          </cell>
          <cell r="C48">
            <v>200</v>
          </cell>
          <cell r="D48" t="str">
            <v>BIEN</v>
          </cell>
        </row>
        <row r="49">
          <cell r="A49" t="str">
            <v>Archivador de dos cuerpos</v>
          </cell>
          <cell r="B49" t="str">
            <v>unidad</v>
          </cell>
          <cell r="C49">
            <v>300</v>
          </cell>
          <cell r="D49" t="str">
            <v>BIEN</v>
          </cell>
        </row>
        <row r="50">
          <cell r="A50" t="str">
            <v>Archivador metálico aéreo negro con puerta ovalada de 80 cm. De alto x 120 cm. Ancho x 50 cm de profundidad.</v>
          </cell>
          <cell r="B50" t="str">
            <v>unidad</v>
          </cell>
          <cell r="C50">
            <v>280</v>
          </cell>
          <cell r="D50" t="str">
            <v>BIEN</v>
          </cell>
        </row>
        <row r="51">
          <cell r="A51" t="str">
            <v>Archivador metánico negro de 3 servicios con puertas de vidrio y seguro, en la parte inferior puertas de metal de 1,90 X 1,10 X 50</v>
          </cell>
          <cell r="B51" t="str">
            <v>unidad</v>
          </cell>
          <cell r="C51">
            <v>400</v>
          </cell>
          <cell r="D51" t="str">
            <v>BIEN</v>
          </cell>
        </row>
        <row r="52">
          <cell r="A52" t="str">
            <v>Escritorio Ejecutivo</v>
          </cell>
          <cell r="B52" t="str">
            <v>Unidad</v>
          </cell>
          <cell r="C52">
            <v>500</v>
          </cell>
          <cell r="D52" t="str">
            <v>BIEN</v>
          </cell>
        </row>
        <row r="53">
          <cell r="A53" t="str">
            <v>Organizador de escritorio</v>
          </cell>
          <cell r="B53" t="str">
            <v>unidad</v>
          </cell>
          <cell r="C53">
            <v>20</v>
          </cell>
          <cell r="D53" t="str">
            <v>BIEN</v>
          </cell>
        </row>
        <row r="54">
          <cell r="A54" t="str">
            <v>Papelera metálica 2 pisos color negro</v>
          </cell>
          <cell r="B54" t="str">
            <v>Unidad</v>
          </cell>
          <cell r="C54">
            <v>15</v>
          </cell>
          <cell r="D54" t="str">
            <v>BIEN</v>
          </cell>
        </row>
        <row r="55">
          <cell r="A55" t="str">
            <v>Silla ejecutiva ergonómica anatomica</v>
          </cell>
          <cell r="B55" t="str">
            <v>Unidad</v>
          </cell>
          <cell r="C55">
            <v>80</v>
          </cell>
          <cell r="D55" t="str">
            <v>BIEN</v>
          </cell>
        </row>
        <row r="56">
          <cell r="A56" t="str">
            <v>Silla para secretaria</v>
          </cell>
          <cell r="B56" t="str">
            <v>Unidad</v>
          </cell>
          <cell r="C56">
            <v>100</v>
          </cell>
          <cell r="D56" t="str">
            <v>BIEN</v>
          </cell>
        </row>
        <row r="57">
          <cell r="A57" t="str">
            <v>Vitrina</v>
          </cell>
          <cell r="B57" t="str">
            <v>Unidad</v>
          </cell>
          <cell r="C57">
            <v>1300</v>
          </cell>
          <cell r="D57" t="str">
            <v>BIEN</v>
          </cell>
        </row>
        <row r="60">
          <cell r="A60" t="str">
            <v>Computadora de escritorio</v>
          </cell>
          <cell r="B60" t="str">
            <v>Unidad</v>
          </cell>
          <cell r="C60">
            <v>2200</v>
          </cell>
          <cell r="D60" t="str">
            <v>BIEN</v>
          </cell>
        </row>
        <row r="61">
          <cell r="A61" t="str">
            <v>Computadora HP ENVY Recline TouchSmart 23 all in one PC i7 nVidia 1GB Video Full HD táctil 16GB ram</v>
          </cell>
          <cell r="B61" t="str">
            <v>Unidad</v>
          </cell>
          <cell r="C61">
            <v>1700</v>
          </cell>
          <cell r="D61" t="str">
            <v>BIEN</v>
          </cell>
        </row>
        <row r="62">
          <cell r="A62" t="str">
            <v>Equipos de telecomunicaciones</v>
          </cell>
          <cell r="B62" t="str">
            <v>Unidad</v>
          </cell>
          <cell r="C62">
            <v>3000</v>
          </cell>
          <cell r="D62" t="str">
            <v>BIEN</v>
          </cell>
        </row>
        <row r="63">
          <cell r="A63" t="str">
            <v>Equipos electronicos</v>
          </cell>
          <cell r="B63" t="str">
            <v>Unidad</v>
          </cell>
          <cell r="C63">
            <v>3000</v>
          </cell>
          <cell r="D63" t="str">
            <v>BIEN</v>
          </cell>
        </row>
        <row r="64">
          <cell r="A64" t="str">
            <v xml:space="preserve">Impresora </v>
          </cell>
          <cell r="B64" t="str">
            <v>Unidad</v>
          </cell>
          <cell r="C64">
            <v>2000</v>
          </cell>
          <cell r="D64" t="str">
            <v>BIEN</v>
          </cell>
        </row>
        <row r="65">
          <cell r="A65" t="str">
            <v>Impresora EPSON L555</v>
          </cell>
          <cell r="B65" t="str">
            <v>Unidad</v>
          </cell>
          <cell r="C65">
            <v>730</v>
          </cell>
          <cell r="D65" t="str">
            <v>BIEN</v>
          </cell>
        </row>
        <row r="66">
          <cell r="A66" t="str">
            <v>Laptop, Intel Corel 7</v>
          </cell>
          <cell r="B66" t="str">
            <v>unidad</v>
          </cell>
          <cell r="C66">
            <v>1100</v>
          </cell>
          <cell r="D66" t="str">
            <v>BIEN</v>
          </cell>
        </row>
        <row r="67">
          <cell r="A67" t="str">
            <v>Regleta electrica</v>
          </cell>
          <cell r="B67" t="str">
            <v>Unidad</v>
          </cell>
          <cell r="C67">
            <v>8</v>
          </cell>
          <cell r="D67" t="str">
            <v>BIEN</v>
          </cell>
        </row>
        <row r="68">
          <cell r="A68" t="str">
            <v>UPS</v>
          </cell>
          <cell r="B68" t="str">
            <v>Unidad</v>
          </cell>
          <cell r="C68">
            <v>100</v>
          </cell>
          <cell r="D68" t="str">
            <v>BIEN</v>
          </cell>
        </row>
        <row r="71">
          <cell r="A71" t="str">
            <v>Contenedor de residuos</v>
          </cell>
          <cell r="B71" t="str">
            <v>Unidad</v>
          </cell>
          <cell r="C71">
            <v>30</v>
          </cell>
          <cell r="D71" t="str">
            <v>BIEN</v>
          </cell>
        </row>
        <row r="72">
          <cell r="A72" t="str">
            <v>Repuesto Impresora</v>
          </cell>
          <cell r="B72" t="str">
            <v>Unidad</v>
          </cell>
          <cell r="C72">
            <v>120</v>
          </cell>
          <cell r="D72" t="str">
            <v>BIEN</v>
          </cell>
        </row>
        <row r="73">
          <cell r="A73" t="str">
            <v>Repuesto Impresora Fusor</v>
          </cell>
          <cell r="B73" t="str">
            <v>Unidad</v>
          </cell>
          <cell r="C73">
            <v>120</v>
          </cell>
          <cell r="D73" t="str">
            <v>BIEN</v>
          </cell>
        </row>
        <row r="74">
          <cell r="A74" t="str">
            <v>Tinta  Epson T6641 negra para impresora L355</v>
          </cell>
          <cell r="B74" t="str">
            <v>unidad</v>
          </cell>
          <cell r="C74">
            <v>12</v>
          </cell>
          <cell r="D74" t="str">
            <v>BIEN</v>
          </cell>
        </row>
        <row r="75">
          <cell r="A75" t="str">
            <v>Tinta  Epson T6642 cian para impresora L355</v>
          </cell>
          <cell r="B75" t="str">
            <v>unidad</v>
          </cell>
          <cell r="C75">
            <v>12</v>
          </cell>
          <cell r="D75" t="str">
            <v>BIEN</v>
          </cell>
        </row>
        <row r="76">
          <cell r="A76" t="str">
            <v>Tinta  Epson T6643 magenta para impresora L355</v>
          </cell>
          <cell r="B76" t="str">
            <v>unidad</v>
          </cell>
          <cell r="C76">
            <v>12</v>
          </cell>
          <cell r="D76" t="str">
            <v>BIEN</v>
          </cell>
        </row>
        <row r="77">
          <cell r="A77" t="str">
            <v>Tinta  Epson T6644 amarillo para impresora L355</v>
          </cell>
          <cell r="B77" t="str">
            <v>unidad</v>
          </cell>
          <cell r="C77">
            <v>12</v>
          </cell>
          <cell r="D77" t="str">
            <v>BIEN</v>
          </cell>
        </row>
        <row r="78">
          <cell r="A78" t="str">
            <v>Tinta impresora HP Deskjet (negro y color)</v>
          </cell>
          <cell r="B78" t="str">
            <v>Pares</v>
          </cell>
          <cell r="C78">
            <v>70</v>
          </cell>
          <cell r="D78" t="str">
            <v>BIEN</v>
          </cell>
        </row>
        <row r="79">
          <cell r="A79" t="str">
            <v xml:space="preserve">Tinta para impresora EPSON L555 </v>
          </cell>
          <cell r="B79" t="str">
            <v>Unidad</v>
          </cell>
          <cell r="C79">
            <v>100</v>
          </cell>
          <cell r="D79" t="str">
            <v>BIEN</v>
          </cell>
        </row>
        <row r="80">
          <cell r="A80" t="str">
            <v>Tóner impresora EPSON tinta continua</v>
          </cell>
          <cell r="B80" t="str">
            <v>Unidad</v>
          </cell>
          <cell r="C80">
            <v>20</v>
          </cell>
          <cell r="D80" t="str">
            <v>BIEN</v>
          </cell>
        </row>
        <row r="81">
          <cell r="A81" t="str">
            <v xml:space="preserve">Tóner impresora Xerox </v>
          </cell>
          <cell r="B81" t="str">
            <v>Unidad</v>
          </cell>
          <cell r="C81">
            <v>100</v>
          </cell>
          <cell r="D81" t="str">
            <v>BIEN</v>
          </cell>
        </row>
        <row r="84">
          <cell r="A84" t="str">
            <v>Ambiental eléctrico con dispensador</v>
          </cell>
          <cell r="B84" t="str">
            <v>Unidad</v>
          </cell>
          <cell r="C84">
            <v>4</v>
          </cell>
          <cell r="D84" t="str">
            <v>BIEN</v>
          </cell>
        </row>
        <row r="85">
          <cell r="A85" t="str">
            <v>Ambiental en spray</v>
          </cell>
          <cell r="B85" t="str">
            <v>Unidad</v>
          </cell>
          <cell r="C85">
            <v>3</v>
          </cell>
          <cell r="D85" t="str">
            <v>BIEN</v>
          </cell>
        </row>
        <row r="86">
          <cell r="A86" t="str">
            <v>Cloro</v>
          </cell>
          <cell r="B86" t="str">
            <v>Galones</v>
          </cell>
          <cell r="C86">
            <v>3</v>
          </cell>
          <cell r="D86" t="str">
            <v>BIEN</v>
          </cell>
        </row>
        <row r="87">
          <cell r="A87" t="str">
            <v>Desinfectante ambiental</v>
          </cell>
          <cell r="B87" t="str">
            <v>Galones</v>
          </cell>
          <cell r="C87">
            <v>4.5</v>
          </cell>
          <cell r="D87" t="str">
            <v>BIEN</v>
          </cell>
        </row>
        <row r="88">
          <cell r="A88" t="str">
            <v>Dispensador de jabón</v>
          </cell>
          <cell r="B88" t="str">
            <v>Unidad</v>
          </cell>
          <cell r="C88">
            <v>10</v>
          </cell>
          <cell r="D88" t="str">
            <v>BIEN</v>
          </cell>
        </row>
        <row r="89">
          <cell r="A89" t="str">
            <v>Fundas de basura</v>
          </cell>
          <cell r="B89" t="str">
            <v>Unidad</v>
          </cell>
          <cell r="C89">
            <v>5</v>
          </cell>
          <cell r="D89" t="str">
            <v>BIEN</v>
          </cell>
        </row>
        <row r="90">
          <cell r="A90" t="str">
            <v>Insecticidas</v>
          </cell>
          <cell r="B90" t="str">
            <v>Unidad</v>
          </cell>
          <cell r="C90">
            <v>3.3</v>
          </cell>
          <cell r="D90" t="str">
            <v>BIEN</v>
          </cell>
        </row>
        <row r="91">
          <cell r="A91" t="str">
            <v>Jabón liquido</v>
          </cell>
          <cell r="B91" t="str">
            <v>Unidad</v>
          </cell>
          <cell r="C91">
            <v>5</v>
          </cell>
          <cell r="D91" t="str">
            <v>BIEN</v>
          </cell>
        </row>
        <row r="92">
          <cell r="A92" t="str">
            <v>Limpiador en spray para computadora</v>
          </cell>
          <cell r="B92" t="str">
            <v>unidad</v>
          </cell>
          <cell r="C92">
            <v>6</v>
          </cell>
          <cell r="D92" t="str">
            <v>BIEN</v>
          </cell>
        </row>
        <row r="93">
          <cell r="A93" t="str">
            <v>Recogedor de basura</v>
          </cell>
          <cell r="B93" t="str">
            <v>Unidad</v>
          </cell>
          <cell r="C93">
            <v>2</v>
          </cell>
          <cell r="D93" t="str">
            <v>BIEN</v>
          </cell>
        </row>
        <row r="94">
          <cell r="A94" t="str">
            <v>Tacho de Basura</v>
          </cell>
          <cell r="B94" t="str">
            <v>Unidad</v>
          </cell>
          <cell r="C94">
            <v>15</v>
          </cell>
          <cell r="D94" t="str">
            <v>BIEN</v>
          </cell>
        </row>
        <row r="97">
          <cell r="A97" t="str">
            <v>ACCESORIOS PARA  EL  EQUIPO  TRIAXIAL</v>
          </cell>
          <cell r="B97" t="str">
            <v>Juego</v>
          </cell>
          <cell r="C97">
            <v>500</v>
          </cell>
          <cell r="D97" t="str">
            <v>BIEN</v>
          </cell>
        </row>
        <row r="98">
          <cell r="A98" t="str">
            <v>Accesorios para Picnometros</v>
          </cell>
          <cell r="B98" t="str">
            <v>Unidad</v>
          </cell>
          <cell r="C98">
            <v>2500</v>
          </cell>
          <cell r="D98" t="str">
            <v>BIEN</v>
          </cell>
        </row>
        <row r="99">
          <cell r="A99" t="str">
            <v>APARATO  DE  ENSAYO  DE CLEVELAND 230 V MONOFASICO CODIGO ( 81-B0130/C)</v>
          </cell>
          <cell r="B99" t="str">
            <v>Unidad</v>
          </cell>
          <cell r="C99">
            <v>2500</v>
          </cell>
          <cell r="D99" t="str">
            <v>BIEN</v>
          </cell>
        </row>
        <row r="100">
          <cell r="A100" t="str">
            <v>APARATO DE LIMITE LIQUIDO, MANUALES (22-T00317E)</v>
          </cell>
          <cell r="B100" t="str">
            <v>Unidad</v>
          </cell>
          <cell r="C100">
            <v>1200</v>
          </cell>
          <cell r="D100" t="str">
            <v>BIEN</v>
          </cell>
        </row>
        <row r="101">
          <cell r="A101" t="str">
            <v>APARATO DE LIMITE LIQUIDO, MAQUINA MOTORIZADA CODIGO (22-T0030/E)</v>
          </cell>
          <cell r="B101" t="str">
            <v>Unidad</v>
          </cell>
          <cell r="C101">
            <v>1300</v>
          </cell>
          <cell r="D101" t="str">
            <v>BIEN</v>
          </cell>
        </row>
        <row r="102">
          <cell r="A102" t="str">
            <v>BAÑO MARIA  DE  CIRCULACION DITAL CON CONTROL POR  TERMOSTATO  PARA  ENSAYOS  DE PENETRACION</v>
          </cell>
          <cell r="B102" t="str">
            <v>Unidad</v>
          </cell>
          <cell r="C102">
            <v>3000</v>
          </cell>
          <cell r="D102" t="str">
            <v>BIEN</v>
          </cell>
        </row>
        <row r="103">
          <cell r="A103" t="str">
            <v>BAÑO MARIA PARA MARSHALL ( 76-B006/B)</v>
          </cell>
          <cell r="B103" t="str">
            <v>Unidad</v>
          </cell>
          <cell r="C103">
            <v>3000</v>
          </cell>
          <cell r="D103" t="str">
            <v>BIEN</v>
          </cell>
        </row>
        <row r="104">
          <cell r="A104" t="str">
            <v>CAPSULAS  DE PORCELANA PARA  ENSAYOS  DE  LIMITES LIQUIDO LIQUIDO</v>
          </cell>
          <cell r="B104" t="str">
            <v>Unidad</v>
          </cell>
          <cell r="C104">
            <v>30</v>
          </cell>
          <cell r="D104" t="str">
            <v>BIEN</v>
          </cell>
        </row>
        <row r="105">
          <cell r="A105" t="str">
            <v>CARBURO  DE  CALCIO</v>
          </cell>
          <cell r="B105" t="str">
            <v>Unidad</v>
          </cell>
          <cell r="C105">
            <v>20</v>
          </cell>
          <cell r="D105" t="str">
            <v>BIEN</v>
          </cell>
        </row>
        <row r="106">
          <cell r="A106" t="str">
            <v>CARRETILLAS</v>
          </cell>
          <cell r="B106" t="str">
            <v>Unidad</v>
          </cell>
          <cell r="C106">
            <v>70</v>
          </cell>
          <cell r="D106" t="str">
            <v>BIEN</v>
          </cell>
        </row>
        <row r="107">
          <cell r="A107" t="str">
            <v>COMPACTADOR AUTOMATICO MARSHALL ASTM (230B-50HZ, monofàsico)  CODIGO( 76-B4212)</v>
          </cell>
          <cell r="B107" t="str">
            <v>Unidad</v>
          </cell>
          <cell r="C107">
            <v>6000</v>
          </cell>
          <cell r="D107" t="str">
            <v>BIEN</v>
          </cell>
        </row>
        <row r="108">
          <cell r="A108" t="str">
            <v>CONTADOR CLASIFICADOR DE VEHICULOS</v>
          </cell>
          <cell r="B108" t="str">
            <v>Unidad</v>
          </cell>
          <cell r="C108">
            <v>7500</v>
          </cell>
          <cell r="D108" t="str">
            <v>BIEN</v>
          </cell>
        </row>
        <row r="109">
          <cell r="A109" t="str">
            <v>CONTENEDORES  DE HUMEDAD  DE 75MM DE  DIAMETRO X 50 MM DE  FONDO  ALUMINIO</v>
          </cell>
          <cell r="B109" t="str">
            <v>Unidad</v>
          </cell>
          <cell r="C109">
            <v>15</v>
          </cell>
          <cell r="D109" t="str">
            <v>BIEN</v>
          </cell>
        </row>
        <row r="110">
          <cell r="A110" t="str">
            <v>Copiadora - impresora RICOH</v>
          </cell>
          <cell r="B110" t="str">
            <v>Unidad</v>
          </cell>
          <cell r="C110">
            <v>4500</v>
          </cell>
          <cell r="D110" t="str">
            <v>BIEN</v>
          </cell>
        </row>
        <row r="111">
          <cell r="A111" t="str">
            <v>DENSIDAD  DE CAMPO  CONO  Y PLACA + ARENA OTAWA</v>
          </cell>
          <cell r="B111" t="str">
            <v>Juego</v>
          </cell>
          <cell r="C111">
            <v>300</v>
          </cell>
          <cell r="D111" t="str">
            <v>BIEN</v>
          </cell>
        </row>
        <row r="112">
          <cell r="A112" t="str">
            <v>DESECADOR  DE VACIO DE DE  300 MM DE  DIAMETRO  CON PLACA CODIGO ( 86-D1111)</v>
          </cell>
          <cell r="B112" t="str">
            <v>Unidad</v>
          </cell>
          <cell r="C112">
            <v>80</v>
          </cell>
          <cell r="D112" t="str">
            <v>BIEN</v>
          </cell>
        </row>
        <row r="113">
          <cell r="A113" t="str">
            <v>DIAL LC - 2 0,001 mm</v>
          </cell>
          <cell r="B113" t="str">
            <v>Unidad</v>
          </cell>
          <cell r="C113">
            <v>200</v>
          </cell>
          <cell r="D113" t="str">
            <v>BIEN</v>
          </cell>
        </row>
        <row r="114">
          <cell r="A114" t="str">
            <v>DIAL LC - 8  0,0001 mm</v>
          </cell>
          <cell r="B114" t="str">
            <v>Unidad</v>
          </cell>
          <cell r="C114">
            <v>200</v>
          </cell>
          <cell r="D114" t="str">
            <v>BIEN</v>
          </cell>
        </row>
        <row r="115">
          <cell r="A115" t="str">
            <v>EMBUDOS  DE PLASTICO DE CAPACIDAD 100 - 250 - 500 - 1000  ML</v>
          </cell>
          <cell r="B115" t="str">
            <v>Unidad</v>
          </cell>
          <cell r="C115">
            <v>15</v>
          </cell>
          <cell r="D115" t="str">
            <v>BIEN</v>
          </cell>
        </row>
        <row r="116">
          <cell r="A116" t="str">
            <v>EQUIPO DE  ENSAYO MARSHALL DIGITAL DE  50 KN. CODIGO (70-T0108/E) MAS  LISTA  DE ACCESORIOS  PARA  CADA  ENSAYO TABLA  I  EN LA  PAGINA 359</v>
          </cell>
          <cell r="B116" t="str">
            <v>Unidad</v>
          </cell>
          <cell r="C116">
            <v>30000</v>
          </cell>
          <cell r="D116" t="str">
            <v>BIEN</v>
          </cell>
        </row>
        <row r="117">
          <cell r="A117" t="str">
            <v>Equipo de telecomunicaciones</v>
          </cell>
          <cell r="B117" t="str">
            <v>Unidad</v>
          </cell>
          <cell r="C117">
            <v>3000</v>
          </cell>
          <cell r="D117" t="str">
            <v>BIEN</v>
          </cell>
        </row>
        <row r="118">
          <cell r="A118" t="str">
            <v>EQUIPO PARA LABORATORIO DE FISICA</v>
          </cell>
          <cell r="B118" t="str">
            <v>Global</v>
          </cell>
          <cell r="C118">
            <v>10000</v>
          </cell>
          <cell r="D118" t="str">
            <v>BIEN</v>
          </cell>
        </row>
        <row r="119">
          <cell r="A119" t="str">
            <v>Equipo para limite de consistencia</v>
          </cell>
          <cell r="B119" t="str">
            <v>Unidad</v>
          </cell>
          <cell r="C119">
            <v>1280</v>
          </cell>
          <cell r="D119" t="str">
            <v>BIEN</v>
          </cell>
        </row>
        <row r="120">
          <cell r="A120" t="str">
            <v>Escáners para Digitalización de gran volumen</v>
          </cell>
          <cell r="B120" t="str">
            <v>Unidad</v>
          </cell>
          <cell r="C120">
            <v>1500</v>
          </cell>
          <cell r="D120" t="str">
            <v>BIEN</v>
          </cell>
        </row>
        <row r="121">
          <cell r="A121" t="str">
            <v>GUANTES DE ALGODÓN CON PALMAS DE CUERO</v>
          </cell>
          <cell r="B121" t="str">
            <v>Pares</v>
          </cell>
          <cell r="C121">
            <v>50</v>
          </cell>
          <cell r="D121" t="str">
            <v>BIEN</v>
          </cell>
        </row>
        <row r="122">
          <cell r="A122" t="str">
            <v>GUANTES RESISTENTES AL CALOR CODIGO (86-D1530)</v>
          </cell>
          <cell r="B122" t="str">
            <v>Juego</v>
          </cell>
          <cell r="C122">
            <v>30</v>
          </cell>
          <cell r="D122" t="str">
            <v>BIEN</v>
          </cell>
        </row>
        <row r="123">
          <cell r="A123" t="str">
            <v>Implementacion de laboratorio de comportamiento de materiales</v>
          </cell>
          <cell r="B123" t="str">
            <v>Unidad</v>
          </cell>
          <cell r="C123">
            <v>120000</v>
          </cell>
          <cell r="D123" t="str">
            <v>BIEN</v>
          </cell>
        </row>
        <row r="124">
          <cell r="A124" t="str">
            <v>Implementación de laboratorio de Computo Ing. Civil</v>
          </cell>
          <cell r="B124" t="str">
            <v>Global</v>
          </cell>
          <cell r="C124">
            <v>60000</v>
          </cell>
          <cell r="D124" t="str">
            <v>BIEN</v>
          </cell>
        </row>
        <row r="125">
          <cell r="A125" t="str">
            <v>Implementacion de laboratorio de Computo Ing. Sistemas</v>
          </cell>
          <cell r="B125" t="str">
            <v>Global</v>
          </cell>
          <cell r="C125">
            <v>60000</v>
          </cell>
          <cell r="D125" t="str">
            <v>BIEN</v>
          </cell>
        </row>
        <row r="126">
          <cell r="A126" t="str">
            <v>Implementación de laboratorio de Fisica</v>
          </cell>
          <cell r="B126" t="str">
            <v>Unidad</v>
          </cell>
          <cell r="C126">
            <v>40000</v>
          </cell>
          <cell r="D126" t="str">
            <v>BIEN</v>
          </cell>
        </row>
        <row r="127">
          <cell r="A127" t="str">
            <v>Implementos de laboratorio de fisica</v>
          </cell>
          <cell r="B127" t="str">
            <v>Unidad</v>
          </cell>
          <cell r="C127">
            <v>100</v>
          </cell>
          <cell r="D127" t="str">
            <v>BIEN</v>
          </cell>
        </row>
        <row r="128">
          <cell r="A128" t="str">
            <v>JUEGO  DE HERRAMIENTAS</v>
          </cell>
          <cell r="B128" t="str">
            <v>Unidad</v>
          </cell>
          <cell r="C128">
            <v>300</v>
          </cell>
          <cell r="D128" t="str">
            <v>BIEN</v>
          </cell>
        </row>
        <row r="129">
          <cell r="A129" t="str">
            <v>JUEGO  DE HERRAMIENTAS</v>
          </cell>
          <cell r="B129" t="str">
            <v>Unidad</v>
          </cell>
          <cell r="C129">
            <v>300</v>
          </cell>
          <cell r="D129" t="str">
            <v>BIEN</v>
          </cell>
        </row>
        <row r="130">
          <cell r="A130" t="str">
            <v>JUEGO  PARA  LIMITE  DE  CONTRACCION  CODIGO ( 22-T0035)</v>
          </cell>
          <cell r="B130" t="str">
            <v>Juego</v>
          </cell>
          <cell r="C130">
            <v>1200</v>
          </cell>
          <cell r="D130" t="str">
            <v>BIEN</v>
          </cell>
        </row>
        <row r="131">
          <cell r="A131" t="str">
            <v>Juego completo para ensayo CBR, (moldes) con todos los accesorios</v>
          </cell>
          <cell r="B131" t="str">
            <v>Unidad</v>
          </cell>
          <cell r="C131">
            <v>1500</v>
          </cell>
          <cell r="D131" t="str">
            <v>BIEN</v>
          </cell>
        </row>
        <row r="132">
          <cell r="A132" t="str">
            <v>LAMPAS</v>
          </cell>
          <cell r="B132" t="str">
            <v>Unidad</v>
          </cell>
          <cell r="C132">
            <v>12</v>
          </cell>
          <cell r="D132" t="str">
            <v>BIEN</v>
          </cell>
        </row>
        <row r="133">
          <cell r="A133" t="str">
            <v>LLAVES  DE TUBO  DE  DIAMETRO  DE 5 MM  -  22 MM</v>
          </cell>
          <cell r="B133" t="str">
            <v>Unidad</v>
          </cell>
          <cell r="C133">
            <v>100</v>
          </cell>
          <cell r="D133" t="str">
            <v>BIEN</v>
          </cell>
        </row>
        <row r="134">
          <cell r="A134" t="str">
            <v>MAQUINA  DE  ABRASION  DE LOS  ANGELES</v>
          </cell>
          <cell r="B134" t="str">
            <v>Unidad</v>
          </cell>
          <cell r="C134">
            <v>30000</v>
          </cell>
          <cell r="D134" t="str">
            <v>BIEN</v>
          </cell>
        </row>
        <row r="135">
          <cell r="A135" t="str">
            <v>Maquina de los Angeles para ensayo de Abrasión</v>
          </cell>
          <cell r="B135" t="str">
            <v>Unidad</v>
          </cell>
          <cell r="C135">
            <v>30000</v>
          </cell>
          <cell r="D135" t="str">
            <v>BIEN</v>
          </cell>
        </row>
        <row r="136">
          <cell r="A136" t="str">
            <v>Máquina para ensayo CBR, capacidad 10000 libras</v>
          </cell>
          <cell r="B136" t="str">
            <v>Unidad</v>
          </cell>
          <cell r="C136">
            <v>6500</v>
          </cell>
          <cell r="D136" t="str">
            <v>BIEN</v>
          </cell>
        </row>
        <row r="137">
          <cell r="A137" t="str">
            <v>Máquina para ensayo triaxial. Sistema triaxial DYNATRIAX</v>
          </cell>
          <cell r="B137" t="str">
            <v>Unidad</v>
          </cell>
          <cell r="C137">
            <v>70000</v>
          </cell>
          <cell r="D137" t="str">
            <v>BIEN</v>
          </cell>
        </row>
        <row r="138">
          <cell r="A138" t="str">
            <v>MARTILLOS  DE  COMPACTACION  MODIFICADO T-180</v>
          </cell>
          <cell r="B138" t="str">
            <v>Unidad</v>
          </cell>
          <cell r="C138">
            <v>150</v>
          </cell>
          <cell r="D138" t="str">
            <v>BIEN</v>
          </cell>
        </row>
        <row r="139">
          <cell r="A139" t="str">
            <v>MATRAZ DE CHAPMAN DE CAPACIDAD  DE 450 ML</v>
          </cell>
          <cell r="B139" t="str">
            <v>Unidad</v>
          </cell>
          <cell r="C139">
            <v>370</v>
          </cell>
          <cell r="D139" t="str">
            <v>BIEN</v>
          </cell>
        </row>
        <row r="140">
          <cell r="A140" t="str">
            <v>MATRAZ DE LECHATELIER DE 250 ml</v>
          </cell>
          <cell r="B140" t="str">
            <v>Unidad</v>
          </cell>
          <cell r="C140">
            <v>300</v>
          </cell>
          <cell r="D140" t="str">
            <v>BIEN</v>
          </cell>
        </row>
        <row r="141">
          <cell r="A141" t="str">
            <v>MEDIDOR DE FORMA  DE  ARIDOS</v>
          </cell>
          <cell r="B141" t="str">
            <v>Unidad</v>
          </cell>
          <cell r="C141">
            <v>80</v>
          </cell>
          <cell r="D141" t="str">
            <v>BIEN</v>
          </cell>
        </row>
        <row r="142">
          <cell r="A142" t="str">
            <v>MOLDE DE COMPACTACION STANDARD, DE 4 " DE  DIAMETRO PLACA BASE, CUERPO DEL MOLDE, COLLAR DE LLENADO CODIGO( 76-B0057/A)</v>
          </cell>
          <cell r="B142" t="str">
            <v>Unidad</v>
          </cell>
          <cell r="C142">
            <v>150</v>
          </cell>
          <cell r="D142" t="str">
            <v>BIEN</v>
          </cell>
        </row>
        <row r="143">
          <cell r="A143" t="str">
            <v>MOLDES  DE CONTRACCION LINEAL</v>
          </cell>
          <cell r="B143" t="str">
            <v>Moldes</v>
          </cell>
          <cell r="C143">
            <v>50</v>
          </cell>
          <cell r="D143" t="str">
            <v>BIEN</v>
          </cell>
        </row>
        <row r="144">
          <cell r="A144" t="str">
            <v>MOLDES  PARA ENSAYO DE CBR  CON  SUS  ACCESORIOS</v>
          </cell>
          <cell r="B144" t="str">
            <v>Juego</v>
          </cell>
          <cell r="C144">
            <v>854</v>
          </cell>
          <cell r="D144" t="str">
            <v>BIEN</v>
          </cell>
        </row>
        <row r="145">
          <cell r="A145" t="str">
            <v>MOLDES DE PROCTOR  DE 4 "    CON  COLLARIN</v>
          </cell>
          <cell r="B145" t="str">
            <v>Unidad</v>
          </cell>
          <cell r="C145">
            <v>150</v>
          </cell>
          <cell r="D145" t="str">
            <v>BIEN</v>
          </cell>
        </row>
        <row r="146">
          <cell r="A146" t="str">
            <v>MOLDES DE PROCTOR DE 6"  CON  COLLARIN</v>
          </cell>
          <cell r="B146" t="str">
            <v>Unidad</v>
          </cell>
          <cell r="C146">
            <v>180</v>
          </cell>
          <cell r="D146" t="str">
            <v>BIEN</v>
          </cell>
        </row>
        <row r="147">
          <cell r="A147" t="str">
            <v>PENETROMETRO AUTOMATICO ELECTRONICO  230 V. CODIGO ( 81-B0103/A)</v>
          </cell>
          <cell r="B147" t="str">
            <v>Unidad</v>
          </cell>
          <cell r="C147">
            <v>2500</v>
          </cell>
          <cell r="D147" t="str">
            <v>BIEN</v>
          </cell>
        </row>
        <row r="148">
          <cell r="A148" t="str">
            <v>PERFORADORA  DE 30 MTS</v>
          </cell>
          <cell r="B148" t="str">
            <v>Unidad</v>
          </cell>
          <cell r="C148">
            <v>35000</v>
          </cell>
          <cell r="D148" t="str">
            <v>BIEN</v>
          </cell>
        </row>
        <row r="149">
          <cell r="A149" t="str">
            <v>Permeámetro de carga variable y constante</v>
          </cell>
          <cell r="B149" t="str">
            <v>Unidad</v>
          </cell>
          <cell r="C149">
            <v>3652.4</v>
          </cell>
          <cell r="D149" t="str">
            <v>BIEN</v>
          </cell>
        </row>
        <row r="150">
          <cell r="A150" t="str">
            <v>PICNOMETRO DE VACIO DE ALTA RESISTENCIA,10.000 ML DE CAPACIDAD  CODIGO (75-D1122), DESAIREADOR POR  VIBRACION ELECTROMEGNETICA 110 V, SOLO  BOMBA  DE VACIOS , TUBO  DE  GOMA  DE 6,5 MM  DE  DIAMETRO  INTERIOR  x 16,5 MM DE  DIAMETRO  EXTERIOR</v>
          </cell>
          <cell r="B150" t="str">
            <v>Unidad</v>
          </cell>
          <cell r="C150">
            <v>3500</v>
          </cell>
          <cell r="D150" t="str">
            <v>BIEN</v>
          </cell>
        </row>
        <row r="151">
          <cell r="A151" t="str">
            <v>PICNOMETROS - BOTELLAS DE  DENSIDAD RELATIVA DE HUBBARD-CARMICK DE 25 ML  DE CAPACIDAD</v>
          </cell>
          <cell r="B151" t="str">
            <v>Unidad</v>
          </cell>
          <cell r="C151">
            <v>200</v>
          </cell>
          <cell r="D151" t="str">
            <v>BIEN</v>
          </cell>
        </row>
        <row r="152">
          <cell r="A152" t="str">
            <v>PRENSA  PARA APRETAR HIERRO DE DIAMETRO DE 14 mm</v>
          </cell>
          <cell r="B152" t="str">
            <v>Unidad</v>
          </cell>
          <cell r="C152">
            <v>200</v>
          </cell>
          <cell r="D152" t="str">
            <v>BIEN</v>
          </cell>
        </row>
        <row r="153">
          <cell r="A153" t="str">
            <v>Prensa Marshall (4500 kg) de 110 v, incluidos los accesorios</v>
          </cell>
          <cell r="B153" t="str">
            <v>Unidad</v>
          </cell>
          <cell r="C153">
            <v>9325</v>
          </cell>
          <cell r="D153" t="str">
            <v>BIEN</v>
          </cell>
        </row>
        <row r="154">
          <cell r="A154" t="str">
            <v>Proyecto integracion al sistema de gestion institucional (laptos)</v>
          </cell>
          <cell r="B154" t="str">
            <v>Global</v>
          </cell>
          <cell r="C154">
            <v>62</v>
          </cell>
          <cell r="D154" t="str">
            <v>BIEN</v>
          </cell>
        </row>
        <row r="155">
          <cell r="A155" t="str">
            <v>Proyector</v>
          </cell>
          <cell r="B155" t="str">
            <v>Unidad</v>
          </cell>
          <cell r="C155">
            <v>1000</v>
          </cell>
          <cell r="D155" t="str">
            <v>BIEN</v>
          </cell>
        </row>
        <row r="156">
          <cell r="A156" t="str">
            <v>Proyectores, marca EPSON</v>
          </cell>
          <cell r="B156" t="str">
            <v>Unidad</v>
          </cell>
          <cell r="C156">
            <v>1000</v>
          </cell>
          <cell r="D156" t="str">
            <v>BIEN</v>
          </cell>
        </row>
        <row r="157">
          <cell r="A157" t="str">
            <v xml:space="preserve">RANURADORES CURVOS </v>
          </cell>
          <cell r="B157" t="str">
            <v>Unidad</v>
          </cell>
          <cell r="C157">
            <v>46</v>
          </cell>
          <cell r="D157" t="str">
            <v>BIEN</v>
          </cell>
        </row>
        <row r="158">
          <cell r="A158" t="str">
            <v>RECIPIENTE  METALICO  PARA  PREPARACION DE MEZCLAS  ASFALTICAS  CON UN CALENTADOR  DE GAS</v>
          </cell>
          <cell r="B158" t="str">
            <v>Unidad</v>
          </cell>
          <cell r="C158">
            <v>1000</v>
          </cell>
          <cell r="D158" t="str">
            <v>BIEN</v>
          </cell>
        </row>
        <row r="159">
          <cell r="A159" t="str">
            <v>SISTEMA  DE COMPRESION Y MODULO DE  ELASTICIDAD DE HORMIGON</v>
          </cell>
          <cell r="B159" t="str">
            <v>Unidad</v>
          </cell>
          <cell r="C159">
            <v>26325.119999999999</v>
          </cell>
          <cell r="D159" t="str">
            <v>BIEN</v>
          </cell>
        </row>
        <row r="160">
          <cell r="A160" t="str">
            <v>SISTEMA  PARA  ENSAYOS TRIAXIALES DINAMICOS EN  SUELOS  CONTROLADOS AUTOMATICAMENTE MEDIANTE  COMPUTADORA CON DOBLE ACTUADOR DE +/- 14 KN CAPACIDADD 50 KN</v>
          </cell>
          <cell r="B160" t="str">
            <v>Unidad</v>
          </cell>
          <cell r="C160">
            <v>96928</v>
          </cell>
          <cell r="D160" t="str">
            <v>BIEN</v>
          </cell>
        </row>
        <row r="161">
          <cell r="A161" t="str">
            <v>TAMICES N º 4 ,8,10,12,20,30,40,50,,100</v>
          </cell>
          <cell r="B161" t="str">
            <v>Juego</v>
          </cell>
          <cell r="C161">
            <v>1000</v>
          </cell>
          <cell r="D161" t="str">
            <v>BIEN</v>
          </cell>
        </row>
        <row r="162">
          <cell r="A162" t="str">
            <v>TAMICES Nº 200</v>
          </cell>
          <cell r="B162" t="str">
            <v>Unidad</v>
          </cell>
          <cell r="C162">
            <v>180</v>
          </cell>
          <cell r="D162" t="str">
            <v>BIEN</v>
          </cell>
        </row>
        <row r="163">
          <cell r="A163" t="str">
            <v>TAMIZADORA  ELECTRICA  DE  DIAMETROS  DE 8" CON  DESPLAZAMIENTO</v>
          </cell>
          <cell r="B163" t="str">
            <v>Unidad</v>
          </cell>
          <cell r="C163">
            <v>1700</v>
          </cell>
          <cell r="D163" t="str">
            <v>BIEN</v>
          </cell>
        </row>
        <row r="164">
          <cell r="A164" t="str">
            <v>TERMOMETRO - HIGROMETRO PORTATIL</v>
          </cell>
          <cell r="B164" t="str">
            <v>Unidad</v>
          </cell>
          <cell r="C164">
            <v>285</v>
          </cell>
          <cell r="D164" t="str">
            <v>BIEN</v>
          </cell>
        </row>
        <row r="165">
          <cell r="A165" t="str">
            <v>TERMOMETROS DE  CUADRANTE 0-60  0-100  0-200  0- 260 ºc</v>
          </cell>
          <cell r="B165" t="str">
            <v>Unidad</v>
          </cell>
          <cell r="C165">
            <v>40</v>
          </cell>
          <cell r="D165" t="str">
            <v>BIEN</v>
          </cell>
        </row>
        <row r="166">
          <cell r="A166" t="str">
            <v>Termómetros tipo reloj para muestras de asfalto</v>
          </cell>
          <cell r="B166" t="str">
            <v>Unidad</v>
          </cell>
          <cell r="C166">
            <v>250</v>
          </cell>
          <cell r="D166" t="str">
            <v>BIEN</v>
          </cell>
        </row>
        <row r="167">
          <cell r="A167" t="str">
            <v>TORNO TALLADOR  DE 3 - 4 CM</v>
          </cell>
          <cell r="B167" t="str">
            <v>Unidad</v>
          </cell>
          <cell r="C167">
            <v>2500</v>
          </cell>
          <cell r="D167" t="str">
            <v>BIEN</v>
          </cell>
        </row>
        <row r="168">
          <cell r="A168" t="str">
            <v>TRIPODE  PARA RELOJ  COMPARADOR CON ESCALA  DE 25 MM SUBDIVISIONES DE 0,01  MM</v>
          </cell>
          <cell r="B168" t="str">
            <v>Unidad</v>
          </cell>
          <cell r="C168">
            <v>300</v>
          </cell>
          <cell r="D168" t="str">
            <v>BIEN</v>
          </cell>
        </row>
        <row r="169">
          <cell r="A169" t="str">
            <v>VERNIER CALIPERS PIE  DE REY 0- 300MM X 0,05 MM</v>
          </cell>
          <cell r="B169" t="str">
            <v>Unidad</v>
          </cell>
          <cell r="C169">
            <v>100</v>
          </cell>
          <cell r="D169" t="str">
            <v>BIEN</v>
          </cell>
        </row>
        <row r="172">
          <cell r="A172" t="str">
            <v>Agua Potable</v>
          </cell>
          <cell r="B172" t="str">
            <v>Global</v>
          </cell>
          <cell r="C172">
            <v>7000</v>
          </cell>
          <cell r="D172" t="str">
            <v>SERVICIO</v>
          </cell>
          <cell r="E172" t="str">
            <v>530101 0000 001</v>
          </cell>
        </row>
        <row r="173">
          <cell r="A173" t="str">
            <v>Alimentos y bebidas</v>
          </cell>
          <cell r="B173" t="str">
            <v>Global</v>
          </cell>
          <cell r="C173">
            <v>1000</v>
          </cell>
          <cell r="D173" t="str">
            <v>SERVICIO</v>
          </cell>
          <cell r="E173" t="str">
            <v>530801 0000 002</v>
          </cell>
        </row>
        <row r="174">
          <cell r="A174" t="str">
            <v>Arrendamiento y licencias de uso de paquetes informáticos</v>
          </cell>
          <cell r="B174" t="str">
            <v>Global</v>
          </cell>
          <cell r="C174">
            <v>6500</v>
          </cell>
          <cell r="D174" t="str">
            <v>BIEN</v>
          </cell>
          <cell r="E174" t="str">
            <v>530702 0000 002</v>
          </cell>
        </row>
        <row r="175">
          <cell r="A175" t="str">
            <v>Consultoría Asesoría e Investigación Especializada</v>
          </cell>
          <cell r="B175" t="str">
            <v>Global</v>
          </cell>
          <cell r="C175">
            <v>2000</v>
          </cell>
          <cell r="D175" t="str">
            <v>BIEN</v>
          </cell>
          <cell r="E175" t="str">
            <v>530601 0000 002</v>
          </cell>
        </row>
        <row r="176">
          <cell r="A176" t="str">
            <v>Edición, Impresión, Reproducción y Publicación</v>
          </cell>
          <cell r="B176" t="str">
            <v>Global</v>
          </cell>
          <cell r="C176">
            <v>2000</v>
          </cell>
          <cell r="D176" t="str">
            <v>SERVICIO</v>
          </cell>
          <cell r="E176" t="str">
            <v>530204 0000 002</v>
          </cell>
        </row>
        <row r="177">
          <cell r="A177" t="str">
            <v>Energía eléctrica</v>
          </cell>
          <cell r="B177" t="str">
            <v>Global</v>
          </cell>
          <cell r="C177">
            <v>35000</v>
          </cell>
          <cell r="D177" t="str">
            <v>BIEN</v>
          </cell>
          <cell r="E177" t="str">
            <v>530104 0000 001</v>
          </cell>
        </row>
        <row r="178">
          <cell r="A178" t="str">
            <v>Equipos, Sistemas y Paquetes Informáticos mayores de 100,00</v>
          </cell>
          <cell r="B178" t="str">
            <v>Global</v>
          </cell>
          <cell r="C178">
            <v>30000</v>
          </cell>
          <cell r="D178" t="str">
            <v>SERVICIO</v>
          </cell>
          <cell r="E178" t="str">
            <v>840107 0000 002</v>
          </cell>
        </row>
        <row r="179">
          <cell r="A179" t="str">
            <v>Equipos, Sistemas y Paquetes Informáticos menores de 100,00</v>
          </cell>
          <cell r="B179" t="str">
            <v>Global</v>
          </cell>
          <cell r="C179">
            <v>3500</v>
          </cell>
          <cell r="D179" t="str">
            <v>SERVICIO</v>
          </cell>
          <cell r="E179" t="str">
            <v>531407 0000 002</v>
          </cell>
        </row>
        <row r="180">
          <cell r="A180" t="str">
            <v>Fletes y Maniobras</v>
          </cell>
          <cell r="B180" t="str">
            <v>Global</v>
          </cell>
          <cell r="C180">
            <v>200</v>
          </cell>
          <cell r="D180" t="str">
            <v>SERVICIO</v>
          </cell>
          <cell r="E180" t="str">
            <v>530202 0000 002</v>
          </cell>
        </row>
        <row r="181">
          <cell r="A181" t="str">
            <v>Gastos para Atención de Delegados</v>
          </cell>
          <cell r="B181" t="str">
            <v>Global</v>
          </cell>
          <cell r="C181">
            <v>2000</v>
          </cell>
          <cell r="D181" t="str">
            <v>SERVICIO</v>
          </cell>
          <cell r="E181" t="str">
            <v>530307 0000 002</v>
          </cell>
        </row>
        <row r="182">
          <cell r="A182" t="str">
            <v>Herramientas</v>
          </cell>
          <cell r="B182" t="str">
            <v>Global</v>
          </cell>
          <cell r="C182">
            <v>300</v>
          </cell>
          <cell r="D182" t="str">
            <v>BIEN</v>
          </cell>
          <cell r="E182" t="str">
            <v>530806 0000 002</v>
          </cell>
        </row>
        <row r="183">
          <cell r="A183" t="str">
            <v>Honorarios por Contratos Civiles de Servicios</v>
          </cell>
          <cell r="B183" t="str">
            <v>Global</v>
          </cell>
          <cell r="C183">
            <v>6000</v>
          </cell>
          <cell r="D183" t="str">
            <v>BIEN</v>
          </cell>
          <cell r="E183" t="str">
            <v>530606 0000 002</v>
          </cell>
        </row>
        <row r="184">
          <cell r="A184" t="str">
            <v>Investigaciones Profesionales y Exámenes de Laboratorio</v>
          </cell>
          <cell r="B184" t="str">
            <v>Global</v>
          </cell>
          <cell r="C184">
            <v>1000</v>
          </cell>
          <cell r="D184" t="str">
            <v>BIEN</v>
          </cell>
          <cell r="E184" t="str">
            <v>530212 0000 002</v>
          </cell>
        </row>
        <row r="185">
          <cell r="A185" t="str">
            <v>Libros y colecciones mayores de 100,00</v>
          </cell>
          <cell r="B185" t="str">
            <v>Global</v>
          </cell>
          <cell r="C185">
            <v>10000</v>
          </cell>
          <cell r="D185" t="str">
            <v>SERVICIO</v>
          </cell>
          <cell r="E185" t="str">
            <v>840109 0000 002</v>
          </cell>
        </row>
        <row r="186">
          <cell r="A186" t="str">
            <v>Libros y colecciones menores de 100,00</v>
          </cell>
          <cell r="B186" t="str">
            <v>Global</v>
          </cell>
          <cell r="C186">
            <v>17400</v>
          </cell>
          <cell r="D186" t="str">
            <v>SERVICIO</v>
          </cell>
          <cell r="E186" t="str">
            <v>531409 0000 002</v>
          </cell>
        </row>
        <row r="187">
          <cell r="A187" t="str">
            <v>Mantenimiento de Mobiliarios</v>
          </cell>
          <cell r="B187" t="str">
            <v>Global</v>
          </cell>
          <cell r="C187">
            <v>400</v>
          </cell>
          <cell r="D187" t="str">
            <v>BIEN</v>
          </cell>
          <cell r="E187" t="str">
            <v>530403 0000 002</v>
          </cell>
        </row>
        <row r="188">
          <cell r="A188" t="str">
            <v>Mantenimiento, edificios, locales y residencias</v>
          </cell>
          <cell r="B188" t="str">
            <v>Global</v>
          </cell>
          <cell r="C188">
            <v>10000</v>
          </cell>
          <cell r="D188" t="str">
            <v>SERVICIO</v>
          </cell>
          <cell r="E188" t="str">
            <v>530402 0000 001</v>
          </cell>
        </row>
        <row r="189">
          <cell r="A189" t="str">
            <v>Maquinarias y Equipos (Mantenimiento)</v>
          </cell>
          <cell r="B189" t="str">
            <v>Global</v>
          </cell>
          <cell r="C189">
            <v>4000</v>
          </cell>
          <cell r="D189" t="str">
            <v>BIEN</v>
          </cell>
          <cell r="E189" t="str">
            <v>530404 0000 002</v>
          </cell>
        </row>
        <row r="190">
          <cell r="A190" t="str">
            <v>Maquinarias y Equipos mayores a 100,00</v>
          </cell>
          <cell r="B190" t="str">
            <v>Global</v>
          </cell>
          <cell r="C190">
            <v>40000</v>
          </cell>
          <cell r="D190" t="str">
            <v>BIEN</v>
          </cell>
          <cell r="E190" t="str">
            <v>840104 0000 002</v>
          </cell>
        </row>
        <row r="191">
          <cell r="A191" t="str">
            <v>Maquinarias y Equipos menores a 100,00</v>
          </cell>
          <cell r="B191" t="str">
            <v>Global</v>
          </cell>
          <cell r="C191">
            <v>900</v>
          </cell>
          <cell r="D191" t="str">
            <v>BIEN</v>
          </cell>
          <cell r="E191" t="str">
            <v>531404 0000 002</v>
          </cell>
        </row>
        <row r="192">
          <cell r="A192" t="str">
            <v>Materiales de Aseo</v>
          </cell>
          <cell r="B192" t="str">
            <v>Global</v>
          </cell>
          <cell r="C192">
            <v>6200</v>
          </cell>
          <cell r="D192" t="str">
            <v>BIEN</v>
          </cell>
          <cell r="E192" t="str">
            <v>530805 0000 002</v>
          </cell>
        </row>
        <row r="193">
          <cell r="A193" t="str">
            <v xml:space="preserve">Materiales de Construcción, Eléctricos, Plomería y Carpintería </v>
          </cell>
          <cell r="B193" t="str">
            <v>Global</v>
          </cell>
          <cell r="C193">
            <v>9000</v>
          </cell>
          <cell r="D193" t="str">
            <v>BIEN</v>
          </cell>
          <cell r="E193" t="str">
            <v>530811 0000 002</v>
          </cell>
        </row>
        <row r="194">
          <cell r="A194" t="str">
            <v>Materiales de Impresión, Fotografía, Reproducción y Publicaciones</v>
          </cell>
          <cell r="B194" t="str">
            <v>Global</v>
          </cell>
          <cell r="C194">
            <v>6000</v>
          </cell>
          <cell r="D194" t="str">
            <v>BIEN</v>
          </cell>
          <cell r="E194" t="str">
            <v>530807 0000 002</v>
          </cell>
        </row>
        <row r="195">
          <cell r="A195" t="str">
            <v>Materiales de Oficina</v>
          </cell>
          <cell r="B195" t="str">
            <v>Global</v>
          </cell>
          <cell r="C195">
            <v>12000</v>
          </cell>
          <cell r="D195" t="str">
            <v>BIEN</v>
          </cell>
          <cell r="E195" t="str">
            <v>530804 0000 002</v>
          </cell>
        </row>
        <row r="196">
          <cell r="A196" t="str">
            <v>Materiales Didácticos</v>
          </cell>
          <cell r="B196" t="str">
            <v>Global</v>
          </cell>
          <cell r="C196">
            <v>5000</v>
          </cell>
          <cell r="D196" t="str">
            <v>BIEN</v>
          </cell>
          <cell r="E196" t="str">
            <v>530812 0000 002</v>
          </cell>
        </row>
        <row r="197">
          <cell r="A197" t="str">
            <v>Materiales e Insumos para Laboratorio y Uso Médico</v>
          </cell>
          <cell r="B197" t="str">
            <v>Global</v>
          </cell>
          <cell r="C197">
            <v>2000</v>
          </cell>
          <cell r="D197" t="str">
            <v>BIEN</v>
          </cell>
          <cell r="E197" t="str">
            <v>530810 0000 002</v>
          </cell>
        </row>
        <row r="198">
          <cell r="A198" t="str">
            <v>Mobiliarios</v>
          </cell>
          <cell r="B198" t="str">
            <v>Global</v>
          </cell>
          <cell r="C198">
            <v>5000</v>
          </cell>
          <cell r="D198" t="str">
            <v>BIEN</v>
          </cell>
          <cell r="E198" t="str">
            <v>531403 0000 002</v>
          </cell>
        </row>
        <row r="199">
          <cell r="A199" t="str">
            <v>Mobiliarios</v>
          </cell>
          <cell r="B199" t="str">
            <v>Global</v>
          </cell>
          <cell r="C199">
            <v>10000</v>
          </cell>
          <cell r="D199" t="str">
            <v>SERVICIO</v>
          </cell>
          <cell r="E199" t="str">
            <v>840103 0000 002</v>
          </cell>
        </row>
        <row r="200">
          <cell r="A200" t="str">
            <v>Pasajes al Exterior</v>
          </cell>
          <cell r="B200" t="str">
            <v>Global</v>
          </cell>
          <cell r="C200">
            <v>4000</v>
          </cell>
          <cell r="D200" t="str">
            <v>BIEN</v>
          </cell>
          <cell r="E200" t="str">
            <v>530302 0000 002</v>
          </cell>
        </row>
        <row r="201">
          <cell r="A201" t="str">
            <v>Pasajes al Interior</v>
          </cell>
          <cell r="B201" t="str">
            <v>Global</v>
          </cell>
          <cell r="C201">
            <v>3000</v>
          </cell>
          <cell r="D201" t="str">
            <v>BIEN</v>
          </cell>
          <cell r="E201" t="str">
            <v>530301 0000 002</v>
          </cell>
        </row>
        <row r="202">
          <cell r="A202" t="str">
            <v>Publicidad y Propaganda en Medios de Comunicación Masiva</v>
          </cell>
          <cell r="B202" t="str">
            <v>Global</v>
          </cell>
          <cell r="C202">
            <v>1000</v>
          </cell>
          <cell r="D202" t="str">
            <v>SERVICIO</v>
          </cell>
          <cell r="E202" t="str">
            <v>530218 0000 002</v>
          </cell>
        </row>
        <row r="203">
          <cell r="A203" t="str">
            <v>Repuestos y Accesorios</v>
          </cell>
          <cell r="B203" t="str">
            <v>Global</v>
          </cell>
          <cell r="C203">
            <v>2000</v>
          </cell>
          <cell r="D203" t="str">
            <v>BIEN</v>
          </cell>
          <cell r="E203" t="str">
            <v>530813 0000 001</v>
          </cell>
        </row>
        <row r="204">
          <cell r="A204" t="str">
            <v>Servicio de Capacitación</v>
          </cell>
          <cell r="B204" t="str">
            <v>Global</v>
          </cell>
          <cell r="C204">
            <v>18380</v>
          </cell>
          <cell r="D204" t="str">
            <v>SERVICIO</v>
          </cell>
          <cell r="E204" t="str">
            <v>530603 0000 001</v>
          </cell>
        </row>
        <row r="205">
          <cell r="A205" t="str">
            <v>Servicios Personales Eventuales sin Relación de Dependencia</v>
          </cell>
          <cell r="B205" t="str">
            <v>Global</v>
          </cell>
          <cell r="C205">
            <v>3000</v>
          </cell>
          <cell r="D205" t="str">
            <v>SERVICIO</v>
          </cell>
          <cell r="E205" t="str">
            <v>530221 0000 002</v>
          </cell>
        </row>
        <row r="206">
          <cell r="A206" t="str">
            <v>Telecomunicaciones</v>
          </cell>
          <cell r="B206" t="str">
            <v>Global</v>
          </cell>
          <cell r="C206">
            <v>400</v>
          </cell>
          <cell r="D206" t="str">
            <v>BIEN</v>
          </cell>
          <cell r="E206" t="str">
            <v>530105 0000 001</v>
          </cell>
        </row>
        <row r="207">
          <cell r="A207" t="str">
            <v>Transporte de Personal</v>
          </cell>
          <cell r="B207" t="str">
            <v>Global</v>
          </cell>
          <cell r="C207">
            <v>300</v>
          </cell>
          <cell r="D207" t="str">
            <v>BIEN</v>
          </cell>
          <cell r="E207" t="str">
            <v>530201 0000 002</v>
          </cell>
        </row>
        <row r="208">
          <cell r="A208" t="str">
            <v>Viáticos y Subsistencias en el  Exterior</v>
          </cell>
          <cell r="B208" t="str">
            <v>Global</v>
          </cell>
          <cell r="C208">
            <v>2000</v>
          </cell>
          <cell r="D208" t="str">
            <v>BIEN</v>
          </cell>
          <cell r="E208" t="str">
            <v>530304 0000 002</v>
          </cell>
        </row>
        <row r="209">
          <cell r="A209" t="str">
            <v>Viáticos y Subsistencias en el Interior</v>
          </cell>
          <cell r="B209" t="str">
            <v>Global</v>
          </cell>
          <cell r="C209">
            <v>5000</v>
          </cell>
          <cell r="D209" t="str">
            <v>BIEN</v>
          </cell>
          <cell r="E209" t="str">
            <v>530303 0000 002</v>
          </cell>
        </row>
        <row r="210">
          <cell r="A210">
            <v>0</v>
          </cell>
          <cell r="B210">
            <v>0</v>
          </cell>
          <cell r="C210">
            <v>0</v>
          </cell>
          <cell r="D210">
            <v>0</v>
          </cell>
          <cell r="E210">
            <v>0</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PAC CONSOLIDADO"/>
      <sheetName val="UAIC"/>
      <sheetName val="UAIC Laboratorios"/>
      <sheetName val="PRODUCTO"/>
    </sheetNames>
    <sheetDataSet>
      <sheetData sheetId="0" refreshError="1"/>
      <sheetData sheetId="1" refreshError="1"/>
      <sheetData sheetId="2" refreshError="1"/>
      <sheetData sheetId="3" refreshError="1">
        <row r="2">
          <cell r="A2" t="str">
            <v>Cursos Sercop</v>
          </cell>
          <cell r="B2" t="str">
            <v>Unidad</v>
          </cell>
          <cell r="C2">
            <v>800</v>
          </cell>
          <cell r="D2" t="str">
            <v>SERVICIO</v>
          </cell>
        </row>
        <row r="3">
          <cell r="A3">
            <v>0</v>
          </cell>
          <cell r="B3">
            <v>0</v>
          </cell>
          <cell r="C3">
            <v>0</v>
          </cell>
          <cell r="D3">
            <v>0</v>
          </cell>
        </row>
        <row r="6">
          <cell r="A6" t="str">
            <v>Archivadores Leizt 8cm Azul y Negro</v>
          </cell>
          <cell r="B6" t="str">
            <v>unidad</v>
          </cell>
          <cell r="C6">
            <v>1.28</v>
          </cell>
          <cell r="D6" t="str">
            <v>BIEN</v>
          </cell>
        </row>
        <row r="7">
          <cell r="A7" t="str">
            <v>Borrador de queso, marca Pelikan</v>
          </cell>
          <cell r="B7" t="str">
            <v>unidad</v>
          </cell>
          <cell r="C7">
            <v>0.28000000000000003</v>
          </cell>
          <cell r="D7" t="str">
            <v>BIEN</v>
          </cell>
        </row>
        <row r="8">
          <cell r="A8" t="str">
            <v>Borradores de Pizarra</v>
          </cell>
          <cell r="B8" t="str">
            <v>Unidad</v>
          </cell>
          <cell r="C8">
            <v>2.9</v>
          </cell>
          <cell r="D8" t="str">
            <v>BIEN</v>
          </cell>
        </row>
        <row r="9">
          <cell r="A9" t="str">
            <v>Cajas de grapas 23/10</v>
          </cell>
          <cell r="B9" t="str">
            <v>Unidad</v>
          </cell>
          <cell r="C9">
            <v>2</v>
          </cell>
          <cell r="D9" t="str">
            <v>BIEN</v>
          </cell>
        </row>
        <row r="10">
          <cell r="A10" t="str">
            <v>Carpetas de Carton</v>
          </cell>
          <cell r="B10" t="str">
            <v>Unidad</v>
          </cell>
          <cell r="C10">
            <v>0.35</v>
          </cell>
          <cell r="D10" t="str">
            <v>BIEN</v>
          </cell>
        </row>
        <row r="11">
          <cell r="A11" t="str">
            <v>Carpetas de Plastico</v>
          </cell>
          <cell r="B11" t="str">
            <v>Unidad</v>
          </cell>
          <cell r="C11">
            <v>0.45</v>
          </cell>
          <cell r="D11" t="str">
            <v>BIEN</v>
          </cell>
        </row>
        <row r="12">
          <cell r="A12" t="str">
            <v>Carpetas folder artesco</v>
          </cell>
          <cell r="B12" t="str">
            <v>unidad</v>
          </cell>
          <cell r="C12">
            <v>5</v>
          </cell>
          <cell r="D12" t="str">
            <v>BIEN</v>
          </cell>
        </row>
        <row r="13">
          <cell r="A13" t="str">
            <v>Carpetas plásticas con borde de barra</v>
          </cell>
          <cell r="B13" t="str">
            <v>unidad</v>
          </cell>
          <cell r="C13">
            <v>0.4</v>
          </cell>
          <cell r="D13" t="str">
            <v>BIEN</v>
          </cell>
        </row>
        <row r="14">
          <cell r="A14" t="str">
            <v>Carpetas Plasticas con vincha</v>
          </cell>
          <cell r="B14" t="str">
            <v>Unidad</v>
          </cell>
          <cell r="C14">
            <v>0.38</v>
          </cell>
          <cell r="D14" t="str">
            <v>BIEN</v>
          </cell>
        </row>
        <row r="15">
          <cell r="A15" t="str">
            <v>Cds con caja</v>
          </cell>
          <cell r="B15" t="str">
            <v>Unidad</v>
          </cell>
          <cell r="C15">
            <v>0.44</v>
          </cell>
          <cell r="D15" t="str">
            <v>BIEN</v>
          </cell>
        </row>
        <row r="16">
          <cell r="A16" t="str">
            <v>Cinta Masking 5cm</v>
          </cell>
          <cell r="B16" t="str">
            <v>unidad</v>
          </cell>
          <cell r="C16">
            <v>2</v>
          </cell>
          <cell r="D16" t="str">
            <v>BIEN</v>
          </cell>
        </row>
        <row r="17">
          <cell r="A17" t="str">
            <v>Cinta masking tape</v>
          </cell>
          <cell r="B17" t="str">
            <v>Unidad</v>
          </cell>
          <cell r="C17">
            <v>1</v>
          </cell>
          <cell r="D17" t="str">
            <v>BIEN</v>
          </cell>
        </row>
        <row r="18">
          <cell r="A18" t="str">
            <v>Clip Mariposa n. 1</v>
          </cell>
          <cell r="B18" t="str">
            <v>caja</v>
          </cell>
          <cell r="C18">
            <v>0.86</v>
          </cell>
          <cell r="D18" t="str">
            <v>BIEN</v>
          </cell>
        </row>
        <row r="19">
          <cell r="A19" t="str">
            <v>Clips n.</v>
          </cell>
          <cell r="B19" t="str">
            <v>caja</v>
          </cell>
          <cell r="C19">
            <v>0.7</v>
          </cell>
          <cell r="D19" t="str">
            <v>BIEN</v>
          </cell>
        </row>
        <row r="20">
          <cell r="A20" t="str">
            <v>Correctores tipo bolígrafo</v>
          </cell>
          <cell r="B20" t="str">
            <v>Unidad</v>
          </cell>
          <cell r="C20">
            <v>1</v>
          </cell>
          <cell r="D20" t="str">
            <v>BIEN</v>
          </cell>
        </row>
        <row r="21">
          <cell r="A21" t="str">
            <v>Cuaderno espira a cuadros de 100 hojas</v>
          </cell>
          <cell r="B21" t="str">
            <v>Unidad</v>
          </cell>
          <cell r="C21">
            <v>1.3</v>
          </cell>
          <cell r="D21" t="str">
            <v>BIEN</v>
          </cell>
        </row>
        <row r="22">
          <cell r="A22" t="str">
            <v>Cuaderno Espiral grande 100 hojas cuadriculado</v>
          </cell>
          <cell r="B22" t="str">
            <v>Unidad</v>
          </cell>
          <cell r="C22">
            <v>1.5</v>
          </cell>
          <cell r="D22" t="str">
            <v>BIEN</v>
          </cell>
        </row>
        <row r="23">
          <cell r="A23" t="str">
            <v>Empastados</v>
          </cell>
          <cell r="B23" t="str">
            <v>Unidad</v>
          </cell>
          <cell r="C23">
            <v>10</v>
          </cell>
          <cell r="D23" t="str">
            <v>BIEN</v>
          </cell>
        </row>
        <row r="24">
          <cell r="A24" t="str">
            <v>Esferográficos color azul</v>
          </cell>
          <cell r="B24" t="str">
            <v>Unidad</v>
          </cell>
          <cell r="C24">
            <v>0.25</v>
          </cell>
          <cell r="D24" t="str">
            <v>BIEN</v>
          </cell>
        </row>
        <row r="25">
          <cell r="A25" t="str">
            <v>Esferográficos color negro</v>
          </cell>
          <cell r="B25" t="str">
            <v>Unidad</v>
          </cell>
          <cell r="C25">
            <v>0.25</v>
          </cell>
          <cell r="D25" t="str">
            <v>BIEN</v>
          </cell>
        </row>
        <row r="26">
          <cell r="A26" t="str">
            <v>Esferográficos color rojo</v>
          </cell>
          <cell r="B26" t="str">
            <v>Unidad</v>
          </cell>
          <cell r="C26">
            <v>0.25</v>
          </cell>
          <cell r="D26" t="str">
            <v>BIEN</v>
          </cell>
        </row>
        <row r="27">
          <cell r="A27" t="str">
            <v>Esferos Punta Fina Azul</v>
          </cell>
          <cell r="B27" t="str">
            <v>unidad</v>
          </cell>
          <cell r="C27">
            <v>0.25</v>
          </cell>
          <cell r="D27" t="str">
            <v>BIEN</v>
          </cell>
        </row>
        <row r="28">
          <cell r="A28" t="str">
            <v>Estiletes barrilito</v>
          </cell>
          <cell r="B28" t="str">
            <v>unidad</v>
          </cell>
          <cell r="C28">
            <v>2.2000000000000002</v>
          </cell>
          <cell r="D28" t="str">
            <v>BIEN</v>
          </cell>
        </row>
        <row r="29">
          <cell r="A29" t="str">
            <v>Folders tamaño oficio de 8 cm. Kores</v>
          </cell>
          <cell r="B29" t="str">
            <v>Unidad</v>
          </cell>
          <cell r="C29">
            <v>4</v>
          </cell>
          <cell r="D29" t="str">
            <v>BIEN</v>
          </cell>
        </row>
        <row r="30">
          <cell r="A30" t="str">
            <v>Manecillas grandes</v>
          </cell>
          <cell r="B30" t="str">
            <v>caja</v>
          </cell>
          <cell r="C30">
            <v>1.2</v>
          </cell>
          <cell r="D30" t="str">
            <v>BIEN</v>
          </cell>
        </row>
        <row r="31">
          <cell r="A31" t="str">
            <v>Marcadores de tiza líquida</v>
          </cell>
          <cell r="B31" t="str">
            <v>unidad</v>
          </cell>
          <cell r="C31">
            <v>0.85</v>
          </cell>
          <cell r="D31" t="str">
            <v>BIEN</v>
          </cell>
        </row>
        <row r="32">
          <cell r="A32" t="str">
            <v>Marcadores para CD</v>
          </cell>
          <cell r="B32" t="str">
            <v>Unidad</v>
          </cell>
          <cell r="C32">
            <v>1</v>
          </cell>
          <cell r="D32" t="str">
            <v>BIEN</v>
          </cell>
        </row>
        <row r="33">
          <cell r="A33" t="str">
            <v>Marcadores para pizarra acrílica azul</v>
          </cell>
          <cell r="B33" t="str">
            <v>Unidad</v>
          </cell>
          <cell r="C33">
            <v>1</v>
          </cell>
          <cell r="D33" t="str">
            <v>BIEN</v>
          </cell>
        </row>
        <row r="34">
          <cell r="A34" t="str">
            <v>Marcadores para pizarra acrílica negro</v>
          </cell>
          <cell r="B34" t="str">
            <v>Unidad</v>
          </cell>
          <cell r="C34">
            <v>1</v>
          </cell>
          <cell r="D34" t="str">
            <v>BIEN</v>
          </cell>
        </row>
        <row r="35">
          <cell r="A35" t="str">
            <v>Marcadores para pizarra acrílica rojo</v>
          </cell>
          <cell r="B35" t="str">
            <v>Unidad</v>
          </cell>
          <cell r="C35">
            <v>1</v>
          </cell>
          <cell r="D35" t="str">
            <v>BIEN</v>
          </cell>
        </row>
        <row r="36">
          <cell r="A36" t="str">
            <v>Marcadores para pizarra acrílica verde</v>
          </cell>
          <cell r="B36" t="str">
            <v>Unidad</v>
          </cell>
          <cell r="C36">
            <v>1</v>
          </cell>
          <cell r="D36" t="str">
            <v>BIEN</v>
          </cell>
        </row>
        <row r="37">
          <cell r="A37" t="str">
            <v>Marcadores permanentes color azul</v>
          </cell>
          <cell r="B37" t="str">
            <v>Unidad</v>
          </cell>
          <cell r="C37">
            <v>0.5</v>
          </cell>
          <cell r="D37" t="str">
            <v>BIEN</v>
          </cell>
        </row>
        <row r="38">
          <cell r="A38" t="str">
            <v>Notas adhesivas</v>
          </cell>
          <cell r="B38" t="str">
            <v>Unidad</v>
          </cell>
          <cell r="C38">
            <v>1</v>
          </cell>
          <cell r="D38" t="str">
            <v>BIEN</v>
          </cell>
        </row>
        <row r="39">
          <cell r="A39" t="str">
            <v>Notas Adhesivas varios tamaños y colores</v>
          </cell>
          <cell r="B39" t="str">
            <v>Unidad</v>
          </cell>
          <cell r="C39">
            <v>0.85</v>
          </cell>
          <cell r="D39" t="str">
            <v>BIEN</v>
          </cell>
        </row>
        <row r="40">
          <cell r="A40" t="str">
            <v>Papel A4</v>
          </cell>
          <cell r="B40" t="str">
            <v>Resma</v>
          </cell>
          <cell r="C40">
            <v>4.08</v>
          </cell>
          <cell r="D40" t="str">
            <v>BIEN</v>
          </cell>
        </row>
        <row r="41">
          <cell r="A41" t="str">
            <v>Pendrive de 16 GB</v>
          </cell>
          <cell r="B41" t="str">
            <v>Unidad</v>
          </cell>
          <cell r="C41">
            <v>16</v>
          </cell>
          <cell r="D41" t="str">
            <v>BIEN</v>
          </cell>
        </row>
        <row r="42">
          <cell r="A42" t="str">
            <v>Resaltadores</v>
          </cell>
          <cell r="B42" t="str">
            <v>Caja</v>
          </cell>
          <cell r="C42">
            <v>2</v>
          </cell>
          <cell r="D42" t="str">
            <v>BIEN</v>
          </cell>
        </row>
        <row r="43">
          <cell r="A43" t="str">
            <v xml:space="preserve">Resaltadores Amarillo fosforecente </v>
          </cell>
          <cell r="B43" t="str">
            <v>unidad</v>
          </cell>
          <cell r="C43">
            <v>2</v>
          </cell>
          <cell r="D43" t="str">
            <v>BIEN</v>
          </cell>
        </row>
        <row r="44">
          <cell r="A44" t="str">
            <v>Tijera</v>
          </cell>
          <cell r="B44" t="str">
            <v>Unidad</v>
          </cell>
          <cell r="C44">
            <v>6</v>
          </cell>
          <cell r="D44" t="str">
            <v>BIEN</v>
          </cell>
        </row>
        <row r="45">
          <cell r="A45" t="str">
            <v>Tiza Liquida</v>
          </cell>
          <cell r="B45" t="str">
            <v>Caja</v>
          </cell>
          <cell r="C45">
            <v>4.5</v>
          </cell>
          <cell r="D45" t="str">
            <v>BIEN</v>
          </cell>
        </row>
        <row r="48">
          <cell r="A48" t="str">
            <v>Archivador aéreo</v>
          </cell>
          <cell r="B48" t="str">
            <v>Unidad</v>
          </cell>
          <cell r="C48">
            <v>200</v>
          </cell>
          <cell r="D48" t="str">
            <v>BIEN</v>
          </cell>
        </row>
        <row r="49">
          <cell r="A49" t="str">
            <v>Archivador de dos cuerpos</v>
          </cell>
          <cell r="B49" t="str">
            <v>unidad</v>
          </cell>
          <cell r="C49">
            <v>300</v>
          </cell>
          <cell r="D49" t="str">
            <v>BIEN</v>
          </cell>
        </row>
        <row r="50">
          <cell r="A50" t="str">
            <v>Archivador metálico aéreo negro con puerta ovalada de 80 cm. De alto x 120 cm. Ancho x 50 cm de profundidad.</v>
          </cell>
          <cell r="B50" t="str">
            <v>unidad</v>
          </cell>
          <cell r="C50">
            <v>280</v>
          </cell>
          <cell r="D50" t="str">
            <v>BIEN</v>
          </cell>
        </row>
        <row r="51">
          <cell r="A51" t="str">
            <v>Archivador metánico negro de 3 servicios con puertas de vidrio y seguro, en la parte inferior puertas de metal de 1,90 X 1,10 X 50</v>
          </cell>
          <cell r="B51" t="str">
            <v>unidad</v>
          </cell>
          <cell r="C51">
            <v>400</v>
          </cell>
          <cell r="D51" t="str">
            <v>BIEN</v>
          </cell>
        </row>
        <row r="52">
          <cell r="A52" t="str">
            <v>Escritorio Ejecutivo</v>
          </cell>
          <cell r="B52" t="str">
            <v>Unidad</v>
          </cell>
          <cell r="C52">
            <v>500</v>
          </cell>
          <cell r="D52" t="str">
            <v>BIEN</v>
          </cell>
        </row>
        <row r="53">
          <cell r="A53" t="str">
            <v>Organizador de escritorio</v>
          </cell>
          <cell r="B53" t="str">
            <v>unidad</v>
          </cell>
          <cell r="C53">
            <v>20</v>
          </cell>
          <cell r="D53" t="str">
            <v>BIEN</v>
          </cell>
        </row>
        <row r="54">
          <cell r="A54" t="str">
            <v>Papelera metálica 2 pisos color negro</v>
          </cell>
          <cell r="B54" t="str">
            <v>Unidad</v>
          </cell>
          <cell r="C54">
            <v>15</v>
          </cell>
          <cell r="D54" t="str">
            <v>BIEN</v>
          </cell>
        </row>
        <row r="55">
          <cell r="A55" t="str">
            <v>Silla ejecutiva ergonómica anatomica</v>
          </cell>
          <cell r="B55" t="str">
            <v>Unidad</v>
          </cell>
          <cell r="C55">
            <v>80</v>
          </cell>
          <cell r="D55" t="str">
            <v>BIEN</v>
          </cell>
        </row>
        <row r="56">
          <cell r="A56" t="str">
            <v>Silla para secretaria</v>
          </cell>
          <cell r="B56" t="str">
            <v>Unidad</v>
          </cell>
          <cell r="C56">
            <v>100</v>
          </cell>
          <cell r="D56" t="str">
            <v>BIEN</v>
          </cell>
        </row>
        <row r="57">
          <cell r="A57" t="str">
            <v>Vitrina</v>
          </cell>
          <cell r="B57" t="str">
            <v>Unidad</v>
          </cell>
          <cell r="C57">
            <v>1300</v>
          </cell>
          <cell r="D57" t="str">
            <v>BIEN</v>
          </cell>
        </row>
        <row r="60">
          <cell r="A60" t="str">
            <v>Computadora de escritorio</v>
          </cell>
          <cell r="B60" t="str">
            <v>Unidad</v>
          </cell>
          <cell r="C60">
            <v>2200</v>
          </cell>
          <cell r="D60" t="str">
            <v>BIEN</v>
          </cell>
        </row>
        <row r="61">
          <cell r="A61" t="str">
            <v>Computadora HP ENVY Recline TouchSmart 23 all in one PC i7 nVidia 1GB Video Full HD táctil 16GB ram</v>
          </cell>
          <cell r="B61" t="str">
            <v>Unidad</v>
          </cell>
          <cell r="C61">
            <v>1700</v>
          </cell>
          <cell r="D61" t="str">
            <v>BIEN</v>
          </cell>
        </row>
        <row r="62">
          <cell r="A62" t="str">
            <v>Equipos de telecomunicaciones</v>
          </cell>
          <cell r="B62" t="str">
            <v>Unidad</v>
          </cell>
          <cell r="C62">
            <v>3000</v>
          </cell>
          <cell r="D62" t="str">
            <v>BIEN</v>
          </cell>
        </row>
        <row r="63">
          <cell r="A63" t="str">
            <v>Equipos electronicos</v>
          </cell>
          <cell r="B63" t="str">
            <v>Unidad</v>
          </cell>
          <cell r="C63">
            <v>3000</v>
          </cell>
          <cell r="D63" t="str">
            <v>BIEN</v>
          </cell>
        </row>
        <row r="64">
          <cell r="A64" t="str">
            <v xml:space="preserve">Impresora </v>
          </cell>
          <cell r="B64" t="str">
            <v>Unidad</v>
          </cell>
          <cell r="C64">
            <v>2000</v>
          </cell>
          <cell r="D64" t="str">
            <v>BIEN</v>
          </cell>
        </row>
        <row r="65">
          <cell r="A65" t="str">
            <v>Impresora EPSON L555</v>
          </cell>
          <cell r="B65" t="str">
            <v>Unidad</v>
          </cell>
          <cell r="C65">
            <v>730</v>
          </cell>
          <cell r="D65" t="str">
            <v>BIEN</v>
          </cell>
        </row>
        <row r="66">
          <cell r="A66" t="str">
            <v>Laptop, Intel Corel 7</v>
          </cell>
          <cell r="B66" t="str">
            <v>unidad</v>
          </cell>
          <cell r="C66">
            <v>1100</v>
          </cell>
          <cell r="D66" t="str">
            <v>BIEN</v>
          </cell>
        </row>
        <row r="67">
          <cell r="A67" t="str">
            <v>Regleta electrica</v>
          </cell>
          <cell r="B67" t="str">
            <v>Unidad</v>
          </cell>
          <cell r="C67">
            <v>8</v>
          </cell>
          <cell r="D67" t="str">
            <v>BIEN</v>
          </cell>
        </row>
        <row r="68">
          <cell r="A68" t="str">
            <v>UPS</v>
          </cell>
          <cell r="B68" t="str">
            <v>Unidad</v>
          </cell>
          <cell r="C68">
            <v>100</v>
          </cell>
          <cell r="D68" t="str">
            <v>BIEN</v>
          </cell>
        </row>
        <row r="71">
          <cell r="A71" t="str">
            <v>Contenedor de residuos</v>
          </cell>
          <cell r="B71" t="str">
            <v>Unidad</v>
          </cell>
          <cell r="C71">
            <v>30</v>
          </cell>
          <cell r="D71" t="str">
            <v>BIEN</v>
          </cell>
        </row>
        <row r="72">
          <cell r="A72" t="str">
            <v>Repuesto Impresora</v>
          </cell>
          <cell r="B72" t="str">
            <v>Unidad</v>
          </cell>
          <cell r="C72">
            <v>120</v>
          </cell>
          <cell r="D72" t="str">
            <v>BIEN</v>
          </cell>
        </row>
        <row r="73">
          <cell r="A73" t="str">
            <v>Repuesto Impresora Fusor</v>
          </cell>
          <cell r="B73" t="str">
            <v>Unidad</v>
          </cell>
          <cell r="C73">
            <v>120</v>
          </cell>
          <cell r="D73" t="str">
            <v>BIEN</v>
          </cell>
        </row>
        <row r="74">
          <cell r="A74" t="str">
            <v>Tinta  Epson T6641 negra para impresora L355</v>
          </cell>
          <cell r="B74" t="str">
            <v>unidad</v>
          </cell>
          <cell r="C74">
            <v>12</v>
          </cell>
          <cell r="D74" t="str">
            <v>BIEN</v>
          </cell>
        </row>
        <row r="75">
          <cell r="A75" t="str">
            <v>Tinta  Epson T6642 cian para impresora L355</v>
          </cell>
          <cell r="B75" t="str">
            <v>unidad</v>
          </cell>
          <cell r="C75">
            <v>12</v>
          </cell>
          <cell r="D75" t="str">
            <v>BIEN</v>
          </cell>
        </row>
        <row r="76">
          <cell r="A76" t="str">
            <v>Tinta  Epson T6643 magenta para impresora L355</v>
          </cell>
          <cell r="B76" t="str">
            <v>unidad</v>
          </cell>
          <cell r="C76">
            <v>12</v>
          </cell>
          <cell r="D76" t="str">
            <v>BIEN</v>
          </cell>
        </row>
        <row r="77">
          <cell r="A77" t="str">
            <v>Tinta  Epson T6644 amarillo para impresora L355</v>
          </cell>
          <cell r="B77" t="str">
            <v>unidad</v>
          </cell>
          <cell r="C77">
            <v>12</v>
          </cell>
          <cell r="D77" t="str">
            <v>BIEN</v>
          </cell>
        </row>
        <row r="78">
          <cell r="A78" t="str">
            <v>Tinta impresora HP Deskjet (negro y color)</v>
          </cell>
          <cell r="B78" t="str">
            <v>Pares</v>
          </cell>
          <cell r="C78">
            <v>70</v>
          </cell>
          <cell r="D78" t="str">
            <v>BIEN</v>
          </cell>
        </row>
        <row r="79">
          <cell r="A79" t="str">
            <v xml:space="preserve">Tinta para impresora EPSON L555 </v>
          </cell>
          <cell r="B79" t="str">
            <v>Unidad</v>
          </cell>
          <cell r="C79">
            <v>100</v>
          </cell>
          <cell r="D79" t="str">
            <v>BIEN</v>
          </cell>
        </row>
        <row r="80">
          <cell r="A80" t="str">
            <v>Tóner impresora EPSON tinta continua</v>
          </cell>
          <cell r="B80" t="str">
            <v>Unidad</v>
          </cell>
          <cell r="C80">
            <v>20</v>
          </cell>
          <cell r="D80" t="str">
            <v>BIEN</v>
          </cell>
        </row>
        <row r="81">
          <cell r="A81" t="str">
            <v xml:space="preserve">Tóner impresora Xerox </v>
          </cell>
          <cell r="B81" t="str">
            <v>Unidad</v>
          </cell>
          <cell r="C81">
            <v>100</v>
          </cell>
          <cell r="D81" t="str">
            <v>BIEN</v>
          </cell>
        </row>
        <row r="84">
          <cell r="A84" t="str">
            <v>Ambiental eléctrico con dispensador</v>
          </cell>
          <cell r="B84" t="str">
            <v>Unidad</v>
          </cell>
          <cell r="C84">
            <v>4</v>
          </cell>
          <cell r="D84" t="str">
            <v>BIEN</v>
          </cell>
        </row>
        <row r="85">
          <cell r="A85" t="str">
            <v>Ambiental en spray</v>
          </cell>
          <cell r="B85" t="str">
            <v>Unidad</v>
          </cell>
          <cell r="C85">
            <v>3</v>
          </cell>
          <cell r="D85" t="str">
            <v>BIEN</v>
          </cell>
        </row>
        <row r="86">
          <cell r="A86" t="str">
            <v>Cloro</v>
          </cell>
          <cell r="B86" t="str">
            <v>Galones</v>
          </cell>
          <cell r="C86">
            <v>3</v>
          </cell>
          <cell r="D86" t="str">
            <v>BIEN</v>
          </cell>
        </row>
        <row r="87">
          <cell r="A87" t="str">
            <v>Desinfectante ambiental</v>
          </cell>
          <cell r="B87" t="str">
            <v>Galones</v>
          </cell>
          <cell r="C87">
            <v>4.5</v>
          </cell>
          <cell r="D87" t="str">
            <v>BIEN</v>
          </cell>
        </row>
        <row r="88">
          <cell r="A88" t="str">
            <v>Dispensador de jabón</v>
          </cell>
          <cell r="B88" t="str">
            <v>Unidad</v>
          </cell>
          <cell r="C88">
            <v>10</v>
          </cell>
          <cell r="D88" t="str">
            <v>BIEN</v>
          </cell>
        </row>
        <row r="89">
          <cell r="A89" t="str">
            <v>Fundas de basura</v>
          </cell>
          <cell r="B89" t="str">
            <v>Unidad</v>
          </cell>
          <cell r="C89">
            <v>5</v>
          </cell>
          <cell r="D89" t="str">
            <v>BIEN</v>
          </cell>
        </row>
        <row r="90">
          <cell r="A90" t="str">
            <v>Insecticidas</v>
          </cell>
          <cell r="B90" t="str">
            <v>Unidad</v>
          </cell>
          <cell r="C90">
            <v>3.3</v>
          </cell>
          <cell r="D90" t="str">
            <v>BIEN</v>
          </cell>
        </row>
        <row r="91">
          <cell r="A91" t="str">
            <v>Jabón liquido</v>
          </cell>
          <cell r="B91" t="str">
            <v>Unidad</v>
          </cell>
          <cell r="C91">
            <v>5</v>
          </cell>
          <cell r="D91" t="str">
            <v>BIEN</v>
          </cell>
        </row>
        <row r="92">
          <cell r="A92" t="str">
            <v>Limpiador en spray para computadora</v>
          </cell>
          <cell r="B92" t="str">
            <v>unidad</v>
          </cell>
          <cell r="C92">
            <v>6</v>
          </cell>
          <cell r="D92" t="str">
            <v>BIEN</v>
          </cell>
        </row>
        <row r="93">
          <cell r="A93" t="str">
            <v>Recogedor de basura</v>
          </cell>
          <cell r="B93" t="str">
            <v>Unidad</v>
          </cell>
          <cell r="C93">
            <v>2</v>
          </cell>
          <cell r="D93" t="str">
            <v>BIEN</v>
          </cell>
        </row>
        <row r="94">
          <cell r="A94" t="str">
            <v>Tacho de Basura</v>
          </cell>
          <cell r="B94" t="str">
            <v>Unidad</v>
          </cell>
          <cell r="C94">
            <v>15</v>
          </cell>
          <cell r="D94" t="str">
            <v>BIEN</v>
          </cell>
        </row>
        <row r="97">
          <cell r="A97" t="str">
            <v>ACCESORIOS PARA  EL  EQUIPO  TRIAXIAL</v>
          </cell>
          <cell r="B97" t="str">
            <v>Juego</v>
          </cell>
          <cell r="C97">
            <v>500</v>
          </cell>
          <cell r="D97" t="str">
            <v>BIEN</v>
          </cell>
        </row>
        <row r="98">
          <cell r="A98" t="str">
            <v>Accesorios para Picnometros</v>
          </cell>
          <cell r="B98" t="str">
            <v>Unidad</v>
          </cell>
          <cell r="C98">
            <v>2500</v>
          </cell>
          <cell r="D98" t="str">
            <v>BIEN</v>
          </cell>
        </row>
        <row r="99">
          <cell r="A99" t="str">
            <v>APARATO  DE  ENSAYO  DE CLEVELAND 230 V MONOFASICO CODIGO ( 81-B0130/C)</v>
          </cell>
          <cell r="B99" t="str">
            <v>Unidad</v>
          </cell>
          <cell r="C99">
            <v>2500</v>
          </cell>
          <cell r="D99" t="str">
            <v>BIEN</v>
          </cell>
        </row>
        <row r="100">
          <cell r="A100" t="str">
            <v>APARATO DE LIMITE LIQUIDO, MANUALES (22-T00317E)</v>
          </cell>
          <cell r="B100" t="str">
            <v>Unidad</v>
          </cell>
          <cell r="C100">
            <v>1200</v>
          </cell>
          <cell r="D100" t="str">
            <v>BIEN</v>
          </cell>
        </row>
        <row r="101">
          <cell r="A101" t="str">
            <v>APARATO DE LIMITE LIQUIDO, MAQUINA MOTORIZADA CODIGO (22-T0030/E)</v>
          </cell>
          <cell r="B101" t="str">
            <v>Unidad</v>
          </cell>
          <cell r="C101">
            <v>1300</v>
          </cell>
          <cell r="D101" t="str">
            <v>BIEN</v>
          </cell>
        </row>
        <row r="102">
          <cell r="A102" t="str">
            <v>BAÑO MARIA  DE  CIRCULACION DITAL CON CONTROL POR  TERMOSTATO  PARA  ENSAYOS  DE PENETRACION</v>
          </cell>
          <cell r="B102" t="str">
            <v>Unidad</v>
          </cell>
          <cell r="C102">
            <v>3000</v>
          </cell>
          <cell r="D102" t="str">
            <v>BIEN</v>
          </cell>
        </row>
        <row r="103">
          <cell r="A103" t="str">
            <v>BAÑO MARIA PARA MARSHALL ( 76-B006/B)</v>
          </cell>
          <cell r="B103" t="str">
            <v>Unidad</v>
          </cell>
          <cell r="C103">
            <v>3000</v>
          </cell>
          <cell r="D103" t="str">
            <v>BIEN</v>
          </cell>
        </row>
        <row r="104">
          <cell r="A104" t="str">
            <v>CAPSULAS  DE PORCELANA PARA  ENSAYOS  DE  LIMITES LIQUIDO LIQUIDO</v>
          </cell>
          <cell r="B104" t="str">
            <v>Unidad</v>
          </cell>
          <cell r="C104">
            <v>30</v>
          </cell>
          <cell r="D104" t="str">
            <v>BIEN</v>
          </cell>
        </row>
        <row r="105">
          <cell r="A105" t="str">
            <v>CARBURO  DE  CALCIO</v>
          </cell>
          <cell r="B105" t="str">
            <v>Unidad</v>
          </cell>
          <cell r="C105">
            <v>20</v>
          </cell>
          <cell r="D105" t="str">
            <v>BIEN</v>
          </cell>
        </row>
        <row r="106">
          <cell r="A106" t="str">
            <v>CARRETILLAS</v>
          </cell>
          <cell r="B106" t="str">
            <v>Unidad</v>
          </cell>
          <cell r="C106">
            <v>70</v>
          </cell>
          <cell r="D106" t="str">
            <v>BIEN</v>
          </cell>
        </row>
        <row r="107">
          <cell r="A107" t="str">
            <v>COMPACTADOR AUTOMATICO MARSHALL ASTM (230B-50HZ, monofàsico)  CODIGO( 76-B4212)</v>
          </cell>
          <cell r="B107" t="str">
            <v>Unidad</v>
          </cell>
          <cell r="C107">
            <v>6000</v>
          </cell>
          <cell r="D107" t="str">
            <v>BIEN</v>
          </cell>
        </row>
        <row r="108">
          <cell r="A108" t="str">
            <v>CONTADOR CLASIFICADOR DE VEHICULOS</v>
          </cell>
          <cell r="B108" t="str">
            <v>Unidad</v>
          </cell>
          <cell r="C108">
            <v>7500</v>
          </cell>
          <cell r="D108" t="str">
            <v>BIEN</v>
          </cell>
        </row>
        <row r="109">
          <cell r="A109" t="str">
            <v>CONTENEDORES  DE HUMEDAD  DE 75MM DE  DIAMETRO X 50 MM DE  FONDO  ALUMINIO</v>
          </cell>
          <cell r="B109" t="str">
            <v>Unidad</v>
          </cell>
          <cell r="C109">
            <v>15</v>
          </cell>
          <cell r="D109" t="str">
            <v>BIEN</v>
          </cell>
        </row>
        <row r="110">
          <cell r="A110" t="str">
            <v>Copiadora - impresora RICOH</v>
          </cell>
          <cell r="B110" t="str">
            <v>Unidad</v>
          </cell>
          <cell r="C110">
            <v>4500</v>
          </cell>
          <cell r="D110" t="str">
            <v>BIEN</v>
          </cell>
        </row>
        <row r="111">
          <cell r="A111" t="str">
            <v>DENSIDAD  DE CAMPO  CONO  Y PLACA + ARENA OTAWA</v>
          </cell>
          <cell r="B111" t="str">
            <v>Juego</v>
          </cell>
          <cell r="C111">
            <v>300</v>
          </cell>
          <cell r="D111" t="str">
            <v>BIEN</v>
          </cell>
        </row>
        <row r="112">
          <cell r="A112" t="str">
            <v>DESECADOR  DE VACIO DE DE  300 MM DE  DIAMETRO  CON PLACA CODIGO ( 86-D1111)</v>
          </cell>
          <cell r="B112" t="str">
            <v>Unidad</v>
          </cell>
          <cell r="C112">
            <v>80</v>
          </cell>
          <cell r="D112" t="str">
            <v>BIEN</v>
          </cell>
        </row>
        <row r="113">
          <cell r="A113" t="str">
            <v>DIAL LC - 2 0,001 mm</v>
          </cell>
          <cell r="B113" t="str">
            <v>Unidad</v>
          </cell>
          <cell r="C113">
            <v>200</v>
          </cell>
          <cell r="D113" t="str">
            <v>BIEN</v>
          </cell>
        </row>
        <row r="114">
          <cell r="A114" t="str">
            <v>DIAL LC - 8  0,0001 mm</v>
          </cell>
          <cell r="B114" t="str">
            <v>Unidad</v>
          </cell>
          <cell r="C114">
            <v>200</v>
          </cell>
          <cell r="D114" t="str">
            <v>BIEN</v>
          </cell>
        </row>
        <row r="115">
          <cell r="A115" t="str">
            <v>EMBUDOS  DE PLASTICO DE CAPACIDAD 100 - 250 - 500 - 1000  ML</v>
          </cell>
          <cell r="B115" t="str">
            <v>Unidad</v>
          </cell>
          <cell r="C115">
            <v>15</v>
          </cell>
          <cell r="D115" t="str">
            <v>BIEN</v>
          </cell>
        </row>
        <row r="116">
          <cell r="A116" t="str">
            <v>EQUIPO DE  ENSAYO MARSHALL DIGITAL DE  50 KN. CODIGO (70-T0108/E) MAS  LISTA  DE ACCESORIOS  PARA  CADA  ENSAYO TABLA  I  EN LA  PAGINA 359</v>
          </cell>
          <cell r="B116" t="str">
            <v>Unidad</v>
          </cell>
          <cell r="C116">
            <v>30000</v>
          </cell>
          <cell r="D116" t="str">
            <v>BIEN</v>
          </cell>
        </row>
        <row r="117">
          <cell r="A117" t="str">
            <v>Equipo de telecomunicaciones</v>
          </cell>
          <cell r="B117" t="str">
            <v>Unidad</v>
          </cell>
          <cell r="C117">
            <v>3000</v>
          </cell>
          <cell r="D117" t="str">
            <v>BIEN</v>
          </cell>
        </row>
        <row r="118">
          <cell r="A118" t="str">
            <v>EQUIPO PARA LABORATORIO DE FISICA</v>
          </cell>
          <cell r="B118" t="str">
            <v>Global</v>
          </cell>
          <cell r="C118">
            <v>10000</v>
          </cell>
          <cell r="D118" t="str">
            <v>BIEN</v>
          </cell>
        </row>
        <row r="119">
          <cell r="A119" t="str">
            <v>Equipo para limite de consistencia</v>
          </cell>
          <cell r="B119" t="str">
            <v>Unidad</v>
          </cell>
          <cell r="C119">
            <v>1280</v>
          </cell>
          <cell r="D119" t="str">
            <v>BIEN</v>
          </cell>
        </row>
        <row r="120">
          <cell r="A120" t="str">
            <v>Escáners para Digitalización de gran volumen</v>
          </cell>
          <cell r="B120" t="str">
            <v>Unidad</v>
          </cell>
          <cell r="C120">
            <v>1500</v>
          </cell>
          <cell r="D120" t="str">
            <v>BIEN</v>
          </cell>
        </row>
        <row r="121">
          <cell r="A121" t="str">
            <v>GUANTES DE ALGODÓN CON PALMAS DE CUERO</v>
          </cell>
          <cell r="B121" t="str">
            <v>Pares</v>
          </cell>
          <cell r="C121">
            <v>50</v>
          </cell>
          <cell r="D121" t="str">
            <v>BIEN</v>
          </cell>
        </row>
        <row r="122">
          <cell r="A122" t="str">
            <v>GUANTES RESISTENTES AL CALOR CODIGO (86-D1530)</v>
          </cell>
          <cell r="B122" t="str">
            <v>Juego</v>
          </cell>
          <cell r="C122">
            <v>30</v>
          </cell>
          <cell r="D122" t="str">
            <v>BIEN</v>
          </cell>
        </row>
        <row r="123">
          <cell r="A123" t="str">
            <v>Implementacion de laboratorio de comportamiento de materiales</v>
          </cell>
          <cell r="B123" t="str">
            <v>Unidad</v>
          </cell>
          <cell r="C123">
            <v>120000</v>
          </cell>
          <cell r="D123" t="str">
            <v>BIEN</v>
          </cell>
        </row>
        <row r="124">
          <cell r="A124" t="str">
            <v>Implementación de laboratorio de Computo Ing. Civil</v>
          </cell>
          <cell r="B124" t="str">
            <v>Global</v>
          </cell>
          <cell r="C124">
            <v>60000</v>
          </cell>
          <cell r="D124" t="str">
            <v>BIEN</v>
          </cell>
        </row>
        <row r="125">
          <cell r="A125" t="str">
            <v>Implementacion de laboratorio de Computo Ing. Sistemas</v>
          </cell>
          <cell r="B125" t="str">
            <v>Global</v>
          </cell>
          <cell r="C125">
            <v>60000</v>
          </cell>
          <cell r="D125" t="str">
            <v>BIEN</v>
          </cell>
        </row>
        <row r="126">
          <cell r="A126" t="str">
            <v>Implementación de laboratorio de Fisica</v>
          </cell>
          <cell r="B126" t="str">
            <v>Unidad</v>
          </cell>
          <cell r="C126">
            <v>40000</v>
          </cell>
          <cell r="D126" t="str">
            <v>BIEN</v>
          </cell>
        </row>
        <row r="127">
          <cell r="A127" t="str">
            <v>Implementos de laboratorio de fisica</v>
          </cell>
          <cell r="B127" t="str">
            <v>Unidad</v>
          </cell>
          <cell r="C127">
            <v>100</v>
          </cell>
          <cell r="D127" t="str">
            <v>BIEN</v>
          </cell>
        </row>
        <row r="128">
          <cell r="A128" t="str">
            <v>JUEGO  DE HERRAMIENTAS</v>
          </cell>
          <cell r="B128" t="str">
            <v>Unidad</v>
          </cell>
          <cell r="C128">
            <v>300</v>
          </cell>
          <cell r="D128" t="str">
            <v>BIEN</v>
          </cell>
        </row>
        <row r="129">
          <cell r="A129" t="str">
            <v>JUEGO  DE HERRAMIENTAS</v>
          </cell>
          <cell r="B129" t="str">
            <v>Unidad</v>
          </cell>
          <cell r="C129">
            <v>300</v>
          </cell>
          <cell r="D129" t="str">
            <v>BIEN</v>
          </cell>
        </row>
        <row r="130">
          <cell r="A130" t="str">
            <v>JUEGO  PARA  LIMITE  DE  CONTRACCION  CODIGO ( 22-T0035)</v>
          </cell>
          <cell r="B130" t="str">
            <v>Juego</v>
          </cell>
          <cell r="C130">
            <v>1200</v>
          </cell>
          <cell r="D130" t="str">
            <v>BIEN</v>
          </cell>
        </row>
        <row r="131">
          <cell r="A131" t="str">
            <v>Juego completo para ensayo CBR, (moldes) con todos los accesorios</v>
          </cell>
          <cell r="B131" t="str">
            <v>Unidad</v>
          </cell>
          <cell r="C131">
            <v>1500</v>
          </cell>
          <cell r="D131" t="str">
            <v>BIEN</v>
          </cell>
        </row>
        <row r="132">
          <cell r="A132" t="str">
            <v>LAMPAS</v>
          </cell>
          <cell r="B132" t="str">
            <v>Unidad</v>
          </cell>
          <cell r="C132">
            <v>12</v>
          </cell>
          <cell r="D132" t="str">
            <v>BIEN</v>
          </cell>
        </row>
        <row r="133">
          <cell r="A133" t="str">
            <v>LLAVES  DE TUBO  DE  DIAMETRO  DE 5 MM  -  22 MM</v>
          </cell>
          <cell r="B133" t="str">
            <v>Unidad</v>
          </cell>
          <cell r="C133">
            <v>100</v>
          </cell>
          <cell r="D133" t="str">
            <v>BIEN</v>
          </cell>
        </row>
        <row r="134">
          <cell r="A134" t="str">
            <v>MAQUINA  DE  ABRASION  DE LOS  ANGELES</v>
          </cell>
          <cell r="B134" t="str">
            <v>Unidad</v>
          </cell>
          <cell r="C134">
            <v>30000</v>
          </cell>
          <cell r="D134" t="str">
            <v>BIEN</v>
          </cell>
        </row>
        <row r="135">
          <cell r="A135" t="str">
            <v>Maquina de los Angeles para ensayo de Abrasión</v>
          </cell>
          <cell r="B135" t="str">
            <v>Unidad</v>
          </cell>
          <cell r="C135">
            <v>30000</v>
          </cell>
          <cell r="D135" t="str">
            <v>BIEN</v>
          </cell>
        </row>
        <row r="136">
          <cell r="A136" t="str">
            <v>Máquina para ensayo CBR, capacidad 10000 libras</v>
          </cell>
          <cell r="B136" t="str">
            <v>Unidad</v>
          </cell>
          <cell r="C136">
            <v>6500</v>
          </cell>
          <cell r="D136" t="str">
            <v>BIEN</v>
          </cell>
        </row>
        <row r="137">
          <cell r="A137" t="str">
            <v>Máquina para ensayo triaxial. Sistema triaxial DYNATRIAX</v>
          </cell>
          <cell r="B137" t="str">
            <v>Unidad</v>
          </cell>
          <cell r="C137">
            <v>70000</v>
          </cell>
          <cell r="D137" t="str">
            <v>BIEN</v>
          </cell>
        </row>
        <row r="138">
          <cell r="A138" t="str">
            <v>MARTILLOS  DE  COMPACTACION  MODIFICADO T-180</v>
          </cell>
          <cell r="B138" t="str">
            <v>Unidad</v>
          </cell>
          <cell r="C138">
            <v>150</v>
          </cell>
          <cell r="D138" t="str">
            <v>BIEN</v>
          </cell>
        </row>
        <row r="139">
          <cell r="A139" t="str">
            <v>MATRAZ DE CHAPMAN DE CAPACIDAD  DE 450 ML</v>
          </cell>
          <cell r="B139" t="str">
            <v>Unidad</v>
          </cell>
          <cell r="C139">
            <v>370</v>
          </cell>
          <cell r="D139" t="str">
            <v>BIEN</v>
          </cell>
        </row>
        <row r="140">
          <cell r="A140" t="str">
            <v>MATRAZ DE LECHATELIER DE 250 ml</v>
          </cell>
          <cell r="B140" t="str">
            <v>Unidad</v>
          </cell>
          <cell r="C140">
            <v>300</v>
          </cell>
          <cell r="D140" t="str">
            <v>BIEN</v>
          </cell>
        </row>
        <row r="141">
          <cell r="A141" t="str">
            <v>MEDIDOR DE FORMA  DE  ARIDOS</v>
          </cell>
          <cell r="B141" t="str">
            <v>Unidad</v>
          </cell>
          <cell r="C141">
            <v>80</v>
          </cell>
          <cell r="D141" t="str">
            <v>BIEN</v>
          </cell>
        </row>
        <row r="142">
          <cell r="A142" t="str">
            <v>MOLDE DE COMPACTACION STANDARD, DE 4 " DE  DIAMETRO PLACA BASE, CUERPO DEL MOLDE, COLLAR DE LLENADO CODIGO( 76-B0057/A)</v>
          </cell>
          <cell r="B142" t="str">
            <v>Unidad</v>
          </cell>
          <cell r="C142">
            <v>150</v>
          </cell>
          <cell r="D142" t="str">
            <v>BIEN</v>
          </cell>
        </row>
        <row r="143">
          <cell r="A143" t="str">
            <v>MOLDES  DE CONTRACCION LINEAL</v>
          </cell>
          <cell r="B143" t="str">
            <v>Moldes</v>
          </cell>
          <cell r="C143">
            <v>50</v>
          </cell>
          <cell r="D143" t="str">
            <v>BIEN</v>
          </cell>
        </row>
        <row r="144">
          <cell r="A144" t="str">
            <v>MOLDES  PARA ENSAYO DE CBR  CON  SUS  ACCESORIOS</v>
          </cell>
          <cell r="B144" t="str">
            <v>Juego</v>
          </cell>
          <cell r="C144">
            <v>854</v>
          </cell>
          <cell r="D144" t="str">
            <v>BIEN</v>
          </cell>
        </row>
        <row r="145">
          <cell r="A145" t="str">
            <v>MOLDES DE PROCTOR  DE 4 "    CON  COLLARIN</v>
          </cell>
          <cell r="B145" t="str">
            <v>Unidad</v>
          </cell>
          <cell r="C145">
            <v>150</v>
          </cell>
          <cell r="D145" t="str">
            <v>BIEN</v>
          </cell>
        </row>
        <row r="146">
          <cell r="A146" t="str">
            <v>MOLDES DE PROCTOR DE 6"  CON  COLLARIN</v>
          </cell>
          <cell r="B146" t="str">
            <v>Unidad</v>
          </cell>
          <cell r="C146">
            <v>180</v>
          </cell>
          <cell r="D146" t="str">
            <v>BIEN</v>
          </cell>
        </row>
        <row r="147">
          <cell r="A147" t="str">
            <v>PENETROMETRO AUTOMATICO ELECTRONICO  230 V. CODIGO ( 81-B0103/A)</v>
          </cell>
          <cell r="B147" t="str">
            <v>Unidad</v>
          </cell>
          <cell r="C147">
            <v>2500</v>
          </cell>
          <cell r="D147" t="str">
            <v>BIEN</v>
          </cell>
        </row>
        <row r="148">
          <cell r="A148" t="str">
            <v>PERFORADORA  DE 30 MTS</v>
          </cell>
          <cell r="B148" t="str">
            <v>Unidad</v>
          </cell>
          <cell r="C148">
            <v>35000</v>
          </cell>
          <cell r="D148" t="str">
            <v>BIEN</v>
          </cell>
        </row>
        <row r="149">
          <cell r="A149" t="str">
            <v>Permeámetro de carga variable y constante</v>
          </cell>
          <cell r="B149" t="str">
            <v>Unidad</v>
          </cell>
          <cell r="C149">
            <v>3652.4</v>
          </cell>
          <cell r="D149" t="str">
            <v>BIEN</v>
          </cell>
        </row>
        <row r="150">
          <cell r="A150" t="str">
            <v>PICNOMETRO DE VACIO DE ALTA RESISTENCIA,10.000 ML DE CAPACIDAD  CODIGO (75-D1122), DESAIREADOR POR  VIBRACION ELECTROMEGNETICA 110 V, SOLO  BOMBA  DE VACIOS , TUBO  DE  GOMA  DE 6,5 MM  DE  DIAMETRO  INTERIOR  x 16,5 MM DE  DIAMETRO  EXTERIOR</v>
          </cell>
          <cell r="B150" t="str">
            <v>Unidad</v>
          </cell>
          <cell r="C150">
            <v>3500</v>
          </cell>
          <cell r="D150" t="str">
            <v>BIEN</v>
          </cell>
        </row>
        <row r="151">
          <cell r="A151" t="str">
            <v>PICNOMETROS - BOTELLAS DE  DENSIDAD RELATIVA DE HUBBARD-CARMICK DE 25 ML  DE CAPACIDAD</v>
          </cell>
          <cell r="B151" t="str">
            <v>Unidad</v>
          </cell>
          <cell r="C151">
            <v>200</v>
          </cell>
          <cell r="D151" t="str">
            <v>BIEN</v>
          </cell>
        </row>
        <row r="152">
          <cell r="A152" t="str">
            <v>PRENSA  PARA APRETAR HIERRO DE DIAMETRO DE 14 mm</v>
          </cell>
          <cell r="B152" t="str">
            <v>Unidad</v>
          </cell>
          <cell r="C152">
            <v>200</v>
          </cell>
          <cell r="D152" t="str">
            <v>BIEN</v>
          </cell>
        </row>
        <row r="153">
          <cell r="A153" t="str">
            <v>Prensa Marshall (4500 kg) de 110 v, incluidos los accesorios</v>
          </cell>
          <cell r="B153" t="str">
            <v>Unidad</v>
          </cell>
          <cell r="C153">
            <v>9325</v>
          </cell>
          <cell r="D153" t="str">
            <v>BIEN</v>
          </cell>
        </row>
        <row r="154">
          <cell r="A154" t="str">
            <v>Proyecto integracion al sistema de gestion institucional (laptos)</v>
          </cell>
          <cell r="B154" t="str">
            <v>Global</v>
          </cell>
          <cell r="C154">
            <v>62</v>
          </cell>
          <cell r="D154" t="str">
            <v>BIEN</v>
          </cell>
        </row>
        <row r="155">
          <cell r="A155" t="str">
            <v>Proyector</v>
          </cell>
          <cell r="B155" t="str">
            <v>Unidad</v>
          </cell>
          <cell r="C155">
            <v>1000</v>
          </cell>
          <cell r="D155" t="str">
            <v>BIEN</v>
          </cell>
        </row>
        <row r="156">
          <cell r="A156" t="str">
            <v>Proyectores, marca EPSON</v>
          </cell>
          <cell r="B156" t="str">
            <v>Unidad</v>
          </cell>
          <cell r="C156">
            <v>1000</v>
          </cell>
          <cell r="D156" t="str">
            <v>BIEN</v>
          </cell>
        </row>
        <row r="157">
          <cell r="A157" t="str">
            <v xml:space="preserve">RANURADORES CURVOS </v>
          </cell>
          <cell r="B157" t="str">
            <v>Unidad</v>
          </cell>
          <cell r="C157">
            <v>46</v>
          </cell>
          <cell r="D157" t="str">
            <v>BIEN</v>
          </cell>
        </row>
        <row r="158">
          <cell r="A158" t="str">
            <v>RECIPIENTE  METALICO  PARA  PREPARACION DE MEZCLAS  ASFALTICAS  CON UN CALENTADOR  DE GAS</v>
          </cell>
          <cell r="B158" t="str">
            <v>Unidad</v>
          </cell>
          <cell r="C158">
            <v>1000</v>
          </cell>
          <cell r="D158" t="str">
            <v>BIEN</v>
          </cell>
        </row>
        <row r="159">
          <cell r="A159" t="str">
            <v>SISTEMA  DE COMPRESION Y MODULO DE  ELASTICIDAD DE HORMIGON</v>
          </cell>
          <cell r="B159" t="str">
            <v>Unidad</v>
          </cell>
          <cell r="C159">
            <v>26325.119999999999</v>
          </cell>
          <cell r="D159" t="str">
            <v>BIEN</v>
          </cell>
        </row>
        <row r="160">
          <cell r="A160" t="str">
            <v>SISTEMA  PARA  ENSAYOS TRIAXIALES DINAMICOS EN  SUELOS  CONTROLADOS AUTOMATICAMENTE MEDIANTE  COMPUTADORA CON DOBLE ACTUADOR DE +/- 14 KN CAPACIDADD 50 KN</v>
          </cell>
          <cell r="B160" t="str">
            <v>Unidad</v>
          </cell>
          <cell r="C160">
            <v>96928</v>
          </cell>
          <cell r="D160" t="str">
            <v>BIEN</v>
          </cell>
        </row>
        <row r="161">
          <cell r="A161" t="str">
            <v>TAMICES N º 4 ,8,10,12,20,30,40,50,,100</v>
          </cell>
          <cell r="B161" t="str">
            <v>Juego</v>
          </cell>
          <cell r="C161">
            <v>1000</v>
          </cell>
          <cell r="D161" t="str">
            <v>BIEN</v>
          </cell>
        </row>
        <row r="162">
          <cell r="A162" t="str">
            <v>TAMICES Nº 200</v>
          </cell>
          <cell r="B162" t="str">
            <v>Unidad</v>
          </cell>
          <cell r="C162">
            <v>180</v>
          </cell>
          <cell r="D162" t="str">
            <v>BIEN</v>
          </cell>
        </row>
        <row r="163">
          <cell r="A163" t="str">
            <v>TAMIZADORA  ELECTRICA  DE  DIAMETROS  DE 8" CON  DESPLAZAMIENTO</v>
          </cell>
          <cell r="B163" t="str">
            <v>Unidad</v>
          </cell>
          <cell r="C163">
            <v>1700</v>
          </cell>
          <cell r="D163" t="str">
            <v>BIEN</v>
          </cell>
        </row>
        <row r="164">
          <cell r="A164" t="str">
            <v>TERMOMETRO - HIGROMETRO PORTATIL</v>
          </cell>
          <cell r="B164" t="str">
            <v>Unidad</v>
          </cell>
          <cell r="C164">
            <v>285</v>
          </cell>
          <cell r="D164" t="str">
            <v>BIEN</v>
          </cell>
        </row>
        <row r="165">
          <cell r="A165" t="str">
            <v>TERMOMETROS DE  CUADRANTE 0-60  0-100  0-200  0- 260 ºc</v>
          </cell>
          <cell r="B165" t="str">
            <v>Unidad</v>
          </cell>
          <cell r="C165">
            <v>40</v>
          </cell>
          <cell r="D165" t="str">
            <v>BIEN</v>
          </cell>
        </row>
        <row r="166">
          <cell r="A166" t="str">
            <v>Termómetros tipo reloj para muestras de asfalto</v>
          </cell>
          <cell r="B166" t="str">
            <v>Unidad</v>
          </cell>
          <cell r="C166">
            <v>250</v>
          </cell>
          <cell r="D166" t="str">
            <v>BIEN</v>
          </cell>
        </row>
        <row r="167">
          <cell r="A167" t="str">
            <v>TORNO TALLADOR  DE 3 - 4 CM</v>
          </cell>
          <cell r="B167" t="str">
            <v>Unidad</v>
          </cell>
          <cell r="C167">
            <v>2500</v>
          </cell>
          <cell r="D167" t="str">
            <v>BIEN</v>
          </cell>
        </row>
        <row r="168">
          <cell r="A168" t="str">
            <v>TRIPODE  PARA RELOJ  COMPARADOR CON ESCALA  DE 25 MM SUBDIVISIONES DE 0,01  MM</v>
          </cell>
          <cell r="B168" t="str">
            <v>Unidad</v>
          </cell>
          <cell r="C168">
            <v>300</v>
          </cell>
          <cell r="D168" t="str">
            <v>BIEN</v>
          </cell>
        </row>
        <row r="169">
          <cell r="A169" t="str">
            <v>VERNIER CALIPERS PIE  DE REY 0- 300MM X 0,05 MM</v>
          </cell>
          <cell r="B169" t="str">
            <v>Unidad</v>
          </cell>
          <cell r="C169">
            <v>100</v>
          </cell>
          <cell r="D169" t="str">
            <v>BIEN</v>
          </cell>
        </row>
        <row r="172">
          <cell r="A172" t="str">
            <v>Agua Potable</v>
          </cell>
          <cell r="B172" t="str">
            <v>Global</v>
          </cell>
          <cell r="C172">
            <v>7000</v>
          </cell>
          <cell r="D172" t="str">
            <v>SERVICIO</v>
          </cell>
          <cell r="E172" t="str">
            <v>530101 0000 001</v>
          </cell>
        </row>
        <row r="173">
          <cell r="A173" t="str">
            <v>Alimentos y bebidas</v>
          </cell>
          <cell r="B173" t="str">
            <v>Global</v>
          </cell>
          <cell r="C173">
            <v>1000</v>
          </cell>
          <cell r="D173" t="str">
            <v>SERVICIO</v>
          </cell>
          <cell r="E173" t="str">
            <v>530801 0000 002</v>
          </cell>
        </row>
        <row r="174">
          <cell r="A174" t="str">
            <v>Arrendamiento y licencias de uso de paquetes informáticos</v>
          </cell>
          <cell r="B174" t="str">
            <v>Global</v>
          </cell>
          <cell r="C174">
            <v>6500</v>
          </cell>
          <cell r="D174" t="str">
            <v>BIEN</v>
          </cell>
          <cell r="E174" t="str">
            <v>530702 0000 002</v>
          </cell>
        </row>
        <row r="175">
          <cell r="A175" t="str">
            <v>Consultoría Asesoría e Investigación Especializada</v>
          </cell>
          <cell r="B175" t="str">
            <v>Global</v>
          </cell>
          <cell r="C175">
            <v>2000</v>
          </cell>
          <cell r="D175" t="str">
            <v>BIEN</v>
          </cell>
          <cell r="E175" t="str">
            <v>530601 0000 002</v>
          </cell>
        </row>
        <row r="176">
          <cell r="A176" t="str">
            <v>Edición, Impresión, Reproducción y Publicación</v>
          </cell>
          <cell r="B176" t="str">
            <v>Global</v>
          </cell>
          <cell r="C176">
            <v>2000</v>
          </cell>
          <cell r="D176" t="str">
            <v>SERVICIO</v>
          </cell>
          <cell r="E176" t="str">
            <v>530204 0000 002</v>
          </cell>
        </row>
        <row r="177">
          <cell r="A177" t="str">
            <v>Energía eléctrica</v>
          </cell>
          <cell r="B177" t="str">
            <v>Global</v>
          </cell>
          <cell r="C177">
            <v>35000</v>
          </cell>
          <cell r="D177" t="str">
            <v>BIEN</v>
          </cell>
          <cell r="E177" t="str">
            <v>530104 0000 001</v>
          </cell>
        </row>
        <row r="178">
          <cell r="A178" t="str">
            <v>Equipos, Sistemas y Paquetes Informáticos mayores de 100,00</v>
          </cell>
          <cell r="B178" t="str">
            <v>Global</v>
          </cell>
          <cell r="C178">
            <v>30000</v>
          </cell>
          <cell r="D178" t="str">
            <v>SERVICIO</v>
          </cell>
          <cell r="E178" t="str">
            <v>840107 0000 002</v>
          </cell>
        </row>
        <row r="179">
          <cell r="A179" t="str">
            <v>Equipos, Sistemas y Paquetes Informáticos menores de 100,00</v>
          </cell>
          <cell r="B179" t="str">
            <v>Global</v>
          </cell>
          <cell r="C179">
            <v>3500</v>
          </cell>
          <cell r="D179" t="str">
            <v>SERVICIO</v>
          </cell>
          <cell r="E179" t="str">
            <v>531407 0000 002</v>
          </cell>
        </row>
        <row r="180">
          <cell r="A180" t="str">
            <v>Fletes y Maniobras</v>
          </cell>
          <cell r="B180" t="str">
            <v>Global</v>
          </cell>
          <cell r="C180">
            <v>200</v>
          </cell>
          <cell r="D180" t="str">
            <v>SERVICIO</v>
          </cell>
          <cell r="E180" t="str">
            <v>530202 0000 002</v>
          </cell>
        </row>
        <row r="181">
          <cell r="A181" t="str">
            <v>Gastos para Atención de Delegados</v>
          </cell>
          <cell r="B181" t="str">
            <v>Global</v>
          </cell>
          <cell r="C181">
            <v>2000</v>
          </cell>
          <cell r="D181" t="str">
            <v>SERVICIO</v>
          </cell>
          <cell r="E181" t="str">
            <v>530307 0000 002</v>
          </cell>
        </row>
        <row r="182">
          <cell r="A182" t="str">
            <v>Herramientas</v>
          </cell>
          <cell r="B182" t="str">
            <v>Global</v>
          </cell>
          <cell r="C182">
            <v>300</v>
          </cell>
          <cell r="D182" t="str">
            <v>BIEN</v>
          </cell>
          <cell r="E182" t="str">
            <v>530806 0000 002</v>
          </cell>
        </row>
        <row r="183">
          <cell r="A183" t="str">
            <v>Honorarios por Contratos Civiles de Servicios</v>
          </cell>
          <cell r="B183" t="str">
            <v>Global</v>
          </cell>
          <cell r="C183">
            <v>6000</v>
          </cell>
          <cell r="D183" t="str">
            <v>BIEN</v>
          </cell>
          <cell r="E183" t="str">
            <v>530606 0000 002</v>
          </cell>
        </row>
        <row r="184">
          <cell r="A184" t="str">
            <v>Investigaciones Profesionales y Exámenes de Laboratorio</v>
          </cell>
          <cell r="B184" t="str">
            <v>Global</v>
          </cell>
          <cell r="C184">
            <v>1000</v>
          </cell>
          <cell r="D184" t="str">
            <v>BIEN</v>
          </cell>
          <cell r="E184" t="str">
            <v>530212 0000 002</v>
          </cell>
        </row>
        <row r="185">
          <cell r="A185" t="str">
            <v>Libros y colecciones mayores de 100,00</v>
          </cell>
          <cell r="B185" t="str">
            <v>Global</v>
          </cell>
          <cell r="C185">
            <v>10000</v>
          </cell>
          <cell r="D185" t="str">
            <v>SERVICIO</v>
          </cell>
          <cell r="E185" t="str">
            <v>840109 0000 002</v>
          </cell>
        </row>
        <row r="186">
          <cell r="A186" t="str">
            <v>Libros y colecciones menores de 100,00</v>
          </cell>
          <cell r="B186" t="str">
            <v>Global</v>
          </cell>
          <cell r="C186">
            <v>17400</v>
          </cell>
          <cell r="D186" t="str">
            <v>SERVICIO</v>
          </cell>
          <cell r="E186" t="str">
            <v>531409 0000 002</v>
          </cell>
        </row>
        <row r="187">
          <cell r="A187" t="str">
            <v>Mantenimiento de Mobiliarios</v>
          </cell>
          <cell r="B187" t="str">
            <v>Global</v>
          </cell>
          <cell r="C187">
            <v>400</v>
          </cell>
          <cell r="D187" t="str">
            <v>BIEN</v>
          </cell>
          <cell r="E187" t="str">
            <v>530403 0000 002</v>
          </cell>
        </row>
        <row r="188">
          <cell r="A188" t="str">
            <v>Mantenimiento, edificios, locales y residencias</v>
          </cell>
          <cell r="B188" t="str">
            <v>Global</v>
          </cell>
          <cell r="C188">
            <v>10000</v>
          </cell>
          <cell r="D188" t="str">
            <v>SERVICIO</v>
          </cell>
          <cell r="E188" t="str">
            <v>530402 0000 001</v>
          </cell>
        </row>
        <row r="189">
          <cell r="A189" t="str">
            <v>Maquinarias y Equipos (Mantenimiento)</v>
          </cell>
          <cell r="B189" t="str">
            <v>Global</v>
          </cell>
          <cell r="C189">
            <v>4000</v>
          </cell>
          <cell r="D189" t="str">
            <v>BIEN</v>
          </cell>
          <cell r="E189" t="str">
            <v>530404 0000 002</v>
          </cell>
        </row>
        <row r="190">
          <cell r="A190" t="str">
            <v>Maquinarias y Equipos mayores a 100,00</v>
          </cell>
          <cell r="B190" t="str">
            <v>Global</v>
          </cell>
          <cell r="C190">
            <v>40000</v>
          </cell>
          <cell r="D190" t="str">
            <v>BIEN</v>
          </cell>
          <cell r="E190" t="str">
            <v>840104 0000 002</v>
          </cell>
        </row>
        <row r="191">
          <cell r="A191" t="str">
            <v>Maquinarias y Equipos menores a 100,00</v>
          </cell>
          <cell r="B191" t="str">
            <v>Global</v>
          </cell>
          <cell r="C191">
            <v>900</v>
          </cell>
          <cell r="D191" t="str">
            <v>BIEN</v>
          </cell>
          <cell r="E191" t="str">
            <v>531404 0000 002</v>
          </cell>
        </row>
        <row r="192">
          <cell r="A192" t="str">
            <v>Materiales de Aseo</v>
          </cell>
          <cell r="B192" t="str">
            <v>Global</v>
          </cell>
          <cell r="C192">
            <v>6200</v>
          </cell>
          <cell r="D192" t="str">
            <v>BIEN</v>
          </cell>
          <cell r="E192" t="str">
            <v>530805 0000 002</v>
          </cell>
        </row>
        <row r="193">
          <cell r="A193" t="str">
            <v xml:space="preserve">Materiales de Construcción, Eléctricos, Plomería y Carpintería </v>
          </cell>
          <cell r="B193" t="str">
            <v>Global</v>
          </cell>
          <cell r="C193">
            <v>9000</v>
          </cell>
          <cell r="D193" t="str">
            <v>BIEN</v>
          </cell>
          <cell r="E193" t="str">
            <v>530811 0000 002</v>
          </cell>
        </row>
        <row r="194">
          <cell r="A194" t="str">
            <v>Materiales de Impresión, Fotografía, Reproducción y Publicaciones</v>
          </cell>
          <cell r="B194" t="str">
            <v>Global</v>
          </cell>
          <cell r="C194">
            <v>6000</v>
          </cell>
          <cell r="D194" t="str">
            <v>BIEN</v>
          </cell>
          <cell r="E194" t="str">
            <v>530807 0000 002</v>
          </cell>
        </row>
        <row r="195">
          <cell r="A195" t="str">
            <v>Materiales de Oficina</v>
          </cell>
          <cell r="B195" t="str">
            <v>Global</v>
          </cell>
          <cell r="C195">
            <v>12000</v>
          </cell>
          <cell r="D195" t="str">
            <v>BIEN</v>
          </cell>
          <cell r="E195" t="str">
            <v>530804 0000 002</v>
          </cell>
        </row>
        <row r="196">
          <cell r="A196" t="str">
            <v>Materiales Didácticos</v>
          </cell>
          <cell r="B196" t="str">
            <v>Global</v>
          </cell>
          <cell r="C196">
            <v>5000</v>
          </cell>
          <cell r="D196" t="str">
            <v>BIEN</v>
          </cell>
          <cell r="E196" t="str">
            <v>530812 0000 002</v>
          </cell>
        </row>
        <row r="197">
          <cell r="A197" t="str">
            <v>Materiales e Insumos para Laboratorio y Uso Médico</v>
          </cell>
          <cell r="B197" t="str">
            <v>Global</v>
          </cell>
          <cell r="C197">
            <v>2000</v>
          </cell>
          <cell r="D197" t="str">
            <v>BIEN</v>
          </cell>
          <cell r="E197" t="str">
            <v>530810 0000 002</v>
          </cell>
        </row>
        <row r="198">
          <cell r="A198" t="str">
            <v>Mobiliarios</v>
          </cell>
          <cell r="B198" t="str">
            <v>Global</v>
          </cell>
          <cell r="C198">
            <v>5000</v>
          </cell>
          <cell r="D198" t="str">
            <v>BIEN</v>
          </cell>
          <cell r="E198" t="str">
            <v>531403 0000 002</v>
          </cell>
        </row>
        <row r="199">
          <cell r="A199" t="str">
            <v>Mobiliarios</v>
          </cell>
          <cell r="B199" t="str">
            <v>Global</v>
          </cell>
          <cell r="C199">
            <v>10000</v>
          </cell>
          <cell r="D199" t="str">
            <v>SERVICIO</v>
          </cell>
          <cell r="E199" t="str">
            <v>840103 0000 002</v>
          </cell>
        </row>
        <row r="200">
          <cell r="A200" t="str">
            <v>Pasajes al Exterior</v>
          </cell>
          <cell r="B200" t="str">
            <v>Global</v>
          </cell>
          <cell r="C200">
            <v>4000</v>
          </cell>
          <cell r="D200" t="str">
            <v>BIEN</v>
          </cell>
          <cell r="E200" t="str">
            <v>530302 0000 002</v>
          </cell>
        </row>
        <row r="201">
          <cell r="A201" t="str">
            <v>Pasajes al Interior</v>
          </cell>
          <cell r="B201" t="str">
            <v>Global</v>
          </cell>
          <cell r="C201">
            <v>3000</v>
          </cell>
          <cell r="D201" t="str">
            <v>BIEN</v>
          </cell>
          <cell r="E201" t="str">
            <v>530301 0000 002</v>
          </cell>
        </row>
        <row r="202">
          <cell r="A202" t="str">
            <v>Publicidad y Propaganda en Medios de Comunicación Masiva</v>
          </cell>
          <cell r="B202" t="str">
            <v>Global</v>
          </cell>
          <cell r="C202">
            <v>1000</v>
          </cell>
          <cell r="D202" t="str">
            <v>SERVICIO</v>
          </cell>
          <cell r="E202" t="str">
            <v>530218 0000 002</v>
          </cell>
        </row>
        <row r="203">
          <cell r="A203" t="str">
            <v>Repuestos y Accesorios</v>
          </cell>
          <cell r="B203" t="str">
            <v>Global</v>
          </cell>
          <cell r="C203">
            <v>2000</v>
          </cell>
          <cell r="D203" t="str">
            <v>BIEN</v>
          </cell>
          <cell r="E203" t="str">
            <v>530813 0000 001</v>
          </cell>
        </row>
        <row r="204">
          <cell r="A204" t="str">
            <v>Servicio de Capacitación</v>
          </cell>
          <cell r="B204" t="str">
            <v>Global</v>
          </cell>
          <cell r="C204">
            <v>18380</v>
          </cell>
          <cell r="D204" t="str">
            <v>SERVICIO</v>
          </cell>
          <cell r="E204" t="str">
            <v>530603 0000 001</v>
          </cell>
        </row>
        <row r="205">
          <cell r="A205" t="str">
            <v>Servicios Personales Eventuales sin Relación de Dependencia</v>
          </cell>
          <cell r="B205" t="str">
            <v>Global</v>
          </cell>
          <cell r="C205">
            <v>3000</v>
          </cell>
          <cell r="D205" t="str">
            <v>SERVICIO</v>
          </cell>
          <cell r="E205" t="str">
            <v>530221 0000 002</v>
          </cell>
        </row>
        <row r="206">
          <cell r="A206" t="str">
            <v>Telecomunicaciones</v>
          </cell>
          <cell r="B206" t="str">
            <v>Global</v>
          </cell>
          <cell r="C206">
            <v>400</v>
          </cell>
          <cell r="D206" t="str">
            <v>BIEN</v>
          </cell>
          <cell r="E206" t="str">
            <v>530105 0000 001</v>
          </cell>
        </row>
        <row r="207">
          <cell r="A207" t="str">
            <v>Transporte de Personal</v>
          </cell>
          <cell r="B207" t="str">
            <v>Global</v>
          </cell>
          <cell r="C207">
            <v>300</v>
          </cell>
          <cell r="D207" t="str">
            <v>BIEN</v>
          </cell>
          <cell r="E207" t="str">
            <v>530201 0000 002</v>
          </cell>
        </row>
        <row r="208">
          <cell r="A208" t="str">
            <v>Viáticos y Subsistencias en el  Exterior</v>
          </cell>
          <cell r="B208" t="str">
            <v>Global</v>
          </cell>
          <cell r="C208">
            <v>2000</v>
          </cell>
          <cell r="D208" t="str">
            <v>BIEN</v>
          </cell>
          <cell r="E208" t="str">
            <v>530304 0000 002</v>
          </cell>
        </row>
        <row r="209">
          <cell r="A209" t="str">
            <v>Viáticos y Subsistencias en el Interior</v>
          </cell>
          <cell r="B209" t="str">
            <v>Global</v>
          </cell>
          <cell r="C209">
            <v>5000</v>
          </cell>
          <cell r="D209" t="str">
            <v>BIEN</v>
          </cell>
          <cell r="E209" t="str">
            <v>530303 0000 002</v>
          </cell>
        </row>
        <row r="210">
          <cell r="A210">
            <v>0</v>
          </cell>
          <cell r="B210">
            <v>0</v>
          </cell>
          <cell r="C210">
            <v>0</v>
          </cell>
          <cell r="D210">
            <v>0</v>
          </cell>
          <cell r="E210">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torado"/>
      <sheetName val="Vic Acad"/>
      <sheetName val="Vic Adm"/>
      <sheetName val="Procuraduría"/>
      <sheetName val="Dirección Académica"/>
      <sheetName val="Biblioteca"/>
      <sheetName val="DPLAN"/>
      <sheetName val="UPESeguimiento"/>
      <sheetName val="DEICG"/>
      <sheetName val="DIRCOM"/>
      <sheetName val="RRPP"/>
      <sheetName val="Imprenta"/>
      <sheetName val="Secretaría"/>
      <sheetName val="Archivo"/>
      <sheetName val="Dir Administrativa"/>
      <sheetName val="Compras Públicas"/>
      <sheetName val="Bienes"/>
      <sheetName val="Control Bienes"/>
      <sheetName val="Obras"/>
      <sheetName val="Seguridad"/>
      <sheetName val="Áreas Verdes"/>
      <sheetName val="Transporte"/>
      <sheetName val="Dir Financiera"/>
      <sheetName val="Presupuesto"/>
      <sheetName val="Contabilidad"/>
      <sheetName val="Tesorería"/>
      <sheetName val="Remuneraciones"/>
      <sheetName val="DTH"/>
      <sheetName val="DTIC"/>
      <sheetName val="Cultura y Arte"/>
      <sheetName val="Bienestar"/>
      <sheetName val="CEC"/>
      <sheetName val="D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torado"/>
      <sheetName val="Vic Acad"/>
      <sheetName val="Vic Adm"/>
      <sheetName val="Procuraduría"/>
      <sheetName val="Dirección Académica"/>
      <sheetName val="Biblioteca"/>
      <sheetName val="DPLAN"/>
      <sheetName val="UPESeguimiento"/>
      <sheetName val="DEICG"/>
      <sheetName val="DIRCOM"/>
      <sheetName val="RRPP"/>
      <sheetName val="Imprenta"/>
      <sheetName val="Secretaría"/>
      <sheetName val="Archivo"/>
      <sheetName val="Dir Administrativa"/>
      <sheetName val="Compras Públicas"/>
      <sheetName val="Bienes"/>
      <sheetName val="Control Bienes"/>
      <sheetName val="Obras"/>
      <sheetName val="Seguridad"/>
      <sheetName val="Áreas Verdes"/>
      <sheetName val="Transporte"/>
      <sheetName val="Dir Financiera"/>
      <sheetName val="Presupuesto"/>
      <sheetName val="Contabilidad"/>
      <sheetName val="Tesorería"/>
      <sheetName val="Remuneraciones"/>
      <sheetName val="DTH"/>
      <sheetName val="DTIC"/>
      <sheetName val="Cultura y Arte"/>
      <sheetName val="Bienestar"/>
      <sheetName val="CEC"/>
      <sheetName val="D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torado"/>
      <sheetName val="Vic Acad"/>
      <sheetName val="Vic Adm"/>
      <sheetName val="Procuraduría"/>
      <sheetName val="Dirección Académica"/>
      <sheetName val="Biblioteca"/>
      <sheetName val="DPLAN"/>
      <sheetName val="UPESeguimiento"/>
      <sheetName val="DEICG"/>
      <sheetName val="DIRCOM"/>
      <sheetName val="RRPP"/>
      <sheetName val="Imprenta"/>
      <sheetName val="Secretaría"/>
      <sheetName val="Archivo"/>
      <sheetName val="Dir Administrativa"/>
      <sheetName val="Compras Públicas"/>
      <sheetName val="Bienes"/>
      <sheetName val="Control Bienes"/>
      <sheetName val="Obras"/>
      <sheetName val="Seguridad"/>
      <sheetName val="Áreas Verdes"/>
      <sheetName val="Transporte"/>
      <sheetName val="Dir Financiera"/>
      <sheetName val="Presupuesto"/>
      <sheetName val="Contabilidad"/>
      <sheetName val="Tesorería"/>
      <sheetName val="Remuneraciones"/>
      <sheetName val="DTH"/>
      <sheetName val="DTIC"/>
      <sheetName val="Cultura y Arte"/>
      <sheetName val="Bienestar"/>
      <sheetName val="CEC"/>
      <sheetName val="D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 PAC CONOSOLIDADO"/>
      <sheetName val="POA - PAC Eunice"/>
      <sheetName val="Hoja2"/>
      <sheetName val="partidas"/>
      <sheetName val="capacitacion"/>
      <sheetName val="Maquinaria"/>
      <sheetName val="impresion"/>
      <sheetName val="equipo"/>
      <sheetName val="aseo"/>
      <sheetName val="mobiliario"/>
      <sheetName val="materiales"/>
    </sheetNames>
    <sheetDataSet>
      <sheetData sheetId="0" refreshError="1"/>
      <sheetData sheetId="1" refreshError="1"/>
      <sheetData sheetId="2" refreshError="1"/>
      <sheetData sheetId="3">
        <row r="2">
          <cell r="A2" t="str">
            <v>Agua Potable</v>
          </cell>
          <cell r="B2" t="str">
            <v>530101 0000 001</v>
          </cell>
          <cell r="C2" t="str">
            <v>Global</v>
          </cell>
          <cell r="D2">
            <v>7000</v>
          </cell>
        </row>
        <row r="3">
          <cell r="A3" t="str">
            <v>Alimentos y bebidas</v>
          </cell>
          <cell r="B3" t="str">
            <v>530104 0000 001</v>
          </cell>
          <cell r="C3" t="str">
            <v>Global</v>
          </cell>
          <cell r="D3">
            <v>1000</v>
          </cell>
          <cell r="E3" t="str">
            <v>Coffe break por Congresos y aniversarios</v>
          </cell>
        </row>
        <row r="4">
          <cell r="A4" t="str">
            <v>Arrendamiento y licencias de uso de paquetes informáticos</v>
          </cell>
          <cell r="B4" t="str">
            <v>530105 0000 001</v>
          </cell>
          <cell r="C4" t="str">
            <v>Global</v>
          </cell>
          <cell r="D4">
            <v>6500</v>
          </cell>
          <cell r="E4" t="str">
            <v>Programa para mapeo (UAIC)</v>
          </cell>
        </row>
        <row r="5">
          <cell r="A5" t="str">
            <v>Consultoría Asesoría e Investigación Especializada</v>
          </cell>
          <cell r="B5" t="str">
            <v>530201 0000 002</v>
          </cell>
          <cell r="C5" t="str">
            <v>Global</v>
          </cell>
          <cell r="D5">
            <v>2000</v>
          </cell>
          <cell r="E5" t="str">
            <v>Consultorías para la implementación instrumentos que mejoren la gestión universitaria</v>
          </cell>
        </row>
        <row r="6">
          <cell r="A6" t="str">
            <v>Edición, Impresión, Reproducción y Publicación</v>
          </cell>
          <cell r="B6" t="str">
            <v>530202 0000 002</v>
          </cell>
          <cell r="C6" t="str">
            <v>Global</v>
          </cell>
          <cell r="D6">
            <v>2000</v>
          </cell>
          <cell r="E6" t="str">
            <v>Tarjetas de invitación, publicaciones, banner</v>
          </cell>
        </row>
        <row r="7">
          <cell r="A7" t="str">
            <v>Energía eléctrica</v>
          </cell>
          <cell r="B7" t="str">
            <v>530204 0000 002</v>
          </cell>
          <cell r="C7" t="str">
            <v>Global</v>
          </cell>
          <cell r="D7">
            <v>35000</v>
          </cell>
        </row>
        <row r="8">
          <cell r="A8" t="str">
            <v>Equipos, Sistemas y Paquetes Informáticos mayores de $100</v>
          </cell>
          <cell r="B8" t="str">
            <v>530218 0000 002</v>
          </cell>
          <cell r="C8" t="str">
            <v>Global</v>
          </cell>
          <cell r="D8">
            <v>30000</v>
          </cell>
          <cell r="E8" t="str">
            <v>Equipos mayores de 100,00 (impresoras, computadoras, software)</v>
          </cell>
        </row>
        <row r="9">
          <cell r="A9" t="str">
            <v>Equipos, Sistemas y Paquetes Informáticos menores de $100</v>
          </cell>
          <cell r="B9" t="str">
            <v>530212 0000 002</v>
          </cell>
          <cell r="C9" t="str">
            <v>Global</v>
          </cell>
          <cell r="D9">
            <v>3500</v>
          </cell>
          <cell r="E9" t="str">
            <v>Equipos menores de 100,00 (UPS, impresora)</v>
          </cell>
        </row>
        <row r="10">
          <cell r="A10" t="str">
            <v>Fletes y Maniobras</v>
          </cell>
          <cell r="B10" t="str">
            <v>530221 0000 002</v>
          </cell>
          <cell r="C10" t="str">
            <v>Global</v>
          </cell>
          <cell r="D10">
            <v>200</v>
          </cell>
          <cell r="E10" t="str">
            <v>Alquiler de carro para trasladar bienes</v>
          </cell>
        </row>
        <row r="11">
          <cell r="A11" t="str">
            <v>Gastos para Atención de Delegados</v>
          </cell>
          <cell r="B11" t="str">
            <v>530301 0000 002</v>
          </cell>
          <cell r="C11" t="str">
            <v>Global</v>
          </cell>
          <cell r="D11">
            <v>2000</v>
          </cell>
          <cell r="E11" t="str">
            <v>Invitados que se traen, alimentación, hotel y comida sin pasaje</v>
          </cell>
        </row>
        <row r="12">
          <cell r="A12" t="str">
            <v>Herramientas</v>
          </cell>
          <cell r="B12" t="str">
            <v>530302 0000 002</v>
          </cell>
          <cell r="C12" t="str">
            <v>Global</v>
          </cell>
          <cell r="D12">
            <v>500</v>
          </cell>
          <cell r="E12" t="str">
            <v>Destornillador, playos, etc.</v>
          </cell>
        </row>
        <row r="13">
          <cell r="A13" t="str">
            <v>Honorarios por Contratos Civiles de Servicios</v>
          </cell>
          <cell r="B13" t="str">
            <v>530303 0000 002</v>
          </cell>
          <cell r="C13" t="str">
            <v>Global</v>
          </cell>
          <cell r="D13">
            <v>6000</v>
          </cell>
          <cell r="E13" t="str">
            <v>Honorarios para empleados contratados para un trabajo específico</v>
          </cell>
        </row>
        <row r="14">
          <cell r="A14" t="str">
            <v>Investigaciones Profesionales y Exámenes de Laboratorio</v>
          </cell>
          <cell r="B14" t="str">
            <v>530304 0000 002</v>
          </cell>
          <cell r="C14" t="str">
            <v>Global</v>
          </cell>
          <cell r="D14">
            <v>1000</v>
          </cell>
        </row>
        <row r="15">
          <cell r="A15" t="str">
            <v>Libros y colecciones mayores de 100,00</v>
          </cell>
          <cell r="B15" t="str">
            <v>530402 0000 001</v>
          </cell>
          <cell r="C15" t="str">
            <v>Global</v>
          </cell>
          <cell r="D15">
            <v>10000</v>
          </cell>
          <cell r="E15" t="str">
            <v>Libros y colecciones mayores de 100,00</v>
          </cell>
        </row>
        <row r="16">
          <cell r="A16" t="str">
            <v>Libros y colecciones menores de 100,00</v>
          </cell>
          <cell r="B16" t="str">
            <v>530307 0000 002</v>
          </cell>
          <cell r="C16" t="str">
            <v>Global</v>
          </cell>
          <cell r="D16">
            <v>17400</v>
          </cell>
          <cell r="E16" t="str">
            <v>Libros y colecciones menores de 100,00</v>
          </cell>
        </row>
        <row r="17">
          <cell r="A17" t="str">
            <v>Mantenimiento, edificios, locales y residencias</v>
          </cell>
          <cell r="B17" t="str">
            <v>530403 0000 002</v>
          </cell>
          <cell r="C17" t="str">
            <v>Global</v>
          </cell>
          <cell r="D17">
            <v>10000</v>
          </cell>
          <cell r="E17" t="str">
            <v>Mantenimiento puerta, baños, planta eléctrica</v>
          </cell>
        </row>
        <row r="18">
          <cell r="A18" t="str">
            <v>Maquinarias y Equipos (Mantenimiento de equipos)</v>
          </cell>
          <cell r="B18" t="str">
            <v>530404 0000 002</v>
          </cell>
          <cell r="C18" t="str">
            <v>Global</v>
          </cell>
          <cell r="D18">
            <v>4000</v>
          </cell>
          <cell r="E18" t="str">
            <v>Mantenimiento de equipos (aires acondicionados, copiadoras)</v>
          </cell>
        </row>
        <row r="19">
          <cell r="A19" t="str">
            <v>Maquinarias y Equipos mayores de $100</v>
          </cell>
          <cell r="B19" t="str">
            <v>530603 0000 001</v>
          </cell>
          <cell r="C19" t="str">
            <v>Global</v>
          </cell>
          <cell r="D19">
            <v>40000</v>
          </cell>
          <cell r="E19" t="str">
            <v>Maquinarias y equipos mayores de 100,00 (aires acondicionados, bombas de agua, cortadoras de césped, copiadoras, proyectores, cámaras, trípode)</v>
          </cell>
        </row>
        <row r="20">
          <cell r="A20" t="str">
            <v>Maquinarias y Equipos menores de $100</v>
          </cell>
          <cell r="B20" t="str">
            <v>530601 0000 002</v>
          </cell>
          <cell r="C20" t="str">
            <v>Global</v>
          </cell>
          <cell r="D20">
            <v>900</v>
          </cell>
          <cell r="E20" t="str">
            <v>Maquinarias y equipos menores de 100,00 (sacapunta eléctrico, anilladora, cortadora, sumadora)</v>
          </cell>
        </row>
        <row r="21">
          <cell r="A21" t="str">
            <v>Materiales de Aseo</v>
          </cell>
          <cell r="B21" t="str">
            <v>530606 0000 001</v>
          </cell>
          <cell r="C21" t="str">
            <v>Global</v>
          </cell>
          <cell r="D21">
            <v>6200</v>
          </cell>
        </row>
        <row r="22">
          <cell r="A22" t="str">
            <v xml:space="preserve">Materiales de Construcción, Eléctricos, Plomería y Carpintería </v>
          </cell>
          <cell r="B22" t="str">
            <v>530702 0000 002</v>
          </cell>
          <cell r="C22" t="str">
            <v>Global</v>
          </cell>
          <cell r="D22">
            <v>9000</v>
          </cell>
          <cell r="E22" t="str">
            <v>Materiales eléctricos (cables, lámparas, focos, fluorescentes)</v>
          </cell>
        </row>
        <row r="23">
          <cell r="A23" t="str">
            <v>Materiales de Impresión, Fotografía, Reproducción y Publicaciones</v>
          </cell>
          <cell r="B23" t="str">
            <v>530801 0000 001</v>
          </cell>
          <cell r="C23" t="str">
            <v>Global</v>
          </cell>
          <cell r="D23">
            <v>6000</v>
          </cell>
          <cell r="E23" t="str">
            <v>Cartuchos, tóner, cintas, etc.</v>
          </cell>
        </row>
        <row r="24">
          <cell r="A24" t="str">
            <v>Materiales de Oficina</v>
          </cell>
          <cell r="B24" t="str">
            <v>530804 0000 001</v>
          </cell>
          <cell r="C24" t="str">
            <v>Global</v>
          </cell>
          <cell r="D24">
            <v>12000</v>
          </cell>
        </row>
        <row r="25">
          <cell r="A25" t="str">
            <v>Materiales Didácticos</v>
          </cell>
          <cell r="B25" t="str">
            <v>530805 0000 002</v>
          </cell>
          <cell r="C25" t="str">
            <v>Global</v>
          </cell>
          <cell r="D25">
            <v>5000</v>
          </cell>
          <cell r="E25" t="str">
            <v>Materiales para prácticas de estudiantes en Laboratorios, salva vidas</v>
          </cell>
        </row>
        <row r="26">
          <cell r="A26" t="str">
            <v>Materiales e Insumos para Laboratorio y Uso Médico</v>
          </cell>
          <cell r="B26" t="str">
            <v>530806 0000 002</v>
          </cell>
          <cell r="C26" t="str">
            <v>Global</v>
          </cell>
          <cell r="D26">
            <v>2000</v>
          </cell>
          <cell r="E26" t="str">
            <v>Pipetas, tubos de ensayo, etc.</v>
          </cell>
        </row>
        <row r="27">
          <cell r="A27" t="str">
            <v>Mobiliarios (Mantenimiento)</v>
          </cell>
          <cell r="B27" t="str">
            <v>530807 0000 002</v>
          </cell>
          <cell r="C27" t="str">
            <v>Global</v>
          </cell>
          <cell r="D27">
            <v>400</v>
          </cell>
          <cell r="E27" t="str">
            <v>Mantenimiento de mobiliario</v>
          </cell>
        </row>
        <row r="28">
          <cell r="A28" t="str">
            <v>Mobiliarios mayores de $100</v>
          </cell>
          <cell r="B28" t="str">
            <v>840103 0000 002</v>
          </cell>
          <cell r="C28" t="str">
            <v>Global</v>
          </cell>
          <cell r="D28">
            <v>10000</v>
          </cell>
          <cell r="E28" t="str">
            <v>Bienes de control administrativo mayores de 100,00</v>
          </cell>
        </row>
        <row r="29">
          <cell r="A29" t="str">
            <v>Mobiliarios menores de $100</v>
          </cell>
          <cell r="B29" t="str">
            <v>530810 0000 002</v>
          </cell>
          <cell r="C29" t="str">
            <v>Global</v>
          </cell>
          <cell r="D29">
            <v>5000</v>
          </cell>
          <cell r="E29" t="str">
            <v>Bienes de control administrativo menores de 100,00</v>
          </cell>
        </row>
        <row r="30">
          <cell r="A30" t="str">
            <v>Pasajes al Exterior</v>
          </cell>
          <cell r="B30" t="str">
            <v>530812 0000 002</v>
          </cell>
          <cell r="C30" t="str">
            <v>Global</v>
          </cell>
          <cell r="D30">
            <v>4000</v>
          </cell>
          <cell r="E30" t="str">
            <v>Pasajes para funcionarios de la institución, pago a seminarios, charlas y eventos en el exterior. Delegaciones que visitan la universidad con fines académicos</v>
          </cell>
        </row>
        <row r="31">
          <cell r="A31" t="str">
            <v>Pasajes al Interior</v>
          </cell>
          <cell r="B31" t="str">
            <v>530813 0000 001</v>
          </cell>
          <cell r="C31" t="str">
            <v>Global</v>
          </cell>
          <cell r="D31">
            <v>3000</v>
          </cell>
          <cell r="E31" t="str">
            <v>Pasajes para funcionarios de la institución, pago a seminarios, charlas y eventos</v>
          </cell>
        </row>
        <row r="32">
          <cell r="A32" t="str">
            <v>Publicidad y Propaganda en Medios de Comunicación Masiva</v>
          </cell>
          <cell r="B32" t="str">
            <v>531403 0000 002</v>
          </cell>
          <cell r="C32" t="str">
            <v>Global</v>
          </cell>
          <cell r="D32">
            <v>1000</v>
          </cell>
          <cell r="E32" t="str">
            <v>Periódico, TV</v>
          </cell>
        </row>
        <row r="33">
          <cell r="A33" t="str">
            <v>Repuestos y Accesorios</v>
          </cell>
          <cell r="B33" t="str">
            <v>531404 0000 002</v>
          </cell>
          <cell r="C33" t="str">
            <v>Global</v>
          </cell>
          <cell r="D33">
            <v>2000</v>
          </cell>
          <cell r="E33" t="str">
            <v>Repuestos de aires acondicionados, computadoras, repuestos de copiadoras</v>
          </cell>
        </row>
        <row r="34">
          <cell r="A34" t="str">
            <v>Servicio de Capacitación</v>
          </cell>
          <cell r="B34" t="str">
            <v>531407 0000 002</v>
          </cell>
          <cell r="C34" t="str">
            <v>Global</v>
          </cell>
          <cell r="D34">
            <v>18380</v>
          </cell>
          <cell r="E34" t="str">
            <v>Pago a docentes contratados con facturas</v>
          </cell>
        </row>
        <row r="35">
          <cell r="A35" t="str">
            <v>Servicios Personales Eventuales sin Relación de Dependencia</v>
          </cell>
          <cell r="B35" t="str">
            <v>531409 0000 002</v>
          </cell>
          <cell r="C35" t="str">
            <v>Global</v>
          </cell>
          <cell r="D35">
            <v>3000</v>
          </cell>
          <cell r="E35" t="str">
            <v>Personal que no alcanzó a entrar en roles (guardianes, auxiliares de servicio, trabajadores)</v>
          </cell>
        </row>
        <row r="36">
          <cell r="A36" t="str">
            <v>Telecomunicaciones</v>
          </cell>
          <cell r="B36" t="str">
            <v>840103 0000 002</v>
          </cell>
          <cell r="C36" t="str">
            <v>Global</v>
          </cell>
          <cell r="D36">
            <v>400</v>
          </cell>
        </row>
        <row r="37">
          <cell r="A37" t="str">
            <v>Transporte de Personal</v>
          </cell>
          <cell r="B37" t="str">
            <v>840104 0000 002</v>
          </cell>
          <cell r="C37" t="str">
            <v>Global</v>
          </cell>
          <cell r="D37">
            <v>300</v>
          </cell>
          <cell r="E37" t="str">
            <v>Flete para traslado de delegaciones</v>
          </cell>
        </row>
        <row r="38">
          <cell r="A38" t="str">
            <v>Viáticos y Subsistencias en el  Exterior</v>
          </cell>
          <cell r="B38" t="str">
            <v>840107 0000 002</v>
          </cell>
          <cell r="C38" t="str">
            <v>Global</v>
          </cell>
          <cell r="D38">
            <v>2000</v>
          </cell>
        </row>
        <row r="39">
          <cell r="A39" t="str">
            <v>Viáticos y Subsistencias en el Interior</v>
          </cell>
          <cell r="B39" t="str">
            <v>840109 0000 002</v>
          </cell>
          <cell r="C39" t="str">
            <v>Global</v>
          </cell>
          <cell r="D39">
            <v>5000</v>
          </cell>
        </row>
      </sheetData>
      <sheetData sheetId="4" refreshError="1"/>
      <sheetData sheetId="5" refreshError="1"/>
      <sheetData sheetId="6"/>
      <sheetData sheetId="7"/>
      <sheetData sheetId="8"/>
      <sheetData sheetId="9" refreshError="1"/>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 PAC CONOSOLIDADO"/>
      <sheetName val="POA - PAC Eunice"/>
      <sheetName val="Hoja2"/>
      <sheetName val="partidas"/>
      <sheetName val="capacitacion"/>
      <sheetName val="Maquinaria"/>
      <sheetName val="impresion"/>
      <sheetName val="equipo"/>
      <sheetName val="aseo"/>
      <sheetName val="mobiliario"/>
      <sheetName val="materiales"/>
    </sheetNames>
    <sheetDataSet>
      <sheetData sheetId="0" refreshError="1"/>
      <sheetData sheetId="1" refreshError="1"/>
      <sheetData sheetId="2" refreshError="1"/>
      <sheetData sheetId="3">
        <row r="2">
          <cell r="A2" t="str">
            <v>Agua Potable</v>
          </cell>
          <cell r="B2" t="str">
            <v>530101 0000 001</v>
          </cell>
          <cell r="C2" t="str">
            <v>Global</v>
          </cell>
          <cell r="D2">
            <v>7000</v>
          </cell>
        </row>
        <row r="3">
          <cell r="A3" t="str">
            <v>Alimentos y bebidas</v>
          </cell>
          <cell r="B3" t="str">
            <v>530104 0000 001</v>
          </cell>
          <cell r="C3" t="str">
            <v>Global</v>
          </cell>
          <cell r="D3">
            <v>1000</v>
          </cell>
          <cell r="E3" t="str">
            <v>Coffe break por Congresos y aniversarios</v>
          </cell>
        </row>
        <row r="4">
          <cell r="A4" t="str">
            <v>Arrendamiento y licencias de uso de paquetes informáticos</v>
          </cell>
          <cell r="B4" t="str">
            <v>530105 0000 001</v>
          </cell>
          <cell r="C4" t="str">
            <v>Global</v>
          </cell>
          <cell r="D4">
            <v>6500</v>
          </cell>
          <cell r="E4" t="str">
            <v>Programa para mapeo (UAIC)</v>
          </cell>
        </row>
        <row r="5">
          <cell r="A5" t="str">
            <v>Consultoría Asesoría e Investigación Especializada</v>
          </cell>
          <cell r="B5" t="str">
            <v>530201 0000 002</v>
          </cell>
          <cell r="C5" t="str">
            <v>Global</v>
          </cell>
          <cell r="D5">
            <v>2000</v>
          </cell>
          <cell r="E5" t="str">
            <v>Consultorías para la implementación instrumentos que mejoren la gestión universitaria</v>
          </cell>
        </row>
        <row r="6">
          <cell r="A6" t="str">
            <v>Edición, Impresión, Reproducción y Publicación</v>
          </cell>
          <cell r="B6" t="str">
            <v>530202 0000 002</v>
          </cell>
          <cell r="C6" t="str">
            <v>Global</v>
          </cell>
          <cell r="D6">
            <v>2000</v>
          </cell>
          <cell r="E6" t="str">
            <v>Tarjetas de invitación, publicaciones, banner</v>
          </cell>
        </row>
        <row r="7">
          <cell r="A7" t="str">
            <v>Energía eléctrica</v>
          </cell>
          <cell r="B7" t="str">
            <v>530204 0000 002</v>
          </cell>
          <cell r="C7" t="str">
            <v>Global</v>
          </cell>
          <cell r="D7">
            <v>35000</v>
          </cell>
        </row>
        <row r="8">
          <cell r="A8" t="str">
            <v>Equipos, Sistemas y Paquetes Informáticos mayores de $100</v>
          </cell>
          <cell r="B8" t="str">
            <v>530218 0000 002</v>
          </cell>
          <cell r="C8" t="str">
            <v>Global</v>
          </cell>
          <cell r="D8">
            <v>30000</v>
          </cell>
          <cell r="E8" t="str">
            <v>Equipos mayores de 100,00 (impresoras, computadoras, software)</v>
          </cell>
        </row>
        <row r="9">
          <cell r="A9" t="str">
            <v>Equipos, Sistemas y Paquetes Informáticos menores de $100</v>
          </cell>
          <cell r="B9" t="str">
            <v>530212 0000 002</v>
          </cell>
          <cell r="C9" t="str">
            <v>Global</v>
          </cell>
          <cell r="D9">
            <v>3500</v>
          </cell>
          <cell r="E9" t="str">
            <v>Equipos menores de 100,00 (UPS, impresora)</v>
          </cell>
        </row>
        <row r="10">
          <cell r="A10" t="str">
            <v>Fletes y Maniobras</v>
          </cell>
          <cell r="B10" t="str">
            <v>530221 0000 002</v>
          </cell>
          <cell r="C10" t="str">
            <v>Global</v>
          </cell>
          <cell r="D10">
            <v>200</v>
          </cell>
          <cell r="E10" t="str">
            <v>Alquiler de carro para trasladar bienes</v>
          </cell>
        </row>
        <row r="11">
          <cell r="A11" t="str">
            <v>Gastos para Atención de Delegados</v>
          </cell>
          <cell r="B11" t="str">
            <v>530301 0000 002</v>
          </cell>
          <cell r="C11" t="str">
            <v>Global</v>
          </cell>
          <cell r="D11">
            <v>2000</v>
          </cell>
          <cell r="E11" t="str">
            <v>Invitados que se traen, alimentación, hotel y comida sin pasaje</v>
          </cell>
        </row>
        <row r="12">
          <cell r="A12" t="str">
            <v>Herramientas</v>
          </cell>
          <cell r="B12" t="str">
            <v>530302 0000 002</v>
          </cell>
          <cell r="C12" t="str">
            <v>Global</v>
          </cell>
          <cell r="D12">
            <v>500</v>
          </cell>
          <cell r="E12" t="str">
            <v>Destornillador, playos, etc.</v>
          </cell>
        </row>
        <row r="13">
          <cell r="A13" t="str">
            <v>Honorarios por Contratos Civiles de Servicios</v>
          </cell>
          <cell r="B13" t="str">
            <v>530303 0000 002</v>
          </cell>
          <cell r="C13" t="str">
            <v>Global</v>
          </cell>
          <cell r="D13">
            <v>6000</v>
          </cell>
          <cell r="E13" t="str">
            <v>Honorarios para empleados contratados para un trabajo específico</v>
          </cell>
        </row>
        <row r="14">
          <cell r="A14" t="str">
            <v>Investigaciones Profesionales y Exámenes de Laboratorio</v>
          </cell>
          <cell r="B14" t="str">
            <v>530304 0000 002</v>
          </cell>
          <cell r="C14" t="str">
            <v>Global</v>
          </cell>
          <cell r="D14">
            <v>1000</v>
          </cell>
        </row>
        <row r="15">
          <cell r="A15" t="str">
            <v>Libros y colecciones mayores de 100,00</v>
          </cell>
          <cell r="B15" t="str">
            <v>530402 0000 001</v>
          </cell>
          <cell r="C15" t="str">
            <v>Global</v>
          </cell>
          <cell r="D15">
            <v>10000</v>
          </cell>
          <cell r="E15" t="str">
            <v>Libros y colecciones mayores de 100,00</v>
          </cell>
        </row>
        <row r="16">
          <cell r="A16" t="str">
            <v>Libros y colecciones menores de 100,00</v>
          </cell>
          <cell r="B16" t="str">
            <v>530307 0000 002</v>
          </cell>
          <cell r="C16" t="str">
            <v>Global</v>
          </cell>
          <cell r="D16">
            <v>17400</v>
          </cell>
          <cell r="E16" t="str">
            <v>Libros y colecciones menores de 100,00</v>
          </cell>
        </row>
        <row r="17">
          <cell r="A17" t="str">
            <v>Mantenimiento, edificios, locales y residencias</v>
          </cell>
          <cell r="B17" t="str">
            <v>530403 0000 002</v>
          </cell>
          <cell r="C17" t="str">
            <v>Global</v>
          </cell>
          <cell r="D17">
            <v>10000</v>
          </cell>
          <cell r="E17" t="str">
            <v>Mantenimiento puerta, baños, planta eléctrica</v>
          </cell>
        </row>
        <row r="18">
          <cell r="A18" t="str">
            <v>Maquinarias y Equipos (Mantenimiento de equipos)</v>
          </cell>
          <cell r="B18" t="str">
            <v>530404 0000 002</v>
          </cell>
          <cell r="C18" t="str">
            <v>Global</v>
          </cell>
          <cell r="D18">
            <v>4000</v>
          </cell>
          <cell r="E18" t="str">
            <v>Mantenimiento de equipos (aires acondicionados, copiadoras)</v>
          </cell>
        </row>
        <row r="19">
          <cell r="A19" t="str">
            <v>Maquinarias y Equipos mayores de $100</v>
          </cell>
          <cell r="B19" t="str">
            <v>530603 0000 001</v>
          </cell>
          <cell r="C19" t="str">
            <v>Global</v>
          </cell>
          <cell r="D19">
            <v>40000</v>
          </cell>
          <cell r="E19" t="str">
            <v>Maquinarias y equipos mayores de 100,00 (aires acondicionados, bombas de agua, cortadoras de césped, copiadoras, proyectores, cámaras, trípode)</v>
          </cell>
        </row>
        <row r="20">
          <cell r="A20" t="str">
            <v>Maquinarias y Equipos menores de $100</v>
          </cell>
          <cell r="B20" t="str">
            <v>530601 0000 002</v>
          </cell>
          <cell r="C20" t="str">
            <v>Global</v>
          </cell>
          <cell r="D20">
            <v>900</v>
          </cell>
          <cell r="E20" t="str">
            <v>Maquinarias y equipos menores de 100,00 (sacapunta eléctrico, anilladora, cortadora, sumadora)</v>
          </cell>
        </row>
        <row r="21">
          <cell r="A21" t="str">
            <v>Materiales de Aseo</v>
          </cell>
          <cell r="B21" t="str">
            <v>530606 0000 001</v>
          </cell>
          <cell r="C21" t="str">
            <v>Global</v>
          </cell>
          <cell r="D21">
            <v>6200</v>
          </cell>
        </row>
        <row r="22">
          <cell r="A22" t="str">
            <v xml:space="preserve">Materiales de Construcción, Eléctricos, Plomería y Carpintería </v>
          </cell>
          <cell r="B22" t="str">
            <v>530702 0000 002</v>
          </cell>
          <cell r="C22" t="str">
            <v>Global</v>
          </cell>
          <cell r="D22">
            <v>9000</v>
          </cell>
          <cell r="E22" t="str">
            <v>Materiales eléctricos (cables, lámparas, focos, fluorescentes)</v>
          </cell>
        </row>
        <row r="23">
          <cell r="A23" t="str">
            <v>Materiales de Impresión, Fotografía, Reproducción y Publicaciones</v>
          </cell>
          <cell r="B23" t="str">
            <v>530801 0000 001</v>
          </cell>
          <cell r="C23" t="str">
            <v>Global</v>
          </cell>
          <cell r="D23">
            <v>6000</v>
          </cell>
          <cell r="E23" t="str">
            <v>Cartuchos, tóner, cintas, etc.</v>
          </cell>
        </row>
        <row r="24">
          <cell r="A24" t="str">
            <v>Materiales de Oficina</v>
          </cell>
          <cell r="B24" t="str">
            <v>530804 0000 001</v>
          </cell>
          <cell r="C24" t="str">
            <v>Global</v>
          </cell>
          <cell r="D24">
            <v>12000</v>
          </cell>
        </row>
        <row r="25">
          <cell r="A25" t="str">
            <v>Materiales Didácticos</v>
          </cell>
          <cell r="B25" t="str">
            <v>530805 0000 002</v>
          </cell>
          <cell r="C25" t="str">
            <v>Global</v>
          </cell>
          <cell r="D25">
            <v>5000</v>
          </cell>
          <cell r="E25" t="str">
            <v>Materiales para prácticas de estudiantes en Laboratorios, salva vidas</v>
          </cell>
        </row>
        <row r="26">
          <cell r="A26" t="str">
            <v>Materiales e Insumos para Laboratorio y Uso Médico</v>
          </cell>
          <cell r="B26" t="str">
            <v>530806 0000 002</v>
          </cell>
          <cell r="C26" t="str">
            <v>Global</v>
          </cell>
          <cell r="D26">
            <v>2000</v>
          </cell>
          <cell r="E26" t="str">
            <v>Pipetas, tubos de ensayo, etc.</v>
          </cell>
        </row>
        <row r="27">
          <cell r="A27" t="str">
            <v>Mobiliarios (Mantenimiento)</v>
          </cell>
          <cell r="B27" t="str">
            <v>530807 0000 002</v>
          </cell>
          <cell r="C27" t="str">
            <v>Global</v>
          </cell>
          <cell r="D27">
            <v>400</v>
          </cell>
          <cell r="E27" t="str">
            <v>Mantenimiento de mobiliario</v>
          </cell>
        </row>
        <row r="28">
          <cell r="A28" t="str">
            <v>Mobiliarios mayores de $100</v>
          </cell>
          <cell r="B28" t="str">
            <v>840103 0000 002</v>
          </cell>
          <cell r="C28" t="str">
            <v>Global</v>
          </cell>
          <cell r="D28">
            <v>10000</v>
          </cell>
          <cell r="E28" t="str">
            <v>Bienes de control administrativo mayores de 100,00</v>
          </cell>
        </row>
        <row r="29">
          <cell r="A29" t="str">
            <v>Mobiliarios menores de $100</v>
          </cell>
          <cell r="B29" t="str">
            <v>530810 0000 002</v>
          </cell>
          <cell r="C29" t="str">
            <v>Global</v>
          </cell>
          <cell r="D29">
            <v>5000</v>
          </cell>
          <cell r="E29" t="str">
            <v>Bienes de control administrativo menores de 100,00</v>
          </cell>
        </row>
        <row r="30">
          <cell r="A30" t="str">
            <v>Pasajes al Exterior</v>
          </cell>
          <cell r="B30" t="str">
            <v>530812 0000 002</v>
          </cell>
          <cell r="C30" t="str">
            <v>Global</v>
          </cell>
          <cell r="D30">
            <v>4000</v>
          </cell>
          <cell r="E30" t="str">
            <v>Pasajes para funcionarios de la institución, pago a seminarios, charlas y eventos en el exterior. Delegaciones que visitan la universidad con fines académicos</v>
          </cell>
        </row>
        <row r="31">
          <cell r="A31" t="str">
            <v>Pasajes al Interior</v>
          </cell>
          <cell r="B31" t="str">
            <v>530813 0000 001</v>
          </cell>
          <cell r="C31" t="str">
            <v>Global</v>
          </cell>
          <cell r="D31">
            <v>3000</v>
          </cell>
          <cell r="E31" t="str">
            <v>Pasajes para funcionarios de la institución, pago a seminarios, charlas y eventos</v>
          </cell>
        </row>
        <row r="32">
          <cell r="A32" t="str">
            <v>Publicidad y Propaganda en Medios de Comunicación Masiva</v>
          </cell>
          <cell r="B32" t="str">
            <v>531403 0000 002</v>
          </cell>
          <cell r="C32" t="str">
            <v>Global</v>
          </cell>
          <cell r="D32">
            <v>1000</v>
          </cell>
          <cell r="E32" t="str">
            <v>Periódico, TV</v>
          </cell>
        </row>
        <row r="33">
          <cell r="A33" t="str">
            <v>Repuestos y Accesorios</v>
          </cell>
          <cell r="B33" t="str">
            <v>531404 0000 002</v>
          </cell>
          <cell r="C33" t="str">
            <v>Global</v>
          </cell>
          <cell r="D33">
            <v>2000</v>
          </cell>
          <cell r="E33" t="str">
            <v>Repuestos de aires acondicionados, computadoras, repuestos de copiadoras</v>
          </cell>
        </row>
        <row r="34">
          <cell r="A34" t="str">
            <v>Servicio de Capacitación</v>
          </cell>
          <cell r="B34" t="str">
            <v>531407 0000 002</v>
          </cell>
          <cell r="C34" t="str">
            <v>Global</v>
          </cell>
          <cell r="D34">
            <v>18380</v>
          </cell>
          <cell r="E34" t="str">
            <v>Pago a docentes contratados con facturas</v>
          </cell>
        </row>
        <row r="35">
          <cell r="A35" t="str">
            <v>Servicios Personales Eventuales sin Relación de Dependencia</v>
          </cell>
          <cell r="B35" t="str">
            <v>531409 0000 002</v>
          </cell>
          <cell r="C35" t="str">
            <v>Global</v>
          </cell>
          <cell r="D35">
            <v>3000</v>
          </cell>
          <cell r="E35" t="str">
            <v>Personal que no alcanzó a entrar en roles (guardianes, auxiliares de servicio, trabajadores)</v>
          </cell>
        </row>
        <row r="36">
          <cell r="A36" t="str">
            <v>Telecomunicaciones</v>
          </cell>
          <cell r="B36" t="str">
            <v>840103 0000 002</v>
          </cell>
          <cell r="C36" t="str">
            <v>Global</v>
          </cell>
          <cell r="D36">
            <v>400</v>
          </cell>
        </row>
        <row r="37">
          <cell r="A37" t="str">
            <v>Transporte de Personal</v>
          </cell>
          <cell r="B37" t="str">
            <v>840104 0000 002</v>
          </cell>
          <cell r="C37" t="str">
            <v>Global</v>
          </cell>
          <cell r="D37">
            <v>300</v>
          </cell>
          <cell r="E37" t="str">
            <v>Flete para traslado de delegaciones</v>
          </cell>
        </row>
        <row r="38">
          <cell r="A38" t="str">
            <v>Viáticos y Subsistencias en el  Exterior</v>
          </cell>
          <cell r="B38" t="str">
            <v>840107 0000 002</v>
          </cell>
          <cell r="C38" t="str">
            <v>Global</v>
          </cell>
          <cell r="D38">
            <v>2000</v>
          </cell>
        </row>
        <row r="39">
          <cell r="A39" t="str">
            <v>Viáticos y Subsistencias en el Interior</v>
          </cell>
          <cell r="B39" t="str">
            <v>840109 0000 002</v>
          </cell>
          <cell r="C39" t="str">
            <v>Global</v>
          </cell>
          <cell r="D39">
            <v>5000</v>
          </cell>
        </row>
      </sheetData>
      <sheetData sheetId="4" refreshError="1"/>
      <sheetData sheetId="5" refreshError="1"/>
      <sheetData sheetId="6"/>
      <sheetData sheetId="7"/>
      <sheetData sheetId="8"/>
      <sheetData sheetId="9" refreshError="1"/>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 PAC CONOSOLIDADO"/>
      <sheetName val="POA - PAC Eunice"/>
      <sheetName val="Hoja2"/>
      <sheetName val="partidas"/>
      <sheetName val="capacitacion"/>
      <sheetName val="Maquinaria"/>
      <sheetName val="impresion"/>
      <sheetName val="equipo"/>
      <sheetName val="aseo"/>
      <sheetName val="mobiliario"/>
      <sheetName val="materiales"/>
    </sheetNames>
    <sheetDataSet>
      <sheetData sheetId="0" refreshError="1"/>
      <sheetData sheetId="1" refreshError="1"/>
      <sheetData sheetId="2" refreshError="1"/>
      <sheetData sheetId="3">
        <row r="2">
          <cell r="A2" t="str">
            <v>Agua Potable</v>
          </cell>
          <cell r="B2" t="str">
            <v>530101 0000 001</v>
          </cell>
          <cell r="C2" t="str">
            <v>Global</v>
          </cell>
          <cell r="D2">
            <v>7000</v>
          </cell>
        </row>
        <row r="3">
          <cell r="A3" t="str">
            <v>Alimentos y bebidas</v>
          </cell>
          <cell r="B3" t="str">
            <v>530104 0000 001</v>
          </cell>
          <cell r="C3" t="str">
            <v>Global</v>
          </cell>
          <cell r="D3">
            <v>1000</v>
          </cell>
          <cell r="E3" t="str">
            <v>Coffe break por Congresos y aniversarios</v>
          </cell>
        </row>
        <row r="4">
          <cell r="A4" t="str">
            <v>Arrendamiento y licencias de uso de paquetes informáticos</v>
          </cell>
          <cell r="B4" t="str">
            <v>530105 0000 001</v>
          </cell>
          <cell r="C4" t="str">
            <v>Global</v>
          </cell>
          <cell r="D4">
            <v>6500</v>
          </cell>
          <cell r="E4" t="str">
            <v>Programa para mapeo (UAIC)</v>
          </cell>
        </row>
        <row r="5">
          <cell r="A5" t="str">
            <v>Consultoría Asesoría e Investigación Especializada</v>
          </cell>
          <cell r="B5" t="str">
            <v>530201 0000 002</v>
          </cell>
          <cell r="C5" t="str">
            <v>Global</v>
          </cell>
          <cell r="D5">
            <v>2000</v>
          </cell>
          <cell r="E5" t="str">
            <v>Consultorías para la implementación instrumentos que mejoren la gestión universitaria</v>
          </cell>
        </row>
        <row r="6">
          <cell r="A6" t="str">
            <v>Edición, Impresión, Reproducción y Publicación</v>
          </cell>
          <cell r="B6" t="str">
            <v>530202 0000 002</v>
          </cell>
          <cell r="C6" t="str">
            <v>Global</v>
          </cell>
          <cell r="D6">
            <v>2000</v>
          </cell>
          <cell r="E6" t="str">
            <v>Tarjetas de invitación, publicaciones, banner</v>
          </cell>
        </row>
        <row r="7">
          <cell r="A7" t="str">
            <v>Energía eléctrica</v>
          </cell>
          <cell r="B7" t="str">
            <v>530204 0000 002</v>
          </cell>
          <cell r="C7" t="str">
            <v>Global</v>
          </cell>
          <cell r="D7">
            <v>35000</v>
          </cell>
        </row>
        <row r="8">
          <cell r="A8" t="str">
            <v>Equipos, Sistemas y Paquetes Informáticos mayores de $100</v>
          </cell>
          <cell r="B8" t="str">
            <v>530218 0000 002</v>
          </cell>
          <cell r="C8" t="str">
            <v>Global</v>
          </cell>
          <cell r="D8">
            <v>30000</v>
          </cell>
          <cell r="E8" t="str">
            <v>Equipos mayores de 100,00 (impresoras, computadoras, software)</v>
          </cell>
        </row>
        <row r="9">
          <cell r="A9" t="str">
            <v>Equipos, Sistemas y Paquetes Informáticos menores de $100</v>
          </cell>
          <cell r="B9" t="str">
            <v>530212 0000 002</v>
          </cell>
          <cell r="C9" t="str">
            <v>Global</v>
          </cell>
          <cell r="D9">
            <v>3500</v>
          </cell>
          <cell r="E9" t="str">
            <v>Equipos menores de 100,00 (UPS, impresora)</v>
          </cell>
        </row>
        <row r="10">
          <cell r="A10" t="str">
            <v>Fletes y Maniobras</v>
          </cell>
          <cell r="B10" t="str">
            <v>530221 0000 002</v>
          </cell>
          <cell r="C10" t="str">
            <v>Global</v>
          </cell>
          <cell r="D10">
            <v>200</v>
          </cell>
          <cell r="E10" t="str">
            <v>Alquiler de carro para trasladar bienes</v>
          </cell>
        </row>
        <row r="11">
          <cell r="A11" t="str">
            <v>Gastos para Atención de Delegados</v>
          </cell>
          <cell r="B11" t="str">
            <v>530301 0000 002</v>
          </cell>
          <cell r="C11" t="str">
            <v>Global</v>
          </cell>
          <cell r="D11">
            <v>2000</v>
          </cell>
          <cell r="E11" t="str">
            <v>Invitados que se traen, alimentación, hotel y comida sin pasaje</v>
          </cell>
        </row>
        <row r="12">
          <cell r="A12" t="str">
            <v>Herramientas</v>
          </cell>
          <cell r="B12" t="str">
            <v>530302 0000 002</v>
          </cell>
          <cell r="C12" t="str">
            <v>Global</v>
          </cell>
          <cell r="D12">
            <v>500</v>
          </cell>
          <cell r="E12" t="str">
            <v>Destornillador, playos, etc.</v>
          </cell>
        </row>
        <row r="13">
          <cell r="A13" t="str">
            <v>Honorarios por Contratos Civiles de Servicios</v>
          </cell>
          <cell r="B13" t="str">
            <v>530303 0000 002</v>
          </cell>
          <cell r="C13" t="str">
            <v>Global</v>
          </cell>
          <cell r="D13">
            <v>6000</v>
          </cell>
          <cell r="E13" t="str">
            <v>Honorarios para empleados contratados para un trabajo específico</v>
          </cell>
        </row>
        <row r="14">
          <cell r="A14" t="str">
            <v>Investigaciones Profesionales y Exámenes de Laboratorio</v>
          </cell>
          <cell r="B14" t="str">
            <v>530304 0000 002</v>
          </cell>
          <cell r="C14" t="str">
            <v>Global</v>
          </cell>
          <cell r="D14">
            <v>1000</v>
          </cell>
        </row>
        <row r="15">
          <cell r="A15" t="str">
            <v>Libros y colecciones mayores de 100,00</v>
          </cell>
          <cell r="B15" t="str">
            <v>530402 0000 001</v>
          </cell>
          <cell r="C15" t="str">
            <v>Global</v>
          </cell>
          <cell r="D15">
            <v>10000</v>
          </cell>
          <cell r="E15" t="str">
            <v>Libros y colecciones mayores de 100,00</v>
          </cell>
        </row>
        <row r="16">
          <cell r="A16" t="str">
            <v>Libros y colecciones menores de 100,00</v>
          </cell>
          <cell r="B16" t="str">
            <v>530307 0000 002</v>
          </cell>
          <cell r="C16" t="str">
            <v>Global</v>
          </cell>
          <cell r="D16">
            <v>17400</v>
          </cell>
          <cell r="E16" t="str">
            <v>Libros y colecciones menores de 100,00</v>
          </cell>
        </row>
        <row r="17">
          <cell r="A17" t="str">
            <v>Mantenimiento, edificios, locales y residencias</v>
          </cell>
          <cell r="B17" t="str">
            <v>530403 0000 002</v>
          </cell>
          <cell r="C17" t="str">
            <v>Global</v>
          </cell>
          <cell r="D17">
            <v>10000</v>
          </cell>
          <cell r="E17" t="str">
            <v>Mantenimiento puerta, baños, planta eléctrica</v>
          </cell>
        </row>
        <row r="18">
          <cell r="A18" t="str">
            <v>Maquinarias y Equipos (Mantenimiento de equipos)</v>
          </cell>
          <cell r="B18" t="str">
            <v>530404 0000 002</v>
          </cell>
          <cell r="C18" t="str">
            <v>Global</v>
          </cell>
          <cell r="D18">
            <v>4000</v>
          </cell>
          <cell r="E18" t="str">
            <v>Mantenimiento de equipos (aires acondicionados, copiadoras)</v>
          </cell>
        </row>
        <row r="19">
          <cell r="A19" t="str">
            <v>Maquinarias y Equipos mayores de $100</v>
          </cell>
          <cell r="B19" t="str">
            <v>530603 0000 001</v>
          </cell>
          <cell r="C19" t="str">
            <v>Global</v>
          </cell>
          <cell r="D19">
            <v>40000</v>
          </cell>
          <cell r="E19" t="str">
            <v>Maquinarias y equipos mayores de 100,00 (aires acondicionados, bombas de agua, cortadoras de césped, copiadoras, proyectores, cámaras, trípode)</v>
          </cell>
        </row>
        <row r="20">
          <cell r="A20" t="str">
            <v>Maquinarias y Equipos menores de $100</v>
          </cell>
          <cell r="B20" t="str">
            <v>530601 0000 002</v>
          </cell>
          <cell r="C20" t="str">
            <v>Global</v>
          </cell>
          <cell r="D20">
            <v>900</v>
          </cell>
          <cell r="E20" t="str">
            <v>Maquinarias y equipos menores de 100,00 (sacapunta eléctrico, anilladora, cortadora, sumadora)</v>
          </cell>
        </row>
        <row r="21">
          <cell r="A21" t="str">
            <v>Materiales de Aseo</v>
          </cell>
          <cell r="B21" t="str">
            <v>530606 0000 001</v>
          </cell>
          <cell r="C21" t="str">
            <v>Global</v>
          </cell>
          <cell r="D21">
            <v>6200</v>
          </cell>
        </row>
        <row r="22">
          <cell r="A22" t="str">
            <v xml:space="preserve">Materiales de Construcción, Eléctricos, Plomería y Carpintería </v>
          </cell>
          <cell r="B22" t="str">
            <v>530702 0000 002</v>
          </cell>
          <cell r="C22" t="str">
            <v>Global</v>
          </cell>
          <cell r="D22">
            <v>9000</v>
          </cell>
          <cell r="E22" t="str">
            <v>Materiales eléctricos (cables, lámparas, focos, fluorescentes)</v>
          </cell>
        </row>
        <row r="23">
          <cell r="A23" t="str">
            <v>Materiales de Impresión, Fotografía, Reproducción y Publicaciones</v>
          </cell>
          <cell r="B23" t="str">
            <v>530801 0000 001</v>
          </cell>
          <cell r="C23" t="str">
            <v>Global</v>
          </cell>
          <cell r="D23">
            <v>6000</v>
          </cell>
          <cell r="E23" t="str">
            <v>Cartuchos, tóner, cintas, etc.</v>
          </cell>
        </row>
        <row r="24">
          <cell r="A24" t="str">
            <v>Materiales de Oficina</v>
          </cell>
          <cell r="B24" t="str">
            <v>530804 0000 001</v>
          </cell>
          <cell r="C24" t="str">
            <v>Global</v>
          </cell>
          <cell r="D24">
            <v>12000</v>
          </cell>
        </row>
        <row r="25">
          <cell r="A25" t="str">
            <v>Materiales Didácticos</v>
          </cell>
          <cell r="B25" t="str">
            <v>530805 0000 002</v>
          </cell>
          <cell r="C25" t="str">
            <v>Global</v>
          </cell>
          <cell r="D25">
            <v>5000</v>
          </cell>
          <cell r="E25" t="str">
            <v>Materiales para prácticas de estudiantes en Laboratorios, salva vidas</v>
          </cell>
        </row>
        <row r="26">
          <cell r="A26" t="str">
            <v>Materiales e Insumos para Laboratorio y Uso Médico</v>
          </cell>
          <cell r="B26" t="str">
            <v>530806 0000 002</v>
          </cell>
          <cell r="C26" t="str">
            <v>Global</v>
          </cell>
          <cell r="D26">
            <v>2000</v>
          </cell>
          <cell r="E26" t="str">
            <v>Pipetas, tubos de ensayo, etc.</v>
          </cell>
        </row>
        <row r="27">
          <cell r="A27" t="str">
            <v>Mobiliarios (Mantenimiento)</v>
          </cell>
          <cell r="B27" t="str">
            <v>530807 0000 002</v>
          </cell>
          <cell r="C27" t="str">
            <v>Global</v>
          </cell>
          <cell r="D27">
            <v>400</v>
          </cell>
          <cell r="E27" t="str">
            <v>Mantenimiento de mobiliario</v>
          </cell>
        </row>
        <row r="28">
          <cell r="A28" t="str">
            <v>Mobiliarios mayores de $100</v>
          </cell>
          <cell r="B28" t="str">
            <v>840103 0000 002</v>
          </cell>
          <cell r="C28" t="str">
            <v>Global</v>
          </cell>
          <cell r="D28">
            <v>10000</v>
          </cell>
          <cell r="E28" t="str">
            <v>Bienes de control administrativo mayores de 100,00</v>
          </cell>
        </row>
        <row r="29">
          <cell r="A29" t="str">
            <v>Mobiliarios menores de $100</v>
          </cell>
          <cell r="B29" t="str">
            <v>530810 0000 002</v>
          </cell>
          <cell r="C29" t="str">
            <v>Global</v>
          </cell>
          <cell r="D29">
            <v>5000</v>
          </cell>
          <cell r="E29" t="str">
            <v>Bienes de control administrativo menores de 100,00</v>
          </cell>
        </row>
        <row r="30">
          <cell r="A30" t="str">
            <v>Pasajes al Exterior</v>
          </cell>
          <cell r="B30" t="str">
            <v>530812 0000 002</v>
          </cell>
          <cell r="C30" t="str">
            <v>Global</v>
          </cell>
          <cell r="D30">
            <v>4000</v>
          </cell>
          <cell r="E30" t="str">
            <v>Pasajes para funcionarios de la institución, pago a seminarios, charlas y eventos en el exterior. Delegaciones que visitan la universidad con fines académicos</v>
          </cell>
        </row>
        <row r="31">
          <cell r="A31" t="str">
            <v>Pasajes al Interior</v>
          </cell>
          <cell r="B31" t="str">
            <v>530813 0000 001</v>
          </cell>
          <cell r="C31" t="str">
            <v>Global</v>
          </cell>
          <cell r="D31">
            <v>3000</v>
          </cell>
          <cell r="E31" t="str">
            <v>Pasajes para funcionarios de la institución, pago a seminarios, charlas y eventos</v>
          </cell>
        </row>
        <row r="32">
          <cell r="A32" t="str">
            <v>Publicidad y Propaganda en Medios de Comunicación Masiva</v>
          </cell>
          <cell r="B32" t="str">
            <v>531403 0000 002</v>
          </cell>
          <cell r="C32" t="str">
            <v>Global</v>
          </cell>
          <cell r="D32">
            <v>1000</v>
          </cell>
          <cell r="E32" t="str">
            <v>Periódico, TV</v>
          </cell>
        </row>
        <row r="33">
          <cell r="A33" t="str">
            <v>Repuestos y Accesorios</v>
          </cell>
          <cell r="B33" t="str">
            <v>531404 0000 002</v>
          </cell>
          <cell r="C33" t="str">
            <v>Global</v>
          </cell>
          <cell r="D33">
            <v>2000</v>
          </cell>
          <cell r="E33" t="str">
            <v>Repuestos de aires acondicionados, computadoras, repuestos de copiadoras</v>
          </cell>
        </row>
        <row r="34">
          <cell r="A34" t="str">
            <v>Servicio de Capacitación</v>
          </cell>
          <cell r="B34" t="str">
            <v>531407 0000 002</v>
          </cell>
          <cell r="C34" t="str">
            <v>Global</v>
          </cell>
          <cell r="D34">
            <v>18380</v>
          </cell>
          <cell r="E34" t="str">
            <v>Pago a docentes contratados con facturas</v>
          </cell>
        </row>
        <row r="35">
          <cell r="A35" t="str">
            <v>Servicios Personales Eventuales sin Relación de Dependencia</v>
          </cell>
          <cell r="B35" t="str">
            <v>531409 0000 002</v>
          </cell>
          <cell r="C35" t="str">
            <v>Global</v>
          </cell>
          <cell r="D35">
            <v>3000</v>
          </cell>
          <cell r="E35" t="str">
            <v>Personal que no alcanzó a entrar en roles (guardianes, auxiliares de servicio, trabajadores)</v>
          </cell>
        </row>
        <row r="36">
          <cell r="A36" t="str">
            <v>Telecomunicaciones</v>
          </cell>
          <cell r="B36" t="str">
            <v>840103 0000 002</v>
          </cell>
          <cell r="C36" t="str">
            <v>Global</v>
          </cell>
          <cell r="D36">
            <v>400</v>
          </cell>
        </row>
        <row r="37">
          <cell r="A37" t="str">
            <v>Transporte de Personal</v>
          </cell>
          <cell r="B37" t="str">
            <v>840104 0000 002</v>
          </cell>
          <cell r="C37" t="str">
            <v>Global</v>
          </cell>
          <cell r="D37">
            <v>300</v>
          </cell>
          <cell r="E37" t="str">
            <v>Flete para traslado de delegaciones</v>
          </cell>
        </row>
        <row r="38">
          <cell r="A38" t="str">
            <v>Viáticos y Subsistencias en el  Exterior</v>
          </cell>
          <cell r="B38" t="str">
            <v>840107 0000 002</v>
          </cell>
          <cell r="C38" t="str">
            <v>Global</v>
          </cell>
          <cell r="D38">
            <v>2000</v>
          </cell>
        </row>
        <row r="39">
          <cell r="A39" t="str">
            <v>Viáticos y Subsistencias en el Interior</v>
          </cell>
          <cell r="B39" t="str">
            <v>840109 0000 002</v>
          </cell>
          <cell r="C39" t="str">
            <v>Global</v>
          </cell>
          <cell r="D39">
            <v>5000</v>
          </cell>
        </row>
      </sheetData>
      <sheetData sheetId="4" refreshError="1"/>
      <sheetData sheetId="5" refreshError="1"/>
      <sheetData sheetId="6"/>
      <sheetData sheetId="7"/>
      <sheetData sheetId="8"/>
      <sheetData sheetId="9" refreshError="1"/>
      <sheetData sheetId="10"/>
    </sheetDataSet>
  </externalBook>
</externalLink>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javascript:void(0);"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91"/>
  <sheetViews>
    <sheetView showGridLines="0" zoomScaleNormal="100" zoomScalePageLayoutView="55" workbookViewId="0">
      <selection sqref="A1:L1"/>
    </sheetView>
  </sheetViews>
  <sheetFormatPr baseColWidth="10" defaultColWidth="12.42578125" defaultRowHeight="16.5" x14ac:dyDescent="0.3"/>
  <cols>
    <col min="1" max="1" width="7.7109375" style="2" customWidth="1"/>
    <col min="2" max="2" width="8.7109375" style="188" customWidth="1"/>
    <col min="3" max="4" width="25.7109375" style="188" customWidth="1"/>
    <col min="5" max="5" width="18.7109375" style="188" customWidth="1"/>
    <col min="6" max="8" width="25.7109375" style="188" customWidth="1"/>
    <col min="9" max="12" width="14.7109375" style="188" customWidth="1"/>
    <col min="13" max="13" width="45.7109375" style="188" customWidth="1"/>
    <col min="14" max="14" width="35.7109375" style="188" customWidth="1"/>
    <col min="15" max="15" width="17.42578125" style="188" customWidth="1"/>
    <col min="16" max="16" width="15.7109375" style="188" customWidth="1"/>
    <col min="17" max="17" width="17.7109375" style="188" customWidth="1"/>
    <col min="18" max="18" width="15.7109375" style="188" customWidth="1"/>
    <col min="19" max="19" width="20.7109375" style="188" customWidth="1"/>
    <col min="20" max="20" width="27" style="188" customWidth="1"/>
    <col min="21" max="21" width="20.140625" style="190" customWidth="1"/>
    <col min="22" max="22" width="18" style="191" customWidth="1"/>
    <col min="23" max="23" width="42.140625" style="192" customWidth="1"/>
    <col min="24" max="24" width="16.5703125" style="2" customWidth="1"/>
    <col min="25" max="25" width="14.5703125" style="2" customWidth="1"/>
    <col min="26" max="28" width="13.7109375" style="2" customWidth="1"/>
    <col min="29" max="29" width="14.28515625" style="193" customWidth="1"/>
    <col min="30" max="30" width="13" style="19" customWidth="1"/>
    <col min="31" max="31" width="9.85546875" style="19" customWidth="1"/>
    <col min="32" max="32" width="10.5703125" style="19" customWidth="1"/>
    <col min="33" max="33" width="34.140625" style="2" customWidth="1"/>
    <col min="34" max="16384" width="12.42578125" style="2"/>
  </cols>
  <sheetData>
    <row r="1" spans="1:33" s="1" customFormat="1" ht="45.75" customHeight="1" x14ac:dyDescent="0.25">
      <c r="A1" s="2471" t="s">
        <v>0</v>
      </c>
      <c r="B1" s="2472"/>
      <c r="C1" s="2472"/>
      <c r="D1" s="2472"/>
      <c r="E1" s="2472"/>
      <c r="F1" s="2472"/>
      <c r="G1" s="2472"/>
      <c r="H1" s="2472"/>
      <c r="I1" s="2472"/>
      <c r="J1" s="2472"/>
      <c r="K1" s="2472"/>
      <c r="L1" s="2472"/>
      <c r="M1" s="2472" t="s">
        <v>0</v>
      </c>
      <c r="N1" s="2472"/>
      <c r="O1" s="2472"/>
      <c r="P1" s="2472"/>
      <c r="Q1" s="2472"/>
      <c r="R1" s="2472"/>
      <c r="S1" s="2472"/>
      <c r="T1" s="2472"/>
      <c r="U1" s="2472"/>
      <c r="V1" s="2472"/>
      <c r="W1" s="2472" t="s">
        <v>0</v>
      </c>
      <c r="X1" s="2472"/>
      <c r="Y1" s="2472"/>
      <c r="Z1" s="2472"/>
      <c r="AA1" s="2472"/>
      <c r="AB1" s="2472"/>
      <c r="AC1" s="2472"/>
      <c r="AD1" s="2472"/>
      <c r="AE1" s="2472"/>
      <c r="AF1" s="2472"/>
      <c r="AG1" s="2473"/>
    </row>
    <row r="2" spans="1:33" ht="30" customHeight="1" x14ac:dyDescent="0.25">
      <c r="A2" s="2474" t="s">
        <v>1</v>
      </c>
      <c r="B2" s="2475"/>
      <c r="C2" s="2475"/>
      <c r="D2" s="2475"/>
      <c r="E2" s="2475"/>
      <c r="F2" s="2475"/>
      <c r="G2" s="2475"/>
      <c r="H2" s="2475"/>
      <c r="I2" s="2475"/>
      <c r="J2" s="2475"/>
      <c r="K2" s="2475"/>
      <c r="L2" s="2475"/>
      <c r="M2" s="2475" t="s">
        <v>1</v>
      </c>
      <c r="N2" s="2475"/>
      <c r="O2" s="2475"/>
      <c r="P2" s="2475"/>
      <c r="Q2" s="2475"/>
      <c r="R2" s="2475"/>
      <c r="S2" s="2475"/>
      <c r="T2" s="2475"/>
      <c r="U2" s="2475"/>
      <c r="V2" s="2475"/>
      <c r="W2" s="2475" t="s">
        <v>1</v>
      </c>
      <c r="X2" s="2475"/>
      <c r="Y2" s="2475"/>
      <c r="Z2" s="2475"/>
      <c r="AA2" s="2475"/>
      <c r="AB2" s="2475"/>
      <c r="AC2" s="2475"/>
      <c r="AD2" s="2475"/>
      <c r="AE2" s="2475"/>
      <c r="AF2" s="2475"/>
      <c r="AG2" s="2476"/>
    </row>
    <row r="3" spans="1:33" ht="30.75" customHeight="1" x14ac:dyDescent="0.25">
      <c r="A3" s="2465" t="s">
        <v>2</v>
      </c>
      <c r="B3" s="2466"/>
      <c r="C3" s="2466"/>
      <c r="D3" s="2466"/>
      <c r="E3" s="2466"/>
      <c r="F3" s="2466"/>
      <c r="G3" s="2466"/>
      <c r="H3" s="2466"/>
      <c r="I3" s="2466"/>
      <c r="J3" s="2466"/>
      <c r="K3" s="2466"/>
      <c r="L3" s="2466"/>
      <c r="M3" s="2466" t="s">
        <v>2</v>
      </c>
      <c r="N3" s="2466"/>
      <c r="O3" s="2466"/>
      <c r="P3" s="2466"/>
      <c r="Q3" s="2466"/>
      <c r="R3" s="2466"/>
      <c r="S3" s="2466"/>
      <c r="T3" s="2466"/>
      <c r="U3" s="2466"/>
      <c r="V3" s="2466"/>
      <c r="W3" s="2466" t="s">
        <v>2</v>
      </c>
      <c r="X3" s="2466"/>
      <c r="Y3" s="2466"/>
      <c r="Z3" s="2466"/>
      <c r="AA3" s="2466"/>
      <c r="AB3" s="2466"/>
      <c r="AC3" s="2466"/>
      <c r="AD3" s="2466"/>
      <c r="AE3" s="2466"/>
      <c r="AF3" s="2466"/>
      <c r="AG3" s="2467"/>
    </row>
    <row r="4" spans="1:33" ht="27" customHeight="1" thickBot="1" x14ac:dyDescent="0.3">
      <c r="A4" s="2468" t="s">
        <v>2131</v>
      </c>
      <c r="B4" s="2469"/>
      <c r="C4" s="2469"/>
      <c r="D4" s="2469"/>
      <c r="E4" s="2469"/>
      <c r="F4" s="2469"/>
      <c r="G4" s="2469"/>
      <c r="H4" s="2469"/>
      <c r="I4" s="2469"/>
      <c r="J4" s="2469"/>
      <c r="K4" s="2469"/>
      <c r="L4" s="2469"/>
      <c r="M4" s="2469" t="s">
        <v>2131</v>
      </c>
      <c r="N4" s="2469"/>
      <c r="O4" s="2469"/>
      <c r="P4" s="2469"/>
      <c r="Q4" s="2469"/>
      <c r="R4" s="2469"/>
      <c r="S4" s="2469"/>
      <c r="T4" s="2469"/>
      <c r="U4" s="2469"/>
      <c r="V4" s="2469"/>
      <c r="W4" s="2469" t="s">
        <v>2131</v>
      </c>
      <c r="X4" s="2469"/>
      <c r="Y4" s="2469"/>
      <c r="Z4" s="2469"/>
      <c r="AA4" s="2469"/>
      <c r="AB4" s="2469"/>
      <c r="AC4" s="2469"/>
      <c r="AD4" s="2469"/>
      <c r="AE4" s="2469"/>
      <c r="AF4" s="2469"/>
      <c r="AG4" s="2470"/>
    </row>
    <row r="5" spans="1:33" s="3" customFormat="1" ht="24" customHeight="1" thickBot="1" x14ac:dyDescent="0.3">
      <c r="B5" s="4"/>
      <c r="C5" s="4"/>
      <c r="D5" s="4"/>
      <c r="E5" s="4"/>
      <c r="F5" s="4"/>
      <c r="G5" s="4"/>
      <c r="H5" s="4"/>
      <c r="I5" s="4"/>
      <c r="J5" s="4"/>
      <c r="K5" s="4"/>
      <c r="L5" s="4"/>
      <c r="M5" s="4"/>
      <c r="N5" s="4"/>
      <c r="O5" s="4"/>
      <c r="P5" s="4"/>
      <c r="Q5" s="4"/>
      <c r="R5" s="4"/>
      <c r="S5" s="4"/>
      <c r="T5" s="4"/>
      <c r="U5" s="5"/>
      <c r="V5" s="4"/>
      <c r="W5" s="5"/>
      <c r="X5" s="4"/>
      <c r="Y5" s="4"/>
      <c r="Z5" s="4"/>
      <c r="AA5" s="4"/>
      <c r="AB5" s="4"/>
      <c r="AC5" s="4"/>
    </row>
    <row r="6" spans="1:33" s="6" customFormat="1" ht="27" customHeight="1" thickTop="1" thickBot="1" x14ac:dyDescent="0.3">
      <c r="A6" s="2477" t="s">
        <v>3</v>
      </c>
      <c r="B6" s="2478"/>
      <c r="C6" s="2478"/>
      <c r="D6" s="2478"/>
      <c r="E6" s="2478"/>
      <c r="F6" s="2478"/>
      <c r="G6" s="2478"/>
      <c r="H6" s="2478"/>
      <c r="I6" s="2478"/>
      <c r="J6" s="2478"/>
      <c r="K6" s="2478"/>
      <c r="L6" s="2478"/>
      <c r="M6" s="2478" t="s">
        <v>3</v>
      </c>
      <c r="N6" s="2478"/>
      <c r="O6" s="2478"/>
      <c r="P6" s="2478"/>
      <c r="Q6" s="2478"/>
      <c r="R6" s="2478"/>
      <c r="S6" s="2478"/>
      <c r="T6" s="2478"/>
      <c r="U6" s="2478"/>
      <c r="V6" s="2478"/>
      <c r="W6" s="2478" t="s">
        <v>3</v>
      </c>
      <c r="X6" s="2478"/>
      <c r="Y6" s="2478"/>
      <c r="Z6" s="2478"/>
      <c r="AA6" s="2478"/>
      <c r="AB6" s="2478"/>
      <c r="AC6" s="2478"/>
      <c r="AD6" s="2478"/>
      <c r="AE6" s="2478"/>
      <c r="AF6" s="2478"/>
      <c r="AG6" s="2479"/>
    </row>
    <row r="7" spans="1:33" s="6" customFormat="1" ht="27" customHeight="1" thickBot="1" x14ac:dyDescent="0.3">
      <c r="A7" s="2480" t="s">
        <v>4</v>
      </c>
      <c r="B7" s="2481"/>
      <c r="C7" s="2481"/>
      <c r="D7" s="2481"/>
      <c r="E7" s="2481"/>
      <c r="F7" s="2481"/>
      <c r="G7" s="2481"/>
      <c r="H7" s="2481"/>
      <c r="I7" s="2481"/>
      <c r="J7" s="2481"/>
      <c r="K7" s="2481"/>
      <c r="L7" s="2481"/>
      <c r="M7" s="2481"/>
      <c r="N7" s="2481"/>
      <c r="O7" s="2482" t="s">
        <v>5</v>
      </c>
      <c r="P7" s="2483"/>
      <c r="Q7" s="2483"/>
      <c r="R7" s="2483"/>
      <c r="S7" s="2483"/>
      <c r="T7" s="2483"/>
      <c r="U7" s="2483"/>
      <c r="V7" s="2483"/>
      <c r="W7" s="2483"/>
      <c r="X7" s="2483"/>
      <c r="Y7" s="2483"/>
      <c r="Z7" s="2483"/>
      <c r="AA7" s="2483"/>
      <c r="AB7" s="2483"/>
      <c r="AC7" s="2483"/>
      <c r="AD7" s="2483"/>
      <c r="AE7" s="2483"/>
      <c r="AF7" s="2483"/>
      <c r="AG7" s="2484"/>
    </row>
    <row r="8" spans="1:33" s="6" customFormat="1" ht="39.950000000000003" customHeight="1" x14ac:dyDescent="0.25">
      <c r="A8" s="2485" t="s">
        <v>6</v>
      </c>
      <c r="B8" s="2487" t="s">
        <v>7</v>
      </c>
      <c r="C8" s="2487" t="s">
        <v>8</v>
      </c>
      <c r="D8" s="2487" t="s">
        <v>9</v>
      </c>
      <c r="E8" s="2487" t="s">
        <v>10</v>
      </c>
      <c r="F8" s="2487" t="s">
        <v>11</v>
      </c>
      <c r="G8" s="2487" t="s">
        <v>12</v>
      </c>
      <c r="H8" s="2501" t="s">
        <v>13</v>
      </c>
      <c r="I8" s="2503" t="s">
        <v>14</v>
      </c>
      <c r="J8" s="2503"/>
      <c r="K8" s="2501" t="s">
        <v>15</v>
      </c>
      <c r="L8" s="2501"/>
      <c r="M8" s="2501" t="s">
        <v>16</v>
      </c>
      <c r="N8" s="2498" t="s">
        <v>17</v>
      </c>
      <c r="O8" s="2500" t="s">
        <v>18</v>
      </c>
      <c r="P8" s="2492"/>
      <c r="Q8" s="2492"/>
      <c r="R8" s="2492"/>
      <c r="S8" s="2492" t="s">
        <v>19</v>
      </c>
      <c r="T8" s="2492" t="s">
        <v>20</v>
      </c>
      <c r="U8" s="2494" t="s">
        <v>21</v>
      </c>
      <c r="V8" s="2494"/>
      <c r="W8" s="2494"/>
      <c r="X8" s="2494"/>
      <c r="Y8" s="2494"/>
      <c r="Z8" s="2494"/>
      <c r="AA8" s="2489" t="s">
        <v>22</v>
      </c>
      <c r="AB8" s="2489"/>
      <c r="AC8" s="2489"/>
      <c r="AD8" s="2489" t="s">
        <v>23</v>
      </c>
      <c r="AE8" s="2489"/>
      <c r="AF8" s="2489"/>
      <c r="AG8" s="2490" t="s">
        <v>24</v>
      </c>
    </row>
    <row r="9" spans="1:33" s="6" customFormat="1" ht="64.5" customHeight="1" thickBot="1" x14ac:dyDescent="0.3">
      <c r="A9" s="2486"/>
      <c r="B9" s="2488"/>
      <c r="C9" s="2488"/>
      <c r="D9" s="2488"/>
      <c r="E9" s="2488"/>
      <c r="F9" s="2488"/>
      <c r="G9" s="2488"/>
      <c r="H9" s="2502"/>
      <c r="I9" s="7" t="s">
        <v>25</v>
      </c>
      <c r="J9" s="7" t="s">
        <v>26</v>
      </c>
      <c r="K9" s="7" t="s">
        <v>25</v>
      </c>
      <c r="L9" s="7" t="s">
        <v>26</v>
      </c>
      <c r="M9" s="2502"/>
      <c r="N9" s="2499"/>
      <c r="O9" s="8" t="s">
        <v>27</v>
      </c>
      <c r="P9" s="1158" t="s">
        <v>28</v>
      </c>
      <c r="Q9" s="1158" t="s">
        <v>29</v>
      </c>
      <c r="R9" s="1158" t="s">
        <v>30</v>
      </c>
      <c r="S9" s="2493"/>
      <c r="T9" s="2493"/>
      <c r="U9" s="9" t="s">
        <v>31</v>
      </c>
      <c r="V9" s="9" t="s">
        <v>32</v>
      </c>
      <c r="W9" s="9" t="s">
        <v>33</v>
      </c>
      <c r="X9" s="9" t="s">
        <v>34</v>
      </c>
      <c r="Y9" s="9" t="s">
        <v>35</v>
      </c>
      <c r="Z9" s="10" t="s">
        <v>36</v>
      </c>
      <c r="AA9" s="11" t="s">
        <v>37</v>
      </c>
      <c r="AB9" s="11" t="s">
        <v>38</v>
      </c>
      <c r="AC9" s="11" t="s">
        <v>39</v>
      </c>
      <c r="AD9" s="11" t="s">
        <v>40</v>
      </c>
      <c r="AE9" s="11" t="s">
        <v>41</v>
      </c>
      <c r="AF9" s="11" t="s">
        <v>42</v>
      </c>
      <c r="AG9" s="2491"/>
    </row>
    <row r="10" spans="1:33" s="19" customFormat="1" ht="18" customHeight="1" x14ac:dyDescent="0.25">
      <c r="A10" s="2457" t="s">
        <v>43</v>
      </c>
      <c r="B10" s="2541" t="s">
        <v>44</v>
      </c>
      <c r="C10" s="2542" t="s">
        <v>45</v>
      </c>
      <c r="D10" s="2543" t="s">
        <v>46</v>
      </c>
      <c r="E10" s="2546" t="s">
        <v>47</v>
      </c>
      <c r="F10" s="2549" t="s">
        <v>48</v>
      </c>
      <c r="G10" s="2495" t="s">
        <v>49</v>
      </c>
      <c r="H10" s="2495" t="s">
        <v>834</v>
      </c>
      <c r="I10" s="2531">
        <v>1</v>
      </c>
      <c r="J10" s="2531">
        <v>1</v>
      </c>
      <c r="K10" s="2534">
        <v>24</v>
      </c>
      <c r="L10" s="2534">
        <v>24</v>
      </c>
      <c r="M10" s="2537" t="s">
        <v>1280</v>
      </c>
      <c r="N10" s="2538" t="s">
        <v>1294</v>
      </c>
      <c r="O10" s="2519">
        <f>AC10+AC11+AC12+AC13+AC14+AC15+AC17+AC19+AC20</f>
        <v>88912.439199999993</v>
      </c>
      <c r="P10" s="2522">
        <v>0</v>
      </c>
      <c r="Q10" s="2522">
        <f>AC16+AC21</f>
        <v>28175.599999999999</v>
      </c>
      <c r="R10" s="2522">
        <v>0</v>
      </c>
      <c r="S10" s="2525">
        <f>+SUM(O10:R21)</f>
        <v>117088.0392</v>
      </c>
      <c r="T10" s="2528" t="s">
        <v>867</v>
      </c>
      <c r="U10" s="362" t="s">
        <v>50</v>
      </c>
      <c r="V10" s="86" t="s">
        <v>47</v>
      </c>
      <c r="W10" s="363" t="s">
        <v>51</v>
      </c>
      <c r="X10" s="88"/>
      <c r="Y10" s="89"/>
      <c r="Z10" s="423">
        <v>4200</v>
      </c>
      <c r="AA10" s="423">
        <f>+Z10</f>
        <v>4200</v>
      </c>
      <c r="AB10" s="90">
        <f>+AA10</f>
        <v>4200</v>
      </c>
      <c r="AC10" s="91">
        <f>+AB10</f>
        <v>4200</v>
      </c>
      <c r="AD10" s="89"/>
      <c r="AE10" s="89" t="s">
        <v>52</v>
      </c>
      <c r="AF10" s="92"/>
      <c r="AG10" s="2516" t="s">
        <v>1329</v>
      </c>
    </row>
    <row r="11" spans="1:33" s="19" customFormat="1" ht="18" customHeight="1" x14ac:dyDescent="0.25">
      <c r="A11" s="2458"/>
      <c r="B11" s="2505"/>
      <c r="C11" s="2508"/>
      <c r="D11" s="2544"/>
      <c r="E11" s="2547"/>
      <c r="F11" s="2496"/>
      <c r="G11" s="2496"/>
      <c r="H11" s="2496"/>
      <c r="I11" s="2532"/>
      <c r="J11" s="2532"/>
      <c r="K11" s="2535"/>
      <c r="L11" s="2535"/>
      <c r="M11" s="2529"/>
      <c r="N11" s="2539"/>
      <c r="O11" s="2520"/>
      <c r="P11" s="2523"/>
      <c r="Q11" s="2523"/>
      <c r="R11" s="2523"/>
      <c r="S11" s="2526"/>
      <c r="T11" s="2529"/>
      <c r="U11" s="31" t="s">
        <v>53</v>
      </c>
      <c r="V11" s="94" t="s">
        <v>47</v>
      </c>
      <c r="W11" s="364" t="s">
        <v>54</v>
      </c>
      <c r="X11" s="39"/>
      <c r="Y11" s="36"/>
      <c r="Z11" s="22">
        <v>29800</v>
      </c>
      <c r="AA11" s="22">
        <v>29800.004000000001</v>
      </c>
      <c r="AB11" s="23">
        <f>+AA11</f>
        <v>29800.004000000001</v>
      </c>
      <c r="AC11" s="24">
        <f>+AB11</f>
        <v>29800.004000000001</v>
      </c>
      <c r="AD11" s="36"/>
      <c r="AE11" s="36" t="s">
        <v>52</v>
      </c>
      <c r="AF11" s="1196"/>
      <c r="AG11" s="2517"/>
    </row>
    <row r="12" spans="1:33" s="19" customFormat="1" ht="18" customHeight="1" x14ac:dyDescent="0.25">
      <c r="A12" s="2458"/>
      <c r="B12" s="2505"/>
      <c r="C12" s="2508"/>
      <c r="D12" s="2544"/>
      <c r="E12" s="2547"/>
      <c r="F12" s="2496"/>
      <c r="G12" s="2496"/>
      <c r="H12" s="2496"/>
      <c r="I12" s="2532"/>
      <c r="J12" s="2532"/>
      <c r="K12" s="2535"/>
      <c r="L12" s="2535"/>
      <c r="M12" s="2529"/>
      <c r="N12" s="2539"/>
      <c r="O12" s="2520"/>
      <c r="P12" s="2523"/>
      <c r="Q12" s="2523"/>
      <c r="R12" s="2523"/>
      <c r="S12" s="2526"/>
      <c r="T12" s="2529"/>
      <c r="U12" s="31" t="s">
        <v>55</v>
      </c>
      <c r="V12" s="94" t="s">
        <v>47</v>
      </c>
      <c r="W12" s="364" t="s">
        <v>56</v>
      </c>
      <c r="X12" s="39"/>
      <c r="Y12" s="36"/>
      <c r="Z12" s="22">
        <v>285.70999999999998</v>
      </c>
      <c r="AA12" s="23">
        <v>285.70999999999998</v>
      </c>
      <c r="AB12" s="23">
        <f>((AA12*0.12)+AA12)</f>
        <v>319.99519999999995</v>
      </c>
      <c r="AC12" s="24">
        <f>+AB12</f>
        <v>319.99519999999995</v>
      </c>
      <c r="AD12" s="36"/>
      <c r="AE12" s="36" t="s">
        <v>52</v>
      </c>
      <c r="AF12" s="1197"/>
      <c r="AG12" s="2517"/>
    </row>
    <row r="13" spans="1:33" s="19" customFormat="1" ht="18" customHeight="1" x14ac:dyDescent="0.25">
      <c r="A13" s="2458"/>
      <c r="B13" s="2505"/>
      <c r="C13" s="2508"/>
      <c r="D13" s="2544"/>
      <c r="E13" s="2547"/>
      <c r="F13" s="2496"/>
      <c r="G13" s="2496"/>
      <c r="H13" s="2496"/>
      <c r="I13" s="2532"/>
      <c r="J13" s="2532"/>
      <c r="K13" s="2535"/>
      <c r="L13" s="2535"/>
      <c r="M13" s="2529"/>
      <c r="N13" s="2539"/>
      <c r="O13" s="2520"/>
      <c r="P13" s="2523"/>
      <c r="Q13" s="2523"/>
      <c r="R13" s="2523"/>
      <c r="S13" s="2526"/>
      <c r="T13" s="2529"/>
      <c r="U13" s="31" t="s">
        <v>57</v>
      </c>
      <c r="V13" s="94" t="s">
        <v>47</v>
      </c>
      <c r="W13" s="364" t="s">
        <v>58</v>
      </c>
      <c r="X13" s="39"/>
      <c r="Y13" s="36"/>
      <c r="Z13" s="22">
        <f>23.44+223.21</f>
        <v>246.65</v>
      </c>
      <c r="AA13" s="23">
        <v>246.65</v>
      </c>
      <c r="AB13" s="23">
        <f>((AA13*0.12)+AA13)</f>
        <v>276.24799999999999</v>
      </c>
      <c r="AC13" s="24">
        <f>+AB13</f>
        <v>276.24799999999999</v>
      </c>
      <c r="AD13" s="36"/>
      <c r="AE13" s="36" t="s">
        <v>52</v>
      </c>
      <c r="AF13" s="1196"/>
      <c r="AG13" s="2517"/>
    </row>
    <row r="14" spans="1:33" s="19" customFormat="1" ht="18" customHeight="1" x14ac:dyDescent="0.25">
      <c r="A14" s="2458"/>
      <c r="B14" s="2505"/>
      <c r="C14" s="2508"/>
      <c r="D14" s="2544"/>
      <c r="E14" s="2547"/>
      <c r="F14" s="2496"/>
      <c r="G14" s="2496"/>
      <c r="H14" s="2496"/>
      <c r="I14" s="2532"/>
      <c r="J14" s="2532"/>
      <c r="K14" s="2535"/>
      <c r="L14" s="2535"/>
      <c r="M14" s="2529"/>
      <c r="N14" s="2539"/>
      <c r="O14" s="2520"/>
      <c r="P14" s="2523"/>
      <c r="Q14" s="2523"/>
      <c r="R14" s="2523"/>
      <c r="S14" s="2526"/>
      <c r="T14" s="2529"/>
      <c r="U14" s="31" t="s">
        <v>59</v>
      </c>
      <c r="V14" s="94" t="s">
        <v>47</v>
      </c>
      <c r="W14" s="364" t="s">
        <v>60</v>
      </c>
      <c r="X14" s="39"/>
      <c r="Y14" s="36"/>
      <c r="Z14" s="22">
        <v>1065.3599999999999</v>
      </c>
      <c r="AA14" s="23">
        <v>1065.3599999999999</v>
      </c>
      <c r="AB14" s="23">
        <f t="shared" ref="AB14:AB15" si="0">((AA14*0.12)+AA14)</f>
        <v>1193.2031999999999</v>
      </c>
      <c r="AC14" s="24">
        <f>+AB14</f>
        <v>1193.2031999999999</v>
      </c>
      <c r="AD14" s="36"/>
      <c r="AE14" s="36" t="s">
        <v>52</v>
      </c>
      <c r="AF14" s="37"/>
      <c r="AG14" s="2517"/>
    </row>
    <row r="15" spans="1:33" s="19" customFormat="1" ht="18" customHeight="1" x14ac:dyDescent="0.25">
      <c r="A15" s="2458"/>
      <c r="B15" s="2505"/>
      <c r="C15" s="2508"/>
      <c r="D15" s="2544"/>
      <c r="E15" s="2547"/>
      <c r="F15" s="2496"/>
      <c r="G15" s="2496"/>
      <c r="H15" s="2496"/>
      <c r="I15" s="2532"/>
      <c r="J15" s="2532"/>
      <c r="K15" s="2535"/>
      <c r="L15" s="2535"/>
      <c r="M15" s="2529"/>
      <c r="N15" s="2539"/>
      <c r="O15" s="2520"/>
      <c r="P15" s="2523"/>
      <c r="Q15" s="2523"/>
      <c r="R15" s="2523"/>
      <c r="S15" s="2526"/>
      <c r="T15" s="2529"/>
      <c r="U15" s="31" t="s">
        <v>61</v>
      </c>
      <c r="V15" s="94" t="s">
        <v>47</v>
      </c>
      <c r="W15" s="364" t="s">
        <v>62</v>
      </c>
      <c r="X15" s="39"/>
      <c r="Y15" s="36"/>
      <c r="Z15" s="22">
        <v>550.89</v>
      </c>
      <c r="AA15" s="23">
        <v>550.89</v>
      </c>
      <c r="AB15" s="23">
        <f t="shared" si="0"/>
        <v>616.99680000000001</v>
      </c>
      <c r="AC15" s="24">
        <f>+AB15</f>
        <v>616.99680000000001</v>
      </c>
      <c r="AD15" s="36"/>
      <c r="AE15" s="36" t="s">
        <v>52</v>
      </c>
      <c r="AF15" s="37"/>
      <c r="AG15" s="2517"/>
    </row>
    <row r="16" spans="1:33" s="19" customFormat="1" ht="18" customHeight="1" x14ac:dyDescent="0.25">
      <c r="A16" s="2458"/>
      <c r="B16" s="2505"/>
      <c r="C16" s="2508"/>
      <c r="D16" s="2544"/>
      <c r="E16" s="2547"/>
      <c r="F16" s="2496"/>
      <c r="G16" s="2496"/>
      <c r="H16" s="2496"/>
      <c r="I16" s="2532"/>
      <c r="J16" s="2532"/>
      <c r="K16" s="2535"/>
      <c r="L16" s="2535"/>
      <c r="M16" s="2529"/>
      <c r="N16" s="2539"/>
      <c r="O16" s="2520"/>
      <c r="P16" s="2523"/>
      <c r="Q16" s="2523"/>
      <c r="R16" s="2523"/>
      <c r="S16" s="2526"/>
      <c r="T16" s="2529"/>
      <c r="U16" s="2395" t="s">
        <v>72</v>
      </c>
      <c r="V16" s="2403" t="s">
        <v>47</v>
      </c>
      <c r="W16" s="2396" t="s">
        <v>71</v>
      </c>
      <c r="X16" s="2397"/>
      <c r="Y16" s="2398"/>
      <c r="Z16" s="2399"/>
      <c r="AA16" s="2400"/>
      <c r="AB16" s="2400">
        <f>13700+6200</f>
        <v>19900</v>
      </c>
      <c r="AC16" s="2401">
        <f>+AB16</f>
        <v>19900</v>
      </c>
      <c r="AD16" s="2398"/>
      <c r="AE16" s="2398"/>
      <c r="AF16" s="2402" t="s">
        <v>52</v>
      </c>
      <c r="AG16" s="2517"/>
    </row>
    <row r="17" spans="1:33" s="19" customFormat="1" ht="18" customHeight="1" x14ac:dyDescent="0.25">
      <c r="A17" s="2458"/>
      <c r="B17" s="2505"/>
      <c r="C17" s="2508"/>
      <c r="D17" s="2544"/>
      <c r="E17" s="2547"/>
      <c r="F17" s="2496"/>
      <c r="G17" s="2496"/>
      <c r="H17" s="2496"/>
      <c r="I17" s="2532"/>
      <c r="J17" s="2532"/>
      <c r="K17" s="2535"/>
      <c r="L17" s="2535"/>
      <c r="M17" s="2529"/>
      <c r="N17" s="2539"/>
      <c r="O17" s="2520"/>
      <c r="P17" s="2523"/>
      <c r="Q17" s="2523"/>
      <c r="R17" s="2523"/>
      <c r="S17" s="2526"/>
      <c r="T17" s="2529"/>
      <c r="U17" s="31"/>
      <c r="V17" s="94" t="s">
        <v>47</v>
      </c>
      <c r="W17" s="33" t="s">
        <v>63</v>
      </c>
      <c r="X17" s="39"/>
      <c r="Y17" s="36"/>
      <c r="Z17" s="22"/>
      <c r="AA17" s="23"/>
      <c r="AB17" s="23"/>
      <c r="AC17" s="24">
        <f>SUM(AB18:AB18)</f>
        <v>50</v>
      </c>
      <c r="AD17" s="420"/>
      <c r="AE17" s="420" t="s">
        <v>52</v>
      </c>
      <c r="AF17" s="37"/>
      <c r="AG17" s="2517"/>
    </row>
    <row r="18" spans="1:33" s="19" customFormat="1" ht="18" customHeight="1" x14ac:dyDescent="0.25">
      <c r="A18" s="2458"/>
      <c r="B18" s="2505"/>
      <c r="C18" s="2508"/>
      <c r="D18" s="2544"/>
      <c r="E18" s="2547"/>
      <c r="F18" s="2496"/>
      <c r="G18" s="2496"/>
      <c r="H18" s="2496"/>
      <c r="I18" s="2532"/>
      <c r="J18" s="2532"/>
      <c r="K18" s="2535"/>
      <c r="L18" s="2535"/>
      <c r="M18" s="2529"/>
      <c r="N18" s="2539"/>
      <c r="O18" s="2520"/>
      <c r="P18" s="2523"/>
      <c r="Q18" s="2523"/>
      <c r="R18" s="2523"/>
      <c r="S18" s="2526"/>
      <c r="T18" s="2529"/>
      <c r="U18" s="25" t="s">
        <v>64</v>
      </c>
      <c r="V18" s="94" t="s">
        <v>47</v>
      </c>
      <c r="W18" s="78" t="s">
        <v>105</v>
      </c>
      <c r="X18" s="34"/>
      <c r="Y18" s="35"/>
      <c r="Z18" s="22">
        <v>50</v>
      </c>
      <c r="AA18" s="22">
        <v>50</v>
      </c>
      <c r="AB18" s="22">
        <v>50</v>
      </c>
      <c r="AC18" s="29"/>
      <c r="AD18" s="36"/>
      <c r="AE18" s="36" t="s">
        <v>52</v>
      </c>
      <c r="AF18" s="37"/>
      <c r="AG18" s="2517"/>
    </row>
    <row r="19" spans="1:33" s="19" customFormat="1" ht="18" customHeight="1" x14ac:dyDescent="0.25">
      <c r="A19" s="2458"/>
      <c r="B19" s="2505"/>
      <c r="C19" s="2508"/>
      <c r="D19" s="2544"/>
      <c r="E19" s="2547"/>
      <c r="F19" s="2496"/>
      <c r="G19" s="2496"/>
      <c r="H19" s="2496"/>
      <c r="I19" s="2532"/>
      <c r="J19" s="2532"/>
      <c r="K19" s="2535"/>
      <c r="L19" s="2535"/>
      <c r="M19" s="2529"/>
      <c r="N19" s="2539"/>
      <c r="O19" s="2520"/>
      <c r="P19" s="2523"/>
      <c r="Q19" s="2523"/>
      <c r="R19" s="2523"/>
      <c r="S19" s="2526"/>
      <c r="T19" s="2529"/>
      <c r="U19" s="31" t="s">
        <v>739</v>
      </c>
      <c r="V19" s="94" t="s">
        <v>47</v>
      </c>
      <c r="W19" s="364" t="s">
        <v>71</v>
      </c>
      <c r="X19" s="39"/>
      <c r="Y19" s="22"/>
      <c r="Z19" s="22">
        <v>39692.85</v>
      </c>
      <c r="AA19" s="22">
        <v>39692.85</v>
      </c>
      <c r="AB19" s="23">
        <f>((AA19*0.12)+AA19)</f>
        <v>44455.991999999998</v>
      </c>
      <c r="AC19" s="24">
        <f>+AB19</f>
        <v>44455.991999999998</v>
      </c>
      <c r="AD19" s="23"/>
      <c r="AE19" s="36" t="s">
        <v>52</v>
      </c>
      <c r="AF19" s="38"/>
      <c r="AG19" s="2517"/>
    </row>
    <row r="20" spans="1:33" s="19" customFormat="1" ht="33.950000000000003" customHeight="1" x14ac:dyDescent="0.25">
      <c r="A20" s="2458"/>
      <c r="B20" s="2505"/>
      <c r="C20" s="2508"/>
      <c r="D20" s="2544"/>
      <c r="E20" s="2547"/>
      <c r="F20" s="2496"/>
      <c r="G20" s="2496"/>
      <c r="H20" s="2496"/>
      <c r="I20" s="2532"/>
      <c r="J20" s="2532"/>
      <c r="K20" s="2535"/>
      <c r="L20" s="2535"/>
      <c r="M20" s="2529"/>
      <c r="N20" s="2539"/>
      <c r="O20" s="2520"/>
      <c r="P20" s="2523"/>
      <c r="Q20" s="2523"/>
      <c r="R20" s="2523"/>
      <c r="S20" s="2526"/>
      <c r="T20" s="2529"/>
      <c r="U20" s="31" t="s">
        <v>800</v>
      </c>
      <c r="V20" s="94" t="s">
        <v>47</v>
      </c>
      <c r="W20" s="364" t="s">
        <v>74</v>
      </c>
      <c r="X20" s="39"/>
      <c r="Y20" s="22"/>
      <c r="Z20" s="22">
        <f>6000+2000</f>
        <v>8000</v>
      </c>
      <c r="AA20" s="23">
        <f>+Z20</f>
        <v>8000</v>
      </c>
      <c r="AB20" s="23">
        <f>+AA20</f>
        <v>8000</v>
      </c>
      <c r="AC20" s="2401">
        <f>+AB20</f>
        <v>8000</v>
      </c>
      <c r="AD20" s="420"/>
      <c r="AE20" s="36"/>
      <c r="AF20" s="38" t="s">
        <v>52</v>
      </c>
      <c r="AG20" s="2517"/>
    </row>
    <row r="21" spans="1:33" s="19" customFormat="1" ht="33.950000000000003" customHeight="1" x14ac:dyDescent="0.25">
      <c r="A21" s="2458"/>
      <c r="B21" s="2506"/>
      <c r="C21" s="2509"/>
      <c r="D21" s="2545"/>
      <c r="E21" s="2548"/>
      <c r="F21" s="2497"/>
      <c r="G21" s="2497"/>
      <c r="H21" s="2497"/>
      <c r="I21" s="2533"/>
      <c r="J21" s="2533"/>
      <c r="K21" s="2536"/>
      <c r="L21" s="2536"/>
      <c r="M21" s="2530"/>
      <c r="N21" s="2540"/>
      <c r="O21" s="2521"/>
      <c r="P21" s="2524"/>
      <c r="Q21" s="2524"/>
      <c r="R21" s="2524"/>
      <c r="S21" s="2527"/>
      <c r="T21" s="2530"/>
      <c r="U21" s="20" t="s">
        <v>73</v>
      </c>
      <c r="V21" s="161" t="s">
        <v>47</v>
      </c>
      <c r="W21" s="21" t="s">
        <v>74</v>
      </c>
      <c r="X21" s="42"/>
      <c r="Y21" s="46"/>
      <c r="Z21" s="62">
        <f>4275.6+4000</f>
        <v>8275.6</v>
      </c>
      <c r="AA21" s="44">
        <f>+Z21</f>
        <v>8275.6</v>
      </c>
      <c r="AB21" s="44">
        <f>+AA21</f>
        <v>8275.6</v>
      </c>
      <c r="AC21" s="2428">
        <f>+AB21</f>
        <v>8275.6</v>
      </c>
      <c r="AD21" s="46"/>
      <c r="AE21" s="43"/>
      <c r="AF21" s="47" t="s">
        <v>52</v>
      </c>
      <c r="AG21" s="2518"/>
    </row>
    <row r="22" spans="1:33" s="19" customFormat="1" ht="157.5" customHeight="1" x14ac:dyDescent="0.25">
      <c r="A22" s="2458"/>
      <c r="B22" s="113" t="s">
        <v>75</v>
      </c>
      <c r="C22" s="114" t="s">
        <v>76</v>
      </c>
      <c r="D22" s="1213" t="s">
        <v>77</v>
      </c>
      <c r="E22" s="116" t="s">
        <v>47</v>
      </c>
      <c r="F22" s="1214" t="s">
        <v>855</v>
      </c>
      <c r="G22" s="117" t="s">
        <v>852</v>
      </c>
      <c r="H22" s="117" t="s">
        <v>78</v>
      </c>
      <c r="I22" s="1215">
        <v>1</v>
      </c>
      <c r="J22" s="1215">
        <v>1</v>
      </c>
      <c r="K22" s="1216">
        <v>24</v>
      </c>
      <c r="L22" s="1216">
        <v>24</v>
      </c>
      <c r="M22" s="1217" t="s">
        <v>1281</v>
      </c>
      <c r="N22" s="1218" t="s">
        <v>1282</v>
      </c>
      <c r="O22" s="434">
        <f>AC22</f>
        <v>0</v>
      </c>
      <c r="P22" s="121">
        <v>0</v>
      </c>
      <c r="Q22" s="121">
        <v>0</v>
      </c>
      <c r="R22" s="121">
        <v>0</v>
      </c>
      <c r="S22" s="122">
        <f>+SUM(O22:Q22)</f>
        <v>0</v>
      </c>
      <c r="T22" s="1219" t="s">
        <v>868</v>
      </c>
      <c r="U22" s="1201"/>
      <c r="V22" s="1220"/>
      <c r="W22" s="1221"/>
      <c r="X22" s="125"/>
      <c r="Y22" s="126"/>
      <c r="Z22" s="127"/>
      <c r="AA22" s="128"/>
      <c r="AB22" s="128"/>
      <c r="AC22" s="1200"/>
      <c r="AD22" s="126"/>
      <c r="AE22" s="130"/>
      <c r="AF22" s="130"/>
      <c r="AG22" s="1222"/>
    </row>
    <row r="23" spans="1:33" s="19" customFormat="1" ht="33" customHeight="1" x14ac:dyDescent="0.25">
      <c r="A23" s="2458"/>
      <c r="B23" s="2504" t="s">
        <v>44</v>
      </c>
      <c r="C23" s="2507" t="s">
        <v>45</v>
      </c>
      <c r="D23" s="2510" t="s">
        <v>84</v>
      </c>
      <c r="E23" s="2513" t="s">
        <v>47</v>
      </c>
      <c r="F23" s="2570" t="s">
        <v>85</v>
      </c>
      <c r="G23" s="2575" t="s">
        <v>86</v>
      </c>
      <c r="H23" s="2575" t="s">
        <v>869</v>
      </c>
      <c r="I23" s="2576">
        <v>1</v>
      </c>
      <c r="J23" s="2576">
        <v>1</v>
      </c>
      <c r="K23" s="2567">
        <v>15</v>
      </c>
      <c r="L23" s="2567">
        <v>8</v>
      </c>
      <c r="M23" s="2570" t="s">
        <v>1284</v>
      </c>
      <c r="N23" s="2571" t="s">
        <v>1283</v>
      </c>
      <c r="O23" s="2572">
        <v>0</v>
      </c>
      <c r="P23" s="2550">
        <v>0</v>
      </c>
      <c r="Q23" s="2550">
        <f>AC23</f>
        <v>3462.0095999999999</v>
      </c>
      <c r="R23" s="2550">
        <v>0</v>
      </c>
      <c r="S23" s="2553">
        <f>+SUM(O23:Q25)</f>
        <v>3462.0095999999999</v>
      </c>
      <c r="T23" s="2556" t="s">
        <v>870</v>
      </c>
      <c r="U23" s="30" t="s">
        <v>740</v>
      </c>
      <c r="V23" s="131"/>
      <c r="W23" s="49" t="s">
        <v>82</v>
      </c>
      <c r="X23" s="27"/>
      <c r="Y23" s="28"/>
      <c r="Z23" s="15"/>
      <c r="AA23" s="16"/>
      <c r="AB23" s="16"/>
      <c r="AC23" s="133">
        <f>SUM(AB24:AB25)</f>
        <v>3462.0095999999999</v>
      </c>
      <c r="AD23" s="28"/>
      <c r="AE23" s="134"/>
      <c r="AF23" s="134"/>
      <c r="AG23" s="2557"/>
    </row>
    <row r="24" spans="1:33" s="19" customFormat="1" ht="33" customHeight="1" x14ac:dyDescent="0.25">
      <c r="A24" s="2458"/>
      <c r="B24" s="2505"/>
      <c r="C24" s="2508"/>
      <c r="D24" s="2511"/>
      <c r="E24" s="2514"/>
      <c r="F24" s="2496"/>
      <c r="G24" s="2496"/>
      <c r="H24" s="2496"/>
      <c r="I24" s="2577"/>
      <c r="J24" s="2577"/>
      <c r="K24" s="2568"/>
      <c r="L24" s="2568"/>
      <c r="M24" s="2496"/>
      <c r="N24" s="2539"/>
      <c r="O24" s="2573"/>
      <c r="P24" s="2551"/>
      <c r="Q24" s="2551"/>
      <c r="R24" s="2551"/>
      <c r="S24" s="2554"/>
      <c r="T24" s="2529"/>
      <c r="U24" s="32"/>
      <c r="V24" s="57" t="s">
        <v>47</v>
      </c>
      <c r="W24" s="58" t="s">
        <v>806</v>
      </c>
      <c r="X24" s="34">
        <v>1</v>
      </c>
      <c r="Y24" s="35" t="s">
        <v>264</v>
      </c>
      <c r="Z24" s="22">
        <v>491.08</v>
      </c>
      <c r="AA24" s="23">
        <f t="shared" ref="AA24:AA25" si="1">+X24*Z24</f>
        <v>491.08</v>
      </c>
      <c r="AB24" s="23">
        <f>+AA24*0.12+AA24</f>
        <v>550.00959999999998</v>
      </c>
      <c r="AC24" s="29" t="s">
        <v>80</v>
      </c>
      <c r="AD24" s="35"/>
      <c r="AE24" s="372"/>
      <c r="AF24" s="38" t="s">
        <v>52</v>
      </c>
      <c r="AG24" s="2517"/>
    </row>
    <row r="25" spans="1:33" s="19" customFormat="1" ht="33" customHeight="1" x14ac:dyDescent="0.25">
      <c r="A25" s="2459"/>
      <c r="B25" s="2506"/>
      <c r="C25" s="2509"/>
      <c r="D25" s="2512"/>
      <c r="E25" s="2515"/>
      <c r="F25" s="2497"/>
      <c r="G25" s="2497"/>
      <c r="H25" s="2497"/>
      <c r="I25" s="2578"/>
      <c r="J25" s="2578"/>
      <c r="K25" s="2569"/>
      <c r="L25" s="2569"/>
      <c r="M25" s="2497"/>
      <c r="N25" s="2540"/>
      <c r="O25" s="2574"/>
      <c r="P25" s="2552"/>
      <c r="Q25" s="2552"/>
      <c r="R25" s="2552"/>
      <c r="S25" s="2555"/>
      <c r="T25" s="2530"/>
      <c r="U25" s="26"/>
      <c r="V25" s="60" t="s">
        <v>47</v>
      </c>
      <c r="W25" s="65" t="s">
        <v>807</v>
      </c>
      <c r="X25" s="61">
        <v>4</v>
      </c>
      <c r="Y25" s="64" t="s">
        <v>264</v>
      </c>
      <c r="Z25" s="62">
        <v>650</v>
      </c>
      <c r="AA25" s="44">
        <f t="shared" si="1"/>
        <v>2600</v>
      </c>
      <c r="AB25" s="44">
        <f>+AA25*0.12+AA25</f>
        <v>2912</v>
      </c>
      <c r="AC25" s="63" t="s">
        <v>80</v>
      </c>
      <c r="AD25" s="64"/>
      <c r="AE25" s="1228"/>
      <c r="AF25" s="47" t="s">
        <v>52</v>
      </c>
      <c r="AG25" s="2518"/>
    </row>
    <row r="26" spans="1:33" s="19" customFormat="1" ht="41.25" customHeight="1" x14ac:dyDescent="0.25">
      <c r="A26" s="2460" t="s">
        <v>43</v>
      </c>
      <c r="B26" s="2558" t="s">
        <v>44</v>
      </c>
      <c r="C26" s="2560" t="s">
        <v>45</v>
      </c>
      <c r="D26" s="2562" t="s">
        <v>87</v>
      </c>
      <c r="E26" s="2564" t="s">
        <v>47</v>
      </c>
      <c r="F26" s="2566" t="s">
        <v>856</v>
      </c>
      <c r="G26" s="2562" t="s">
        <v>88</v>
      </c>
      <c r="H26" s="2591" t="s">
        <v>89</v>
      </c>
      <c r="I26" s="2596">
        <v>1</v>
      </c>
      <c r="J26" s="2596">
        <v>1</v>
      </c>
      <c r="K26" s="2596">
        <v>24</v>
      </c>
      <c r="L26" s="2596">
        <v>24</v>
      </c>
      <c r="M26" s="2566" t="s">
        <v>1286</v>
      </c>
      <c r="N26" s="2594" t="s">
        <v>1285</v>
      </c>
      <c r="O26" s="2581">
        <v>0</v>
      </c>
      <c r="P26" s="2583">
        <v>0</v>
      </c>
      <c r="Q26" s="2583">
        <f>AC26</f>
        <v>1000.0032</v>
      </c>
      <c r="R26" s="2583">
        <v>0</v>
      </c>
      <c r="S26" s="2585">
        <f>+SUM(O26:Q27)</f>
        <v>1000.0032</v>
      </c>
      <c r="T26" s="2562" t="s">
        <v>870</v>
      </c>
      <c r="U26" s="48" t="s">
        <v>741</v>
      </c>
      <c r="V26" s="102"/>
      <c r="W26" s="435" t="s">
        <v>132</v>
      </c>
      <c r="X26" s="50"/>
      <c r="Y26" s="51"/>
      <c r="Z26" s="52"/>
      <c r="AA26" s="53"/>
      <c r="AB26" s="53"/>
      <c r="AC26" s="54">
        <f>SUM(AB27)</f>
        <v>1000.0032</v>
      </c>
      <c r="AD26" s="51"/>
      <c r="AE26" s="55"/>
      <c r="AF26" s="55"/>
      <c r="AG26" s="2579" t="s">
        <v>1265</v>
      </c>
    </row>
    <row r="27" spans="1:33" s="19" customFormat="1" ht="41.25" customHeight="1" x14ac:dyDescent="0.25">
      <c r="A27" s="2458"/>
      <c r="B27" s="2559"/>
      <c r="C27" s="2561"/>
      <c r="D27" s="2563"/>
      <c r="E27" s="2565"/>
      <c r="F27" s="2563"/>
      <c r="G27" s="2563"/>
      <c r="H27" s="2590"/>
      <c r="I27" s="2597"/>
      <c r="J27" s="2597"/>
      <c r="K27" s="2597"/>
      <c r="L27" s="2597"/>
      <c r="M27" s="2563"/>
      <c r="N27" s="2595"/>
      <c r="O27" s="2582"/>
      <c r="P27" s="2584"/>
      <c r="Q27" s="2584"/>
      <c r="R27" s="2584"/>
      <c r="S27" s="2586"/>
      <c r="T27" s="2563"/>
      <c r="U27" s="292"/>
      <c r="V27" s="378" t="s">
        <v>47</v>
      </c>
      <c r="W27" s="106" t="s">
        <v>808</v>
      </c>
      <c r="X27" s="107">
        <v>2</v>
      </c>
      <c r="Y27" s="111" t="s">
        <v>264</v>
      </c>
      <c r="Z27" s="108">
        <v>446.43</v>
      </c>
      <c r="AA27" s="109">
        <f t="shared" ref="AA27" si="2">+X27*Z27</f>
        <v>892.86</v>
      </c>
      <c r="AB27" s="109">
        <f>+AA27*0.12+AA27</f>
        <v>1000.0032</v>
      </c>
      <c r="AC27" s="110" t="s">
        <v>80</v>
      </c>
      <c r="AD27" s="111"/>
      <c r="AE27" s="111"/>
      <c r="AF27" s="112" t="s">
        <v>52</v>
      </c>
      <c r="AG27" s="2580"/>
    </row>
    <row r="28" spans="1:33" s="19" customFormat="1" ht="21.75" customHeight="1" x14ac:dyDescent="0.25">
      <c r="A28" s="2458"/>
      <c r="B28" s="2558" t="s">
        <v>75</v>
      </c>
      <c r="C28" s="2560" t="s">
        <v>76</v>
      </c>
      <c r="D28" s="2587" t="s">
        <v>77</v>
      </c>
      <c r="E28" s="2564" t="s">
        <v>47</v>
      </c>
      <c r="F28" s="2589" t="s">
        <v>90</v>
      </c>
      <c r="G28" s="2591" t="s">
        <v>91</v>
      </c>
      <c r="H28" s="2587" t="s">
        <v>871</v>
      </c>
      <c r="I28" s="2592">
        <v>1</v>
      </c>
      <c r="J28" s="2592">
        <v>1</v>
      </c>
      <c r="K28" s="2592">
        <v>24</v>
      </c>
      <c r="L28" s="2592">
        <v>24</v>
      </c>
      <c r="M28" s="2566" t="s">
        <v>1288</v>
      </c>
      <c r="N28" s="2594" t="s">
        <v>1287</v>
      </c>
      <c r="O28" s="2581">
        <v>0</v>
      </c>
      <c r="P28" s="2583">
        <v>0</v>
      </c>
      <c r="Q28" s="2583">
        <f>AC28</f>
        <v>1229.7152000000001</v>
      </c>
      <c r="R28" s="2583">
        <v>0</v>
      </c>
      <c r="S28" s="2585">
        <f>+SUM(O28:Q31)</f>
        <v>1229.7152000000001</v>
      </c>
      <c r="T28" s="2598" t="s">
        <v>92</v>
      </c>
      <c r="U28" s="48" t="s">
        <v>742</v>
      </c>
      <c r="V28" s="102"/>
      <c r="W28" s="435" t="s">
        <v>128</v>
      </c>
      <c r="X28" s="50"/>
      <c r="Y28" s="51"/>
      <c r="Z28" s="52"/>
      <c r="AA28" s="53"/>
      <c r="AB28" s="53"/>
      <c r="AC28" s="54">
        <f>SUM(AB29:AB31)</f>
        <v>1229.7152000000001</v>
      </c>
      <c r="AD28" s="51"/>
      <c r="AE28" s="1228"/>
      <c r="AF28" s="426"/>
      <c r="AG28" s="2579" t="s">
        <v>1266</v>
      </c>
    </row>
    <row r="29" spans="1:33" s="19" customFormat="1" ht="21.75" customHeight="1" x14ac:dyDescent="0.25">
      <c r="A29" s="2458"/>
      <c r="B29" s="2505"/>
      <c r="C29" s="2508"/>
      <c r="D29" s="2511"/>
      <c r="E29" s="2514"/>
      <c r="F29" s="2544"/>
      <c r="G29" s="2544"/>
      <c r="H29" s="2511"/>
      <c r="I29" s="2532"/>
      <c r="J29" s="2532"/>
      <c r="K29" s="2532"/>
      <c r="L29" s="2532"/>
      <c r="M29" s="2496"/>
      <c r="N29" s="2539"/>
      <c r="O29" s="2573"/>
      <c r="P29" s="2551"/>
      <c r="Q29" s="2551"/>
      <c r="R29" s="2551"/>
      <c r="S29" s="2554"/>
      <c r="T29" s="2529"/>
      <c r="U29" s="32"/>
      <c r="V29" s="101" t="s">
        <v>47</v>
      </c>
      <c r="W29" s="58" t="s">
        <v>809</v>
      </c>
      <c r="X29" s="34">
        <v>4</v>
      </c>
      <c r="Y29" s="35" t="s">
        <v>264</v>
      </c>
      <c r="Z29" s="22">
        <v>126.49</v>
      </c>
      <c r="AA29" s="23">
        <f t="shared" ref="AA29:AA31" si="3">+X29*Z29</f>
        <v>505.96</v>
      </c>
      <c r="AB29" s="23">
        <f>+AA29*0.12+AA29</f>
        <v>566.67520000000002</v>
      </c>
      <c r="AC29" s="29" t="s">
        <v>80</v>
      </c>
      <c r="AD29" s="35"/>
      <c r="AE29" s="372"/>
      <c r="AF29" s="38" t="s">
        <v>52</v>
      </c>
      <c r="AG29" s="2517"/>
    </row>
    <row r="30" spans="1:33" s="19" customFormat="1" ht="21.75" customHeight="1" x14ac:dyDescent="0.25">
      <c r="A30" s="2458"/>
      <c r="B30" s="2505"/>
      <c r="C30" s="2508"/>
      <c r="D30" s="2511"/>
      <c r="E30" s="2514"/>
      <c r="F30" s="2544"/>
      <c r="G30" s="2544"/>
      <c r="H30" s="2511"/>
      <c r="I30" s="2532"/>
      <c r="J30" s="2532"/>
      <c r="K30" s="2532"/>
      <c r="L30" s="2532"/>
      <c r="M30" s="2496"/>
      <c r="N30" s="2539"/>
      <c r="O30" s="2573"/>
      <c r="P30" s="2551"/>
      <c r="Q30" s="2551"/>
      <c r="R30" s="2551"/>
      <c r="S30" s="2554"/>
      <c r="T30" s="2529"/>
      <c r="U30" s="32"/>
      <c r="V30" s="101" t="s">
        <v>47</v>
      </c>
      <c r="W30" s="58" t="s">
        <v>810</v>
      </c>
      <c r="X30" s="34">
        <v>1</v>
      </c>
      <c r="Y30" s="35" t="s">
        <v>264</v>
      </c>
      <c r="Z30" s="22">
        <v>192</v>
      </c>
      <c r="AA30" s="23">
        <f t="shared" si="3"/>
        <v>192</v>
      </c>
      <c r="AB30" s="23">
        <f>+AA30*0.12+AA30</f>
        <v>215.04</v>
      </c>
      <c r="AC30" s="29" t="s">
        <v>80</v>
      </c>
      <c r="AD30" s="35"/>
      <c r="AE30" s="372"/>
      <c r="AF30" s="38" t="s">
        <v>52</v>
      </c>
      <c r="AG30" s="2517"/>
    </row>
    <row r="31" spans="1:33" s="19" customFormat="1" ht="21.75" customHeight="1" x14ac:dyDescent="0.25">
      <c r="A31" s="2458"/>
      <c r="B31" s="2559"/>
      <c r="C31" s="2561"/>
      <c r="D31" s="2588"/>
      <c r="E31" s="2565"/>
      <c r="F31" s="2590"/>
      <c r="G31" s="2590"/>
      <c r="H31" s="2588"/>
      <c r="I31" s="2593"/>
      <c r="J31" s="2593"/>
      <c r="K31" s="2593"/>
      <c r="L31" s="2593"/>
      <c r="M31" s="2563"/>
      <c r="N31" s="2595"/>
      <c r="O31" s="2582"/>
      <c r="P31" s="2584"/>
      <c r="Q31" s="2584"/>
      <c r="R31" s="2584"/>
      <c r="S31" s="2586"/>
      <c r="T31" s="2599"/>
      <c r="U31" s="292"/>
      <c r="V31" s="105" t="s">
        <v>47</v>
      </c>
      <c r="W31" s="106" t="s">
        <v>872</v>
      </c>
      <c r="X31" s="107">
        <v>1</v>
      </c>
      <c r="Y31" s="111" t="s">
        <v>264</v>
      </c>
      <c r="Z31" s="108">
        <v>400</v>
      </c>
      <c r="AA31" s="109">
        <f t="shared" si="3"/>
        <v>400</v>
      </c>
      <c r="AB31" s="109">
        <f>+AA31*0.12+AA31</f>
        <v>448</v>
      </c>
      <c r="AC31" s="110" t="s">
        <v>80</v>
      </c>
      <c r="AD31" s="111"/>
      <c r="AE31" s="1228"/>
      <c r="AF31" s="112" t="s">
        <v>52</v>
      </c>
      <c r="AG31" s="2580"/>
    </row>
    <row r="32" spans="1:33" ht="18" customHeight="1" x14ac:dyDescent="0.25">
      <c r="A32" s="2458"/>
      <c r="B32" s="2558" t="s">
        <v>93</v>
      </c>
      <c r="C32" s="2560" t="s">
        <v>94</v>
      </c>
      <c r="D32" s="2591" t="s">
        <v>95</v>
      </c>
      <c r="E32" s="2564" t="s">
        <v>47</v>
      </c>
      <c r="F32" s="2608" t="s">
        <v>857</v>
      </c>
      <c r="G32" s="2591" t="s">
        <v>96</v>
      </c>
      <c r="H32" s="2591" t="s">
        <v>835</v>
      </c>
      <c r="I32" s="2596">
        <v>1</v>
      </c>
      <c r="J32" s="2596">
        <v>1</v>
      </c>
      <c r="K32" s="2596">
        <v>22</v>
      </c>
      <c r="L32" s="2596">
        <v>22</v>
      </c>
      <c r="M32" s="2566" t="s">
        <v>1290</v>
      </c>
      <c r="N32" s="2594" t="s">
        <v>1289</v>
      </c>
      <c r="O32" s="2581">
        <f>AC32+AC52+AC76+AC81+AC89</f>
        <v>18650.650768</v>
      </c>
      <c r="P32" s="2583">
        <v>0</v>
      </c>
      <c r="Q32" s="2583">
        <f>+AC87</f>
        <v>499.99936000000002</v>
      </c>
      <c r="R32" s="2583">
        <f ca="1">R32</f>
        <v>0</v>
      </c>
      <c r="S32" s="2585">
        <f>+SUM(O32:Q91)</f>
        <v>19150.650128000001</v>
      </c>
      <c r="T32" s="2598" t="s">
        <v>873</v>
      </c>
      <c r="U32" s="48" t="s">
        <v>67</v>
      </c>
      <c r="V32" s="102"/>
      <c r="W32" s="435" t="s">
        <v>68</v>
      </c>
      <c r="X32" s="50"/>
      <c r="Y32" s="51"/>
      <c r="Z32" s="52"/>
      <c r="AA32" s="53"/>
      <c r="AB32" s="53"/>
      <c r="AC32" s="54">
        <f>SUM(AB33:AB51)</f>
        <v>1999.9951999999998</v>
      </c>
      <c r="AD32" s="51"/>
      <c r="AE32" s="55"/>
      <c r="AF32" s="55"/>
      <c r="AG32" s="2579" t="s">
        <v>1267</v>
      </c>
    </row>
    <row r="33" spans="1:33" s="19" customFormat="1" ht="33.950000000000003" customHeight="1" x14ac:dyDescent="0.25">
      <c r="A33" s="2458"/>
      <c r="B33" s="2505"/>
      <c r="C33" s="2508"/>
      <c r="D33" s="2544"/>
      <c r="E33" s="2514"/>
      <c r="F33" s="2511"/>
      <c r="G33" s="2544"/>
      <c r="H33" s="2544"/>
      <c r="I33" s="2607"/>
      <c r="J33" s="2607"/>
      <c r="K33" s="2607"/>
      <c r="L33" s="2607"/>
      <c r="M33" s="2496"/>
      <c r="N33" s="2539"/>
      <c r="O33" s="2573"/>
      <c r="P33" s="2551"/>
      <c r="Q33" s="2551"/>
      <c r="R33" s="2551"/>
      <c r="S33" s="2554"/>
      <c r="T33" s="2529"/>
      <c r="U33" s="32"/>
      <c r="V33" s="137" t="s">
        <v>743</v>
      </c>
      <c r="W33" s="1146" t="s">
        <v>904</v>
      </c>
      <c r="X33" s="34">
        <v>204</v>
      </c>
      <c r="Y33" s="35" t="s">
        <v>275</v>
      </c>
      <c r="Z33" s="22">
        <v>3.5</v>
      </c>
      <c r="AA33" s="23">
        <f t="shared" ref="AA33:AA51" si="4">Z33*X33</f>
        <v>714</v>
      </c>
      <c r="AB33" s="23">
        <f t="shared" ref="AB33:AB51" si="5">((AA33*0.12)+AA33)</f>
        <v>799.68</v>
      </c>
      <c r="AC33" s="29" t="s">
        <v>83</v>
      </c>
      <c r="AD33" s="372"/>
      <c r="AE33" s="1224" t="s">
        <v>52</v>
      </c>
      <c r="AF33" s="38"/>
      <c r="AG33" s="2517"/>
    </row>
    <row r="34" spans="1:33" s="19" customFormat="1" ht="33.950000000000003" customHeight="1" x14ac:dyDescent="0.25">
      <c r="A34" s="2458"/>
      <c r="B34" s="2505"/>
      <c r="C34" s="2508"/>
      <c r="D34" s="2544"/>
      <c r="E34" s="2514"/>
      <c r="F34" s="2511"/>
      <c r="G34" s="2544"/>
      <c r="H34" s="2544"/>
      <c r="I34" s="2607"/>
      <c r="J34" s="2607"/>
      <c r="K34" s="2607"/>
      <c r="L34" s="2607"/>
      <c r="M34" s="2496"/>
      <c r="N34" s="2539"/>
      <c r="O34" s="2573"/>
      <c r="P34" s="2551"/>
      <c r="Q34" s="2551"/>
      <c r="R34" s="2551"/>
      <c r="S34" s="2554"/>
      <c r="T34" s="2529"/>
      <c r="U34" s="32"/>
      <c r="V34" s="137" t="s">
        <v>744</v>
      </c>
      <c r="W34" s="1146" t="s">
        <v>98</v>
      </c>
      <c r="X34" s="34">
        <v>120</v>
      </c>
      <c r="Y34" s="35" t="s">
        <v>275</v>
      </c>
      <c r="Z34" s="22">
        <v>1.94</v>
      </c>
      <c r="AA34" s="23">
        <f t="shared" si="4"/>
        <v>232.79999999999998</v>
      </c>
      <c r="AB34" s="23">
        <f t="shared" si="5"/>
        <v>260.73599999999999</v>
      </c>
      <c r="AC34" s="29" t="s">
        <v>83</v>
      </c>
      <c r="AD34" s="372"/>
      <c r="AE34" s="1224" t="s">
        <v>52</v>
      </c>
      <c r="AF34" s="38"/>
      <c r="AG34" s="2517"/>
    </row>
    <row r="35" spans="1:33" s="19" customFormat="1" ht="33.950000000000003" customHeight="1" x14ac:dyDescent="0.25">
      <c r="A35" s="2458"/>
      <c r="B35" s="2505"/>
      <c r="C35" s="2508"/>
      <c r="D35" s="2544"/>
      <c r="E35" s="2514"/>
      <c r="F35" s="2511"/>
      <c r="G35" s="2544"/>
      <c r="H35" s="2544"/>
      <c r="I35" s="2607"/>
      <c r="J35" s="2607"/>
      <c r="K35" s="2607"/>
      <c r="L35" s="2607"/>
      <c r="M35" s="2496"/>
      <c r="N35" s="2539"/>
      <c r="O35" s="2573"/>
      <c r="P35" s="2551"/>
      <c r="Q35" s="2551"/>
      <c r="R35" s="2551"/>
      <c r="S35" s="2554"/>
      <c r="T35" s="2529"/>
      <c r="U35" s="32"/>
      <c r="V35" s="137" t="s">
        <v>745</v>
      </c>
      <c r="W35" s="1146" t="s">
        <v>99</v>
      </c>
      <c r="X35" s="34">
        <v>3</v>
      </c>
      <c r="Y35" s="35" t="s">
        <v>270</v>
      </c>
      <c r="Z35" s="22">
        <v>27.01</v>
      </c>
      <c r="AA35" s="23">
        <f t="shared" si="4"/>
        <v>81.03</v>
      </c>
      <c r="AB35" s="23">
        <f t="shared" si="5"/>
        <v>90.753600000000006</v>
      </c>
      <c r="AC35" s="29" t="s">
        <v>83</v>
      </c>
      <c r="AD35" s="372"/>
      <c r="AE35" s="1224" t="s">
        <v>52</v>
      </c>
      <c r="AF35" s="38"/>
      <c r="AG35" s="2517"/>
    </row>
    <row r="36" spans="1:33" s="19" customFormat="1" ht="33.950000000000003" customHeight="1" x14ac:dyDescent="0.25">
      <c r="A36" s="2458"/>
      <c r="B36" s="2505"/>
      <c r="C36" s="2508"/>
      <c r="D36" s="2544"/>
      <c r="E36" s="2514"/>
      <c r="F36" s="2511"/>
      <c r="G36" s="2544"/>
      <c r="H36" s="2544"/>
      <c r="I36" s="2607"/>
      <c r="J36" s="2607"/>
      <c r="K36" s="2607"/>
      <c r="L36" s="2607"/>
      <c r="M36" s="2496"/>
      <c r="N36" s="2539"/>
      <c r="O36" s="2573"/>
      <c r="P36" s="2551"/>
      <c r="Q36" s="2551"/>
      <c r="R36" s="2551"/>
      <c r="S36" s="2554"/>
      <c r="T36" s="2529"/>
      <c r="U36" s="32"/>
      <c r="V36" s="137" t="s">
        <v>746</v>
      </c>
      <c r="W36" s="1146" t="s">
        <v>100</v>
      </c>
      <c r="X36" s="34">
        <v>80</v>
      </c>
      <c r="Y36" s="35" t="s">
        <v>264</v>
      </c>
      <c r="Z36" s="22">
        <v>2.5499999999999998</v>
      </c>
      <c r="AA36" s="23">
        <f t="shared" si="4"/>
        <v>204</v>
      </c>
      <c r="AB36" s="23">
        <f t="shared" si="5"/>
        <v>228.48</v>
      </c>
      <c r="AC36" s="29" t="s">
        <v>83</v>
      </c>
      <c r="AD36" s="372"/>
      <c r="AE36" s="1224" t="s">
        <v>52</v>
      </c>
      <c r="AF36" s="38"/>
      <c r="AG36" s="2517"/>
    </row>
    <row r="37" spans="1:33" s="19" customFormat="1" ht="18" customHeight="1" x14ac:dyDescent="0.25">
      <c r="A37" s="2458"/>
      <c r="B37" s="2505"/>
      <c r="C37" s="2508"/>
      <c r="D37" s="2544"/>
      <c r="E37" s="2514"/>
      <c r="F37" s="2511"/>
      <c r="G37" s="2544"/>
      <c r="H37" s="2544"/>
      <c r="I37" s="2607"/>
      <c r="J37" s="2607"/>
      <c r="K37" s="2607"/>
      <c r="L37" s="2607"/>
      <c r="M37" s="2496"/>
      <c r="N37" s="2539"/>
      <c r="O37" s="2573"/>
      <c r="P37" s="2551"/>
      <c r="Q37" s="2551"/>
      <c r="R37" s="2551"/>
      <c r="S37" s="2554"/>
      <c r="T37" s="2529"/>
      <c r="U37" s="32"/>
      <c r="V37" s="101" t="s">
        <v>47</v>
      </c>
      <c r="W37" s="1146" t="s">
        <v>552</v>
      </c>
      <c r="X37" s="34">
        <v>7</v>
      </c>
      <c r="Y37" s="35" t="s">
        <v>264</v>
      </c>
      <c r="Z37" s="22">
        <v>4.3</v>
      </c>
      <c r="AA37" s="23">
        <f t="shared" si="4"/>
        <v>30.099999999999998</v>
      </c>
      <c r="AB37" s="23">
        <f t="shared" si="5"/>
        <v>33.711999999999996</v>
      </c>
      <c r="AC37" s="29" t="s">
        <v>83</v>
      </c>
      <c r="AD37" s="372"/>
      <c r="AE37" s="1224" t="s">
        <v>52</v>
      </c>
      <c r="AF37" s="38"/>
      <c r="AG37" s="2517"/>
    </row>
    <row r="38" spans="1:33" s="19" customFormat="1" ht="18" customHeight="1" x14ac:dyDescent="0.25">
      <c r="A38" s="2458"/>
      <c r="B38" s="2505"/>
      <c r="C38" s="2508"/>
      <c r="D38" s="2544"/>
      <c r="E38" s="2514"/>
      <c r="F38" s="2511"/>
      <c r="G38" s="2544"/>
      <c r="H38" s="2544"/>
      <c r="I38" s="2607"/>
      <c r="J38" s="2607"/>
      <c r="K38" s="2607"/>
      <c r="L38" s="2607"/>
      <c r="M38" s="2496"/>
      <c r="N38" s="2539"/>
      <c r="O38" s="2573"/>
      <c r="P38" s="2551"/>
      <c r="Q38" s="2551"/>
      <c r="R38" s="2551"/>
      <c r="S38" s="2554"/>
      <c r="T38" s="2529"/>
      <c r="U38" s="32"/>
      <c r="V38" s="137" t="s">
        <v>747</v>
      </c>
      <c r="W38" s="1146" t="s">
        <v>102</v>
      </c>
      <c r="X38" s="34">
        <v>18</v>
      </c>
      <c r="Y38" s="35" t="s">
        <v>264</v>
      </c>
      <c r="Z38" s="22">
        <v>1.91</v>
      </c>
      <c r="AA38" s="23">
        <f t="shared" si="4"/>
        <v>34.379999999999995</v>
      </c>
      <c r="AB38" s="23">
        <f t="shared" si="5"/>
        <v>38.505599999999994</v>
      </c>
      <c r="AC38" s="29" t="s">
        <v>83</v>
      </c>
      <c r="AD38" s="372"/>
      <c r="AE38" s="1224" t="s">
        <v>52</v>
      </c>
      <c r="AF38" s="38"/>
      <c r="AG38" s="2517"/>
    </row>
    <row r="39" spans="1:33" s="19" customFormat="1" ht="18" customHeight="1" x14ac:dyDescent="0.25">
      <c r="A39" s="2458"/>
      <c r="B39" s="2505"/>
      <c r="C39" s="2508"/>
      <c r="D39" s="2544"/>
      <c r="E39" s="2514"/>
      <c r="F39" s="2511"/>
      <c r="G39" s="2544"/>
      <c r="H39" s="2544"/>
      <c r="I39" s="2607"/>
      <c r="J39" s="2607"/>
      <c r="K39" s="2607"/>
      <c r="L39" s="2607"/>
      <c r="M39" s="2496"/>
      <c r="N39" s="2539"/>
      <c r="O39" s="2573"/>
      <c r="P39" s="2551"/>
      <c r="Q39" s="2551"/>
      <c r="R39" s="2551"/>
      <c r="S39" s="2554"/>
      <c r="T39" s="2529"/>
      <c r="U39" s="32"/>
      <c r="V39" s="137" t="s">
        <v>748</v>
      </c>
      <c r="W39" s="1146" t="s">
        <v>905</v>
      </c>
      <c r="X39" s="34">
        <v>5</v>
      </c>
      <c r="Y39" s="35" t="s">
        <v>369</v>
      </c>
      <c r="Z39" s="22">
        <v>15</v>
      </c>
      <c r="AA39" s="23">
        <f t="shared" si="4"/>
        <v>75</v>
      </c>
      <c r="AB39" s="23">
        <f t="shared" si="5"/>
        <v>84</v>
      </c>
      <c r="AC39" s="29" t="s">
        <v>83</v>
      </c>
      <c r="AD39" s="372"/>
      <c r="AE39" s="1224" t="s">
        <v>52</v>
      </c>
      <c r="AF39" s="38"/>
      <c r="AG39" s="2517"/>
    </row>
    <row r="40" spans="1:33" s="19" customFormat="1" ht="18" customHeight="1" x14ac:dyDescent="0.25">
      <c r="A40" s="2458"/>
      <c r="B40" s="2505"/>
      <c r="C40" s="2508"/>
      <c r="D40" s="2544"/>
      <c r="E40" s="2514"/>
      <c r="F40" s="2511"/>
      <c r="G40" s="2544"/>
      <c r="H40" s="2544"/>
      <c r="I40" s="2607"/>
      <c r="J40" s="2607"/>
      <c r="K40" s="2607"/>
      <c r="L40" s="2607"/>
      <c r="M40" s="2496"/>
      <c r="N40" s="2539"/>
      <c r="O40" s="2573"/>
      <c r="P40" s="2551"/>
      <c r="Q40" s="2551"/>
      <c r="R40" s="2551"/>
      <c r="S40" s="2554"/>
      <c r="T40" s="2529"/>
      <c r="U40" s="32"/>
      <c r="V40" s="137" t="s">
        <v>1268</v>
      </c>
      <c r="W40" s="1146" t="s">
        <v>1325</v>
      </c>
      <c r="X40" s="34">
        <v>11</v>
      </c>
      <c r="Y40" s="35" t="s">
        <v>264</v>
      </c>
      <c r="Z40" s="22">
        <v>1</v>
      </c>
      <c r="AA40" s="23">
        <f t="shared" si="4"/>
        <v>11</v>
      </c>
      <c r="AB40" s="23">
        <f t="shared" si="5"/>
        <v>12.32</v>
      </c>
      <c r="AC40" s="29" t="s">
        <v>83</v>
      </c>
      <c r="AD40" s="372"/>
      <c r="AE40" s="1224" t="s">
        <v>52</v>
      </c>
      <c r="AF40" s="38"/>
      <c r="AG40" s="2517"/>
    </row>
    <row r="41" spans="1:33" s="19" customFormat="1" ht="33.950000000000003" customHeight="1" x14ac:dyDescent="0.25">
      <c r="A41" s="2458"/>
      <c r="B41" s="2505"/>
      <c r="C41" s="2508"/>
      <c r="D41" s="2544"/>
      <c r="E41" s="2514"/>
      <c r="F41" s="2511"/>
      <c r="G41" s="2544"/>
      <c r="H41" s="2544"/>
      <c r="I41" s="2607"/>
      <c r="J41" s="2607"/>
      <c r="K41" s="2607"/>
      <c r="L41" s="2607"/>
      <c r="M41" s="2496"/>
      <c r="N41" s="2539"/>
      <c r="O41" s="2573"/>
      <c r="P41" s="2551"/>
      <c r="Q41" s="2551"/>
      <c r="R41" s="2551"/>
      <c r="S41" s="2554"/>
      <c r="T41" s="2529"/>
      <c r="U41" s="32"/>
      <c r="V41" s="137" t="s">
        <v>1269</v>
      </c>
      <c r="W41" s="1146" t="s">
        <v>1326</v>
      </c>
      <c r="X41" s="34">
        <v>5</v>
      </c>
      <c r="Y41" s="35" t="s">
        <v>264</v>
      </c>
      <c r="Z41" s="22">
        <v>19.5</v>
      </c>
      <c r="AA41" s="23">
        <f t="shared" si="4"/>
        <v>97.5</v>
      </c>
      <c r="AB41" s="23">
        <f t="shared" si="5"/>
        <v>109.2</v>
      </c>
      <c r="AC41" s="29" t="s">
        <v>83</v>
      </c>
      <c r="AD41" s="372"/>
      <c r="AE41" s="1224" t="s">
        <v>52</v>
      </c>
      <c r="AF41" s="38"/>
      <c r="AG41" s="2517"/>
    </row>
    <row r="42" spans="1:33" s="19" customFormat="1" ht="18" customHeight="1" x14ac:dyDescent="0.25">
      <c r="A42" s="2458"/>
      <c r="B42" s="2505"/>
      <c r="C42" s="2508"/>
      <c r="D42" s="2544"/>
      <c r="E42" s="2514"/>
      <c r="F42" s="2511"/>
      <c r="G42" s="2544"/>
      <c r="H42" s="2544"/>
      <c r="I42" s="2607"/>
      <c r="J42" s="2607"/>
      <c r="K42" s="2607"/>
      <c r="L42" s="2607"/>
      <c r="M42" s="2496"/>
      <c r="N42" s="2539"/>
      <c r="O42" s="2573"/>
      <c r="P42" s="2551"/>
      <c r="Q42" s="2551"/>
      <c r="R42" s="2551"/>
      <c r="S42" s="2554"/>
      <c r="T42" s="2529"/>
      <c r="U42" s="32"/>
      <c r="V42" s="137" t="s">
        <v>1270</v>
      </c>
      <c r="W42" s="1146" t="s">
        <v>1327</v>
      </c>
      <c r="X42" s="34">
        <v>14</v>
      </c>
      <c r="Y42" s="35" t="s">
        <v>264</v>
      </c>
      <c r="Z42" s="22">
        <v>2.29</v>
      </c>
      <c r="AA42" s="23">
        <f t="shared" si="4"/>
        <v>32.06</v>
      </c>
      <c r="AB42" s="23">
        <f t="shared" si="5"/>
        <v>35.907200000000003</v>
      </c>
      <c r="AC42" s="29" t="s">
        <v>83</v>
      </c>
      <c r="AD42" s="372"/>
      <c r="AE42" s="1224" t="s">
        <v>52</v>
      </c>
      <c r="AF42" s="38"/>
      <c r="AG42" s="2517"/>
    </row>
    <row r="43" spans="1:33" s="19" customFormat="1" ht="18" customHeight="1" x14ac:dyDescent="0.25">
      <c r="A43" s="2458"/>
      <c r="B43" s="2505"/>
      <c r="C43" s="2508"/>
      <c r="D43" s="2544"/>
      <c r="E43" s="2514"/>
      <c r="F43" s="2511"/>
      <c r="G43" s="2544"/>
      <c r="H43" s="2544"/>
      <c r="I43" s="2607"/>
      <c r="J43" s="2607"/>
      <c r="K43" s="2607"/>
      <c r="L43" s="2607"/>
      <c r="M43" s="2496"/>
      <c r="N43" s="2539"/>
      <c r="O43" s="2573"/>
      <c r="P43" s="2551"/>
      <c r="Q43" s="2551"/>
      <c r="R43" s="2551"/>
      <c r="S43" s="2554"/>
      <c r="T43" s="2529"/>
      <c r="U43" s="32"/>
      <c r="V43" s="101" t="s">
        <v>47</v>
      </c>
      <c r="W43" s="1146" t="s">
        <v>1271</v>
      </c>
      <c r="X43" s="34">
        <v>4</v>
      </c>
      <c r="Y43" s="35" t="s">
        <v>264</v>
      </c>
      <c r="Z43" s="22">
        <v>1.79</v>
      </c>
      <c r="AA43" s="23">
        <f t="shared" si="4"/>
        <v>7.16</v>
      </c>
      <c r="AB43" s="23">
        <f t="shared" si="5"/>
        <v>8.0191999999999997</v>
      </c>
      <c r="AC43" s="29" t="s">
        <v>83</v>
      </c>
      <c r="AD43" s="372"/>
      <c r="AE43" s="1224" t="s">
        <v>52</v>
      </c>
      <c r="AF43" s="38"/>
      <c r="AG43" s="2517"/>
    </row>
    <row r="44" spans="1:33" s="19" customFormat="1" ht="18" customHeight="1" x14ac:dyDescent="0.25">
      <c r="A44" s="2458"/>
      <c r="B44" s="2505"/>
      <c r="C44" s="2508"/>
      <c r="D44" s="2544"/>
      <c r="E44" s="2514"/>
      <c r="F44" s="2511"/>
      <c r="G44" s="2544"/>
      <c r="H44" s="2544"/>
      <c r="I44" s="2607"/>
      <c r="J44" s="2607"/>
      <c r="K44" s="2607"/>
      <c r="L44" s="2607"/>
      <c r="M44" s="2496"/>
      <c r="N44" s="2539"/>
      <c r="O44" s="2573"/>
      <c r="P44" s="2551"/>
      <c r="Q44" s="2551"/>
      <c r="R44" s="2551"/>
      <c r="S44" s="2554"/>
      <c r="T44" s="2529"/>
      <c r="U44" s="32"/>
      <c r="V44" s="101" t="s">
        <v>47</v>
      </c>
      <c r="W44" s="1145" t="s">
        <v>1328</v>
      </c>
      <c r="X44" s="61">
        <v>15</v>
      </c>
      <c r="Y44" s="35" t="s">
        <v>264</v>
      </c>
      <c r="Z44" s="62">
        <v>1.5</v>
      </c>
      <c r="AA44" s="23">
        <f t="shared" si="4"/>
        <v>22.5</v>
      </c>
      <c r="AB44" s="23">
        <f t="shared" si="5"/>
        <v>25.2</v>
      </c>
      <c r="AC44" s="29" t="s">
        <v>83</v>
      </c>
      <c r="AD44" s="372"/>
      <c r="AE44" s="1224" t="s">
        <v>52</v>
      </c>
      <c r="AF44" s="38"/>
      <c r="AG44" s="2517"/>
    </row>
    <row r="45" spans="1:33" s="19" customFormat="1" ht="18" customHeight="1" x14ac:dyDescent="0.25">
      <c r="A45" s="2458"/>
      <c r="B45" s="2505"/>
      <c r="C45" s="2508"/>
      <c r="D45" s="2544"/>
      <c r="E45" s="2514"/>
      <c r="F45" s="2511"/>
      <c r="G45" s="2544"/>
      <c r="H45" s="2544"/>
      <c r="I45" s="2607"/>
      <c r="J45" s="2607"/>
      <c r="K45" s="2607"/>
      <c r="L45" s="2607"/>
      <c r="M45" s="2496"/>
      <c r="N45" s="2539"/>
      <c r="O45" s="2573"/>
      <c r="P45" s="2551"/>
      <c r="Q45" s="2551"/>
      <c r="R45" s="2551"/>
      <c r="S45" s="2554"/>
      <c r="T45" s="2529"/>
      <c r="U45" s="32"/>
      <c r="V45" s="101" t="s">
        <v>47</v>
      </c>
      <c r="W45" s="1145" t="s">
        <v>1272</v>
      </c>
      <c r="X45" s="61">
        <v>2</v>
      </c>
      <c r="Y45" s="35" t="s">
        <v>264</v>
      </c>
      <c r="Z45" s="62">
        <v>7.76</v>
      </c>
      <c r="AA45" s="23">
        <f t="shared" si="4"/>
        <v>15.52</v>
      </c>
      <c r="AB45" s="23">
        <f t="shared" si="5"/>
        <v>17.382400000000001</v>
      </c>
      <c r="AC45" s="29" t="s">
        <v>80</v>
      </c>
      <c r="AD45" s="372"/>
      <c r="AE45" s="1225"/>
      <c r="AF45" s="38" t="s">
        <v>52</v>
      </c>
      <c r="AG45" s="2517"/>
    </row>
    <row r="46" spans="1:33" s="19" customFormat="1" ht="18" customHeight="1" x14ac:dyDescent="0.25">
      <c r="A46" s="2458"/>
      <c r="B46" s="2505"/>
      <c r="C46" s="2508"/>
      <c r="D46" s="2544"/>
      <c r="E46" s="2514"/>
      <c r="F46" s="2511"/>
      <c r="G46" s="2544"/>
      <c r="H46" s="2544"/>
      <c r="I46" s="2607"/>
      <c r="J46" s="2607"/>
      <c r="K46" s="2607"/>
      <c r="L46" s="2607"/>
      <c r="M46" s="2496"/>
      <c r="N46" s="2539"/>
      <c r="O46" s="2573"/>
      <c r="P46" s="2551"/>
      <c r="Q46" s="2551"/>
      <c r="R46" s="2551"/>
      <c r="S46" s="2554"/>
      <c r="T46" s="2529"/>
      <c r="U46" s="32"/>
      <c r="V46" s="101" t="s">
        <v>47</v>
      </c>
      <c r="W46" s="1146" t="s">
        <v>1273</v>
      </c>
      <c r="X46" s="61">
        <v>4</v>
      </c>
      <c r="Y46" s="35" t="s">
        <v>264</v>
      </c>
      <c r="Z46" s="62">
        <v>5.8</v>
      </c>
      <c r="AA46" s="23">
        <f t="shared" si="4"/>
        <v>23.2</v>
      </c>
      <c r="AB46" s="23">
        <f t="shared" si="5"/>
        <v>25.983999999999998</v>
      </c>
      <c r="AC46" s="29" t="s">
        <v>80</v>
      </c>
      <c r="AD46" s="372"/>
      <c r="AE46" s="1229"/>
      <c r="AF46" s="38" t="s">
        <v>52</v>
      </c>
      <c r="AG46" s="2517"/>
    </row>
    <row r="47" spans="1:33" s="19" customFormat="1" ht="18" customHeight="1" x14ac:dyDescent="0.25">
      <c r="A47" s="2458"/>
      <c r="B47" s="2505"/>
      <c r="C47" s="2508"/>
      <c r="D47" s="2544"/>
      <c r="E47" s="2514"/>
      <c r="F47" s="2511"/>
      <c r="G47" s="2544"/>
      <c r="H47" s="2544"/>
      <c r="I47" s="2607"/>
      <c r="J47" s="2607"/>
      <c r="K47" s="2607"/>
      <c r="L47" s="2607"/>
      <c r="M47" s="2496"/>
      <c r="N47" s="2539"/>
      <c r="O47" s="2573"/>
      <c r="P47" s="2551"/>
      <c r="Q47" s="2551"/>
      <c r="R47" s="2551"/>
      <c r="S47" s="2554"/>
      <c r="T47" s="2529"/>
      <c r="U47" s="32"/>
      <c r="V47" s="101" t="s">
        <v>47</v>
      </c>
      <c r="W47" s="1146" t="s">
        <v>906</v>
      </c>
      <c r="X47" s="34">
        <v>4</v>
      </c>
      <c r="Y47" s="35" t="s">
        <v>264</v>
      </c>
      <c r="Z47" s="22">
        <v>9.74</v>
      </c>
      <c r="AA47" s="23">
        <f t="shared" si="4"/>
        <v>38.96</v>
      </c>
      <c r="AB47" s="23">
        <f t="shared" si="5"/>
        <v>43.635199999999998</v>
      </c>
      <c r="AC47" s="29" t="s">
        <v>83</v>
      </c>
      <c r="AD47" s="372"/>
      <c r="AE47" s="1224" t="s">
        <v>52</v>
      </c>
      <c r="AF47" s="38"/>
      <c r="AG47" s="2517"/>
    </row>
    <row r="48" spans="1:33" s="19" customFormat="1" ht="33.950000000000003" customHeight="1" x14ac:dyDescent="0.25">
      <c r="A48" s="2458"/>
      <c r="B48" s="2505"/>
      <c r="C48" s="2508"/>
      <c r="D48" s="2544"/>
      <c r="E48" s="2514"/>
      <c r="F48" s="2511"/>
      <c r="G48" s="2544"/>
      <c r="H48" s="2544"/>
      <c r="I48" s="2607"/>
      <c r="J48" s="2607"/>
      <c r="K48" s="2607"/>
      <c r="L48" s="2607"/>
      <c r="M48" s="2496"/>
      <c r="N48" s="2539"/>
      <c r="O48" s="2573"/>
      <c r="P48" s="2551"/>
      <c r="Q48" s="2551"/>
      <c r="R48" s="2551"/>
      <c r="S48" s="2554"/>
      <c r="T48" s="2529"/>
      <c r="U48" s="32"/>
      <c r="V48" s="101" t="s">
        <v>47</v>
      </c>
      <c r="W48" s="1146" t="s">
        <v>811</v>
      </c>
      <c r="X48" s="34">
        <v>10</v>
      </c>
      <c r="Y48" s="35" t="s">
        <v>275</v>
      </c>
      <c r="Z48" s="22">
        <v>1.29</v>
      </c>
      <c r="AA48" s="23">
        <f t="shared" si="4"/>
        <v>12.9</v>
      </c>
      <c r="AB48" s="23">
        <f t="shared" si="5"/>
        <v>14.448</v>
      </c>
      <c r="AC48" s="29" t="s">
        <v>80</v>
      </c>
      <c r="AD48" s="372"/>
      <c r="AE48" s="1224"/>
      <c r="AF48" s="35" t="s">
        <v>52</v>
      </c>
      <c r="AG48" s="2517"/>
    </row>
    <row r="49" spans="1:33" s="19" customFormat="1" ht="18" customHeight="1" x14ac:dyDescent="0.25">
      <c r="A49" s="2458"/>
      <c r="B49" s="2505"/>
      <c r="C49" s="2508"/>
      <c r="D49" s="2544"/>
      <c r="E49" s="2514"/>
      <c r="F49" s="2511"/>
      <c r="G49" s="2544"/>
      <c r="H49" s="2544"/>
      <c r="I49" s="2607"/>
      <c r="J49" s="2607"/>
      <c r="K49" s="2607"/>
      <c r="L49" s="2607"/>
      <c r="M49" s="2496"/>
      <c r="N49" s="2539"/>
      <c r="O49" s="2573"/>
      <c r="P49" s="2551"/>
      <c r="Q49" s="2551"/>
      <c r="R49" s="2551"/>
      <c r="S49" s="2554"/>
      <c r="T49" s="2529"/>
      <c r="U49" s="32"/>
      <c r="V49" s="137" t="s">
        <v>749</v>
      </c>
      <c r="W49" s="1146" t="s">
        <v>812</v>
      </c>
      <c r="X49" s="34">
        <v>20</v>
      </c>
      <c r="Y49" s="35" t="s">
        <v>264</v>
      </c>
      <c r="Z49" s="22">
        <v>0.88</v>
      </c>
      <c r="AA49" s="23">
        <f t="shared" si="4"/>
        <v>17.600000000000001</v>
      </c>
      <c r="AB49" s="23">
        <f t="shared" si="5"/>
        <v>19.712000000000003</v>
      </c>
      <c r="AC49" s="29" t="s">
        <v>83</v>
      </c>
      <c r="AD49" s="372"/>
      <c r="AE49" s="1224" t="s">
        <v>52</v>
      </c>
      <c r="AF49" s="35"/>
      <c r="AG49" s="2517"/>
    </row>
    <row r="50" spans="1:33" s="19" customFormat="1" ht="18" customHeight="1" x14ac:dyDescent="0.25">
      <c r="A50" s="2458"/>
      <c r="B50" s="2505"/>
      <c r="C50" s="2508"/>
      <c r="D50" s="2544"/>
      <c r="E50" s="2514"/>
      <c r="F50" s="2511"/>
      <c r="G50" s="2544"/>
      <c r="H50" s="2544"/>
      <c r="I50" s="2607"/>
      <c r="J50" s="2607"/>
      <c r="K50" s="2607"/>
      <c r="L50" s="2607"/>
      <c r="M50" s="2496"/>
      <c r="N50" s="2539"/>
      <c r="O50" s="2573"/>
      <c r="P50" s="2551"/>
      <c r="Q50" s="2551"/>
      <c r="R50" s="2551"/>
      <c r="S50" s="2554"/>
      <c r="T50" s="2529"/>
      <c r="U50" s="32"/>
      <c r="V50" s="137" t="s">
        <v>750</v>
      </c>
      <c r="W50" s="1146" t="s">
        <v>104</v>
      </c>
      <c r="X50" s="34">
        <v>5</v>
      </c>
      <c r="Y50" s="35" t="s">
        <v>264</v>
      </c>
      <c r="Z50" s="22">
        <v>18</v>
      </c>
      <c r="AA50" s="23">
        <f t="shared" si="4"/>
        <v>90</v>
      </c>
      <c r="AB50" s="23">
        <f t="shared" si="5"/>
        <v>100.8</v>
      </c>
      <c r="AC50" s="29" t="s">
        <v>80</v>
      </c>
      <c r="AD50" s="372"/>
      <c r="AE50" s="1224"/>
      <c r="AF50" s="35" t="s">
        <v>52</v>
      </c>
      <c r="AG50" s="2517"/>
    </row>
    <row r="51" spans="1:33" s="19" customFormat="1" ht="18" customHeight="1" x14ac:dyDescent="0.25">
      <c r="A51" s="2458"/>
      <c r="B51" s="2505"/>
      <c r="C51" s="2508"/>
      <c r="D51" s="2544"/>
      <c r="E51" s="2514"/>
      <c r="F51" s="2511"/>
      <c r="G51" s="2544"/>
      <c r="H51" s="2544"/>
      <c r="I51" s="2607"/>
      <c r="J51" s="2607"/>
      <c r="K51" s="2607"/>
      <c r="L51" s="2607"/>
      <c r="M51" s="2496"/>
      <c r="N51" s="2539"/>
      <c r="O51" s="2573"/>
      <c r="P51" s="2551"/>
      <c r="Q51" s="2551"/>
      <c r="R51" s="2551"/>
      <c r="S51" s="2554"/>
      <c r="T51" s="2529"/>
      <c r="U51" s="32"/>
      <c r="V51" s="137" t="s">
        <v>751</v>
      </c>
      <c r="W51" s="1146" t="s">
        <v>752</v>
      </c>
      <c r="X51" s="34">
        <v>1</v>
      </c>
      <c r="Y51" s="35" t="s">
        <v>268</v>
      </c>
      <c r="Z51" s="22">
        <v>46</v>
      </c>
      <c r="AA51" s="23">
        <f t="shared" si="4"/>
        <v>46</v>
      </c>
      <c r="AB51" s="23">
        <f t="shared" si="5"/>
        <v>51.519999999999996</v>
      </c>
      <c r="AC51" s="29" t="s">
        <v>80</v>
      </c>
      <c r="AD51" s="372"/>
      <c r="AE51" s="1224"/>
      <c r="AF51" s="35" t="s">
        <v>52</v>
      </c>
      <c r="AG51" s="2517"/>
    </row>
    <row r="52" spans="1:33" s="19" customFormat="1" ht="18" customHeight="1" x14ac:dyDescent="0.25">
      <c r="A52" s="2459"/>
      <c r="B52" s="2505"/>
      <c r="C52" s="2508"/>
      <c r="D52" s="2544"/>
      <c r="E52" s="2514"/>
      <c r="F52" s="2511"/>
      <c r="G52" s="2544"/>
      <c r="H52" s="2544"/>
      <c r="I52" s="2607"/>
      <c r="J52" s="2607"/>
      <c r="K52" s="2607"/>
      <c r="L52" s="2607"/>
      <c r="M52" s="2496"/>
      <c r="N52" s="2539"/>
      <c r="O52" s="2573"/>
      <c r="P52" s="2551"/>
      <c r="Q52" s="2551"/>
      <c r="R52" s="2551"/>
      <c r="S52" s="2554"/>
      <c r="T52" s="2529"/>
      <c r="U52" s="25" t="s">
        <v>64</v>
      </c>
      <c r="V52" s="32"/>
      <c r="W52" s="33" t="s">
        <v>105</v>
      </c>
      <c r="X52" s="34"/>
      <c r="Y52" s="35"/>
      <c r="Z52" s="22"/>
      <c r="AA52" s="23"/>
      <c r="AB52" s="23"/>
      <c r="AC52" s="29">
        <f>SUM(AB53:AB75)</f>
        <v>411.93360000000001</v>
      </c>
      <c r="AD52" s="1227"/>
      <c r="AE52" s="1224"/>
      <c r="AF52" s="38"/>
      <c r="AG52" s="2517"/>
    </row>
    <row r="53" spans="1:33" s="19" customFormat="1" ht="18" customHeight="1" x14ac:dyDescent="0.25">
      <c r="A53" s="2460" t="s">
        <v>43</v>
      </c>
      <c r="B53" s="2505"/>
      <c r="C53" s="2508"/>
      <c r="D53" s="2544"/>
      <c r="E53" s="2514"/>
      <c r="F53" s="2511"/>
      <c r="G53" s="2544"/>
      <c r="H53" s="2544"/>
      <c r="I53" s="2607"/>
      <c r="J53" s="2607"/>
      <c r="K53" s="2607"/>
      <c r="L53" s="2607"/>
      <c r="M53" s="2496"/>
      <c r="N53" s="2539"/>
      <c r="O53" s="2573"/>
      <c r="P53" s="2551"/>
      <c r="Q53" s="2551"/>
      <c r="R53" s="2551"/>
      <c r="S53" s="2554"/>
      <c r="T53" s="2529"/>
      <c r="U53" s="455"/>
      <c r="V53" s="137" t="s">
        <v>753</v>
      </c>
      <c r="W53" s="73" t="s">
        <v>106</v>
      </c>
      <c r="X53" s="34">
        <v>3</v>
      </c>
      <c r="Y53" s="35" t="s">
        <v>264</v>
      </c>
      <c r="Z53" s="22">
        <v>0.28999999999999998</v>
      </c>
      <c r="AA53" s="23">
        <f t="shared" ref="AA53:AA75" si="6">Z53*X53</f>
        <v>0.86999999999999988</v>
      </c>
      <c r="AB53" s="23">
        <f t="shared" ref="AB53:AB88" si="7">((AA53*0.12)+AA53)</f>
        <v>0.97439999999999982</v>
      </c>
      <c r="AC53" s="29" t="s">
        <v>83</v>
      </c>
      <c r="AD53" s="372"/>
      <c r="AE53" s="1224" t="s">
        <v>52</v>
      </c>
      <c r="AF53" s="38"/>
      <c r="AG53" s="2517"/>
    </row>
    <row r="54" spans="1:33" s="19" customFormat="1" ht="18" customHeight="1" x14ac:dyDescent="0.25">
      <c r="A54" s="2458"/>
      <c r="B54" s="2505"/>
      <c r="C54" s="2508"/>
      <c r="D54" s="2544"/>
      <c r="E54" s="2514"/>
      <c r="F54" s="2511"/>
      <c r="G54" s="2544"/>
      <c r="H54" s="2544"/>
      <c r="I54" s="2607"/>
      <c r="J54" s="2607"/>
      <c r="K54" s="2607"/>
      <c r="L54" s="2607"/>
      <c r="M54" s="2496"/>
      <c r="N54" s="2539"/>
      <c r="O54" s="2573"/>
      <c r="P54" s="2551"/>
      <c r="Q54" s="2551"/>
      <c r="R54" s="2551"/>
      <c r="S54" s="2554"/>
      <c r="T54" s="2529"/>
      <c r="U54" s="455"/>
      <c r="V54" s="137" t="s">
        <v>754</v>
      </c>
      <c r="W54" s="72" t="s">
        <v>755</v>
      </c>
      <c r="X54" s="34">
        <v>5</v>
      </c>
      <c r="Y54" s="35" t="s">
        <v>264</v>
      </c>
      <c r="Z54" s="22">
        <v>0.36</v>
      </c>
      <c r="AA54" s="23">
        <f t="shared" si="6"/>
        <v>1.7999999999999998</v>
      </c>
      <c r="AB54" s="23">
        <f t="shared" si="7"/>
        <v>2.016</v>
      </c>
      <c r="AC54" s="29" t="s">
        <v>83</v>
      </c>
      <c r="AD54" s="372"/>
      <c r="AE54" s="1224" t="s">
        <v>52</v>
      </c>
      <c r="AF54" s="38"/>
      <c r="AG54" s="2517"/>
    </row>
    <row r="55" spans="1:33" s="19" customFormat="1" ht="18" customHeight="1" x14ac:dyDescent="0.25">
      <c r="A55" s="2458"/>
      <c r="B55" s="2505"/>
      <c r="C55" s="2508"/>
      <c r="D55" s="2544"/>
      <c r="E55" s="2514"/>
      <c r="F55" s="2511"/>
      <c r="G55" s="2544"/>
      <c r="H55" s="2544"/>
      <c r="I55" s="2607"/>
      <c r="J55" s="2607"/>
      <c r="K55" s="2607"/>
      <c r="L55" s="2607"/>
      <c r="M55" s="2496"/>
      <c r="N55" s="2539"/>
      <c r="O55" s="2573"/>
      <c r="P55" s="2551"/>
      <c r="Q55" s="2551"/>
      <c r="R55" s="2551"/>
      <c r="S55" s="2554"/>
      <c r="T55" s="2529"/>
      <c r="U55" s="32"/>
      <c r="V55" s="137" t="s">
        <v>756</v>
      </c>
      <c r="W55" s="73" t="s">
        <v>757</v>
      </c>
      <c r="X55" s="34">
        <v>4</v>
      </c>
      <c r="Y55" s="35" t="s">
        <v>264</v>
      </c>
      <c r="Z55" s="22">
        <v>4</v>
      </c>
      <c r="AA55" s="23">
        <f t="shared" si="6"/>
        <v>16</v>
      </c>
      <c r="AB55" s="23">
        <f t="shared" si="7"/>
        <v>17.920000000000002</v>
      </c>
      <c r="AC55" s="29" t="s">
        <v>83</v>
      </c>
      <c r="AD55" s="372"/>
      <c r="AE55" s="1224" t="s">
        <v>52</v>
      </c>
      <c r="AF55" s="38"/>
      <c r="AG55" s="2517"/>
    </row>
    <row r="56" spans="1:33" s="19" customFormat="1" ht="18" customHeight="1" x14ac:dyDescent="0.25">
      <c r="A56" s="2458"/>
      <c r="B56" s="2505"/>
      <c r="C56" s="2508"/>
      <c r="D56" s="2544"/>
      <c r="E56" s="2514"/>
      <c r="F56" s="2511"/>
      <c r="G56" s="2544"/>
      <c r="H56" s="2544"/>
      <c r="I56" s="2607"/>
      <c r="J56" s="2607"/>
      <c r="K56" s="2607"/>
      <c r="L56" s="2607"/>
      <c r="M56" s="2496"/>
      <c r="N56" s="2539"/>
      <c r="O56" s="2573"/>
      <c r="P56" s="2551"/>
      <c r="Q56" s="2551"/>
      <c r="R56" s="2551"/>
      <c r="S56" s="2554"/>
      <c r="T56" s="2529"/>
      <c r="U56" s="32"/>
      <c r="V56" s="137" t="s">
        <v>758</v>
      </c>
      <c r="W56" s="73" t="s">
        <v>759</v>
      </c>
      <c r="X56" s="34">
        <v>4</v>
      </c>
      <c r="Y56" s="35" t="s">
        <v>264</v>
      </c>
      <c r="Z56" s="22">
        <v>1.4</v>
      </c>
      <c r="AA56" s="23">
        <f t="shared" si="6"/>
        <v>5.6</v>
      </c>
      <c r="AB56" s="23">
        <f t="shared" si="7"/>
        <v>6.2719999999999994</v>
      </c>
      <c r="AC56" s="29" t="s">
        <v>83</v>
      </c>
      <c r="AD56" s="372"/>
      <c r="AE56" s="1224" t="s">
        <v>52</v>
      </c>
      <c r="AF56" s="38"/>
      <c r="AG56" s="2517"/>
    </row>
    <row r="57" spans="1:33" s="19" customFormat="1" ht="18" customHeight="1" x14ac:dyDescent="0.25">
      <c r="A57" s="2458"/>
      <c r="B57" s="2505"/>
      <c r="C57" s="2508"/>
      <c r="D57" s="2544"/>
      <c r="E57" s="2514"/>
      <c r="F57" s="2511"/>
      <c r="G57" s="2544"/>
      <c r="H57" s="2544"/>
      <c r="I57" s="2607"/>
      <c r="J57" s="2607"/>
      <c r="K57" s="2607"/>
      <c r="L57" s="2607"/>
      <c r="M57" s="2496"/>
      <c r="N57" s="2539"/>
      <c r="O57" s="2573"/>
      <c r="P57" s="2551"/>
      <c r="Q57" s="2551"/>
      <c r="R57" s="2551"/>
      <c r="S57" s="2554"/>
      <c r="T57" s="2529"/>
      <c r="U57" s="32"/>
      <c r="V57" s="137" t="s">
        <v>760</v>
      </c>
      <c r="W57" s="73" t="s">
        <v>761</v>
      </c>
      <c r="X57" s="34">
        <v>2</v>
      </c>
      <c r="Y57" s="35" t="s">
        <v>264</v>
      </c>
      <c r="Z57" s="22">
        <v>3.41</v>
      </c>
      <c r="AA57" s="23">
        <f t="shared" si="6"/>
        <v>6.82</v>
      </c>
      <c r="AB57" s="23">
        <f t="shared" si="7"/>
        <v>7.6384000000000007</v>
      </c>
      <c r="AC57" s="29" t="s">
        <v>83</v>
      </c>
      <c r="AD57" s="372"/>
      <c r="AE57" s="1224" t="s">
        <v>52</v>
      </c>
      <c r="AF57" s="38"/>
      <c r="AG57" s="2517"/>
    </row>
    <row r="58" spans="1:33" s="19" customFormat="1" ht="33.950000000000003" customHeight="1" x14ac:dyDescent="0.25">
      <c r="A58" s="2458"/>
      <c r="B58" s="2505"/>
      <c r="C58" s="2508"/>
      <c r="D58" s="2544"/>
      <c r="E58" s="2514"/>
      <c r="F58" s="2511"/>
      <c r="G58" s="2544"/>
      <c r="H58" s="2544"/>
      <c r="I58" s="2607"/>
      <c r="J58" s="2607"/>
      <c r="K58" s="2607"/>
      <c r="L58" s="2607"/>
      <c r="M58" s="2496"/>
      <c r="N58" s="2539"/>
      <c r="O58" s="2573"/>
      <c r="P58" s="2551"/>
      <c r="Q58" s="2551"/>
      <c r="R58" s="2551"/>
      <c r="S58" s="2554"/>
      <c r="T58" s="2529"/>
      <c r="U58" s="32"/>
      <c r="V58" s="57" t="s">
        <v>47</v>
      </c>
      <c r="W58" s="73" t="s">
        <v>762</v>
      </c>
      <c r="X58" s="34">
        <v>3</v>
      </c>
      <c r="Y58" s="35" t="s">
        <v>264</v>
      </c>
      <c r="Z58" s="22">
        <v>0.71</v>
      </c>
      <c r="AA58" s="23">
        <f t="shared" si="6"/>
        <v>2.13</v>
      </c>
      <c r="AB58" s="23">
        <f t="shared" si="7"/>
        <v>2.3855999999999997</v>
      </c>
      <c r="AC58" s="29" t="s">
        <v>83</v>
      </c>
      <c r="AD58" s="372"/>
      <c r="AE58" s="1224" t="s">
        <v>52</v>
      </c>
      <c r="AF58" s="38"/>
      <c r="AG58" s="2517"/>
    </row>
    <row r="59" spans="1:33" s="19" customFormat="1" ht="33.950000000000003" customHeight="1" x14ac:dyDescent="0.25">
      <c r="A59" s="2458"/>
      <c r="B59" s="2505"/>
      <c r="C59" s="2508"/>
      <c r="D59" s="2544"/>
      <c r="E59" s="2514"/>
      <c r="F59" s="2511"/>
      <c r="G59" s="2544"/>
      <c r="H59" s="2544"/>
      <c r="I59" s="2607"/>
      <c r="J59" s="2607"/>
      <c r="K59" s="2607"/>
      <c r="L59" s="2607"/>
      <c r="M59" s="2496"/>
      <c r="N59" s="2539"/>
      <c r="O59" s="2573"/>
      <c r="P59" s="2551"/>
      <c r="Q59" s="2551"/>
      <c r="R59" s="2551"/>
      <c r="S59" s="2554"/>
      <c r="T59" s="2529"/>
      <c r="U59" s="32"/>
      <c r="V59" s="137" t="s">
        <v>763</v>
      </c>
      <c r="W59" s="73" t="s">
        <v>813</v>
      </c>
      <c r="X59" s="34">
        <v>5</v>
      </c>
      <c r="Y59" s="35" t="s">
        <v>264</v>
      </c>
      <c r="Z59" s="22">
        <v>3.2</v>
      </c>
      <c r="AA59" s="23">
        <f t="shared" si="6"/>
        <v>16</v>
      </c>
      <c r="AB59" s="23">
        <f t="shared" si="7"/>
        <v>17.920000000000002</v>
      </c>
      <c r="AC59" s="29" t="s">
        <v>83</v>
      </c>
      <c r="AD59" s="372"/>
      <c r="AE59" s="1224" t="s">
        <v>52</v>
      </c>
      <c r="AF59" s="38"/>
      <c r="AG59" s="2517"/>
    </row>
    <row r="60" spans="1:33" s="19" customFormat="1" ht="33.950000000000003" customHeight="1" x14ac:dyDescent="0.25">
      <c r="A60" s="2458"/>
      <c r="B60" s="2505"/>
      <c r="C60" s="2508"/>
      <c r="D60" s="2544"/>
      <c r="E60" s="2514"/>
      <c r="F60" s="2511"/>
      <c r="G60" s="2544"/>
      <c r="H60" s="2544"/>
      <c r="I60" s="2607"/>
      <c r="J60" s="2607"/>
      <c r="K60" s="2607"/>
      <c r="L60" s="2607"/>
      <c r="M60" s="2496"/>
      <c r="N60" s="2539"/>
      <c r="O60" s="2573"/>
      <c r="P60" s="2551"/>
      <c r="Q60" s="2551"/>
      <c r="R60" s="2551"/>
      <c r="S60" s="2554"/>
      <c r="T60" s="2529"/>
      <c r="U60" s="32"/>
      <c r="V60" s="137" t="s">
        <v>764</v>
      </c>
      <c r="W60" s="73" t="s">
        <v>108</v>
      </c>
      <c r="X60" s="34">
        <v>5</v>
      </c>
      <c r="Y60" s="35" t="s">
        <v>318</v>
      </c>
      <c r="Z60" s="22">
        <v>0.55000000000000004</v>
      </c>
      <c r="AA60" s="23">
        <f t="shared" si="6"/>
        <v>2.75</v>
      </c>
      <c r="AB60" s="23">
        <f t="shared" si="7"/>
        <v>3.08</v>
      </c>
      <c r="AC60" s="29" t="s">
        <v>83</v>
      </c>
      <c r="AD60" s="372"/>
      <c r="AE60" s="1224" t="s">
        <v>52</v>
      </c>
      <c r="AF60" s="38"/>
      <c r="AG60" s="2517"/>
    </row>
    <row r="61" spans="1:33" s="19" customFormat="1" ht="18" customHeight="1" x14ac:dyDescent="0.25">
      <c r="A61" s="2458"/>
      <c r="B61" s="2505"/>
      <c r="C61" s="2508"/>
      <c r="D61" s="2544"/>
      <c r="E61" s="2514"/>
      <c r="F61" s="2511"/>
      <c r="G61" s="2544"/>
      <c r="H61" s="2544"/>
      <c r="I61" s="2607"/>
      <c r="J61" s="2607"/>
      <c r="K61" s="2607"/>
      <c r="L61" s="2607"/>
      <c r="M61" s="2496"/>
      <c r="N61" s="2539"/>
      <c r="O61" s="2573"/>
      <c r="P61" s="2551"/>
      <c r="Q61" s="2551"/>
      <c r="R61" s="2551"/>
      <c r="S61" s="2554"/>
      <c r="T61" s="2529"/>
      <c r="U61" s="32"/>
      <c r="V61" s="137" t="s">
        <v>765</v>
      </c>
      <c r="W61" s="73" t="s">
        <v>766</v>
      </c>
      <c r="X61" s="34">
        <v>3</v>
      </c>
      <c r="Y61" s="35" t="s">
        <v>264</v>
      </c>
      <c r="Z61" s="22">
        <v>0.48</v>
      </c>
      <c r="AA61" s="23">
        <f t="shared" si="6"/>
        <v>1.44</v>
      </c>
      <c r="AB61" s="23">
        <f t="shared" si="7"/>
        <v>1.6128</v>
      </c>
      <c r="AC61" s="29" t="s">
        <v>83</v>
      </c>
      <c r="AD61" s="372"/>
      <c r="AE61" s="1224" t="s">
        <v>52</v>
      </c>
      <c r="AF61" s="38"/>
      <c r="AG61" s="2517"/>
    </row>
    <row r="62" spans="1:33" s="19" customFormat="1" ht="18" customHeight="1" x14ac:dyDescent="0.25">
      <c r="A62" s="2458"/>
      <c r="B62" s="2505"/>
      <c r="C62" s="2508"/>
      <c r="D62" s="2544"/>
      <c r="E62" s="2514"/>
      <c r="F62" s="2511"/>
      <c r="G62" s="2544"/>
      <c r="H62" s="2544"/>
      <c r="I62" s="2607"/>
      <c r="J62" s="2607"/>
      <c r="K62" s="2607"/>
      <c r="L62" s="2607"/>
      <c r="M62" s="2496"/>
      <c r="N62" s="2539"/>
      <c r="O62" s="2573"/>
      <c r="P62" s="2551"/>
      <c r="Q62" s="2551"/>
      <c r="R62" s="2551"/>
      <c r="S62" s="2554"/>
      <c r="T62" s="2529"/>
      <c r="U62" s="32"/>
      <c r="V62" s="137" t="s">
        <v>767</v>
      </c>
      <c r="W62" s="73" t="s">
        <v>110</v>
      </c>
      <c r="X62" s="34">
        <v>2</v>
      </c>
      <c r="Y62" s="35" t="s">
        <v>264</v>
      </c>
      <c r="Z62" s="22">
        <v>0.6</v>
      </c>
      <c r="AA62" s="23">
        <f t="shared" si="6"/>
        <v>1.2</v>
      </c>
      <c r="AB62" s="23">
        <f t="shared" si="7"/>
        <v>1.3439999999999999</v>
      </c>
      <c r="AC62" s="29" t="s">
        <v>83</v>
      </c>
      <c r="AD62" s="372"/>
      <c r="AE62" s="1224" t="s">
        <v>52</v>
      </c>
      <c r="AF62" s="38"/>
      <c r="AG62" s="2517"/>
    </row>
    <row r="63" spans="1:33" s="19" customFormat="1" ht="18" customHeight="1" x14ac:dyDescent="0.25">
      <c r="A63" s="2458"/>
      <c r="B63" s="2505"/>
      <c r="C63" s="2508"/>
      <c r="D63" s="2544"/>
      <c r="E63" s="2514"/>
      <c r="F63" s="2511"/>
      <c r="G63" s="2544"/>
      <c r="H63" s="2544"/>
      <c r="I63" s="2607"/>
      <c r="J63" s="2607"/>
      <c r="K63" s="2607"/>
      <c r="L63" s="2607"/>
      <c r="M63" s="2496"/>
      <c r="N63" s="2539"/>
      <c r="O63" s="2573"/>
      <c r="P63" s="2551"/>
      <c r="Q63" s="2551"/>
      <c r="R63" s="2551"/>
      <c r="S63" s="2554"/>
      <c r="T63" s="2529"/>
      <c r="U63" s="32"/>
      <c r="V63" s="137" t="s">
        <v>768</v>
      </c>
      <c r="W63" s="73" t="s">
        <v>111</v>
      </c>
      <c r="X63" s="34">
        <v>5</v>
      </c>
      <c r="Y63" s="35" t="s">
        <v>264</v>
      </c>
      <c r="Z63" s="22">
        <v>0.71</v>
      </c>
      <c r="AA63" s="23">
        <f t="shared" si="6"/>
        <v>3.55</v>
      </c>
      <c r="AB63" s="23">
        <f t="shared" si="7"/>
        <v>3.976</v>
      </c>
      <c r="AC63" s="29" t="s">
        <v>83</v>
      </c>
      <c r="AD63" s="372"/>
      <c r="AE63" s="1224" t="s">
        <v>52</v>
      </c>
      <c r="AF63" s="38"/>
      <c r="AG63" s="2517"/>
    </row>
    <row r="64" spans="1:33" s="19" customFormat="1" ht="18" customHeight="1" x14ac:dyDescent="0.25">
      <c r="A64" s="2458"/>
      <c r="B64" s="2505"/>
      <c r="C64" s="2508"/>
      <c r="D64" s="2544"/>
      <c r="E64" s="2514"/>
      <c r="F64" s="2511"/>
      <c r="G64" s="2544"/>
      <c r="H64" s="2544"/>
      <c r="I64" s="2607"/>
      <c r="J64" s="2607"/>
      <c r="K64" s="2607"/>
      <c r="L64" s="2607"/>
      <c r="M64" s="2496"/>
      <c r="N64" s="2539"/>
      <c r="O64" s="2573"/>
      <c r="P64" s="2551"/>
      <c r="Q64" s="2551"/>
      <c r="R64" s="2551"/>
      <c r="S64" s="2554"/>
      <c r="T64" s="2529"/>
      <c r="U64" s="32"/>
      <c r="V64" s="137" t="s">
        <v>769</v>
      </c>
      <c r="W64" s="73" t="s">
        <v>112</v>
      </c>
      <c r="X64" s="34">
        <v>10</v>
      </c>
      <c r="Y64" s="35" t="s">
        <v>264</v>
      </c>
      <c r="Z64" s="22">
        <v>0.35</v>
      </c>
      <c r="AA64" s="23">
        <f t="shared" si="6"/>
        <v>3.5</v>
      </c>
      <c r="AB64" s="23">
        <f t="shared" si="7"/>
        <v>3.92</v>
      </c>
      <c r="AC64" s="29" t="s">
        <v>83</v>
      </c>
      <c r="AD64" s="372"/>
      <c r="AE64" s="1224" t="s">
        <v>52</v>
      </c>
      <c r="AF64" s="38"/>
      <c r="AG64" s="2517"/>
    </row>
    <row r="65" spans="1:33" s="19" customFormat="1" ht="18" customHeight="1" x14ac:dyDescent="0.25">
      <c r="A65" s="2458"/>
      <c r="B65" s="2505"/>
      <c r="C65" s="2508"/>
      <c r="D65" s="2544"/>
      <c r="E65" s="2514"/>
      <c r="F65" s="2511"/>
      <c r="G65" s="2544"/>
      <c r="H65" s="2544"/>
      <c r="I65" s="2607"/>
      <c r="J65" s="2607"/>
      <c r="K65" s="2607"/>
      <c r="L65" s="2607"/>
      <c r="M65" s="2496"/>
      <c r="N65" s="2539"/>
      <c r="O65" s="2573"/>
      <c r="P65" s="2551"/>
      <c r="Q65" s="2551"/>
      <c r="R65" s="2551"/>
      <c r="S65" s="2554"/>
      <c r="T65" s="2529"/>
      <c r="U65" s="32"/>
      <c r="V65" s="137" t="s">
        <v>770</v>
      </c>
      <c r="W65" s="73" t="s">
        <v>113</v>
      </c>
      <c r="X65" s="34">
        <v>6</v>
      </c>
      <c r="Y65" s="35" t="s">
        <v>264</v>
      </c>
      <c r="Z65" s="22">
        <v>0.28999999999999998</v>
      </c>
      <c r="AA65" s="23">
        <f t="shared" si="6"/>
        <v>1.7399999999999998</v>
      </c>
      <c r="AB65" s="23">
        <f t="shared" si="7"/>
        <v>1.9487999999999996</v>
      </c>
      <c r="AC65" s="29" t="s">
        <v>83</v>
      </c>
      <c r="AD65" s="372"/>
      <c r="AE65" s="1224" t="s">
        <v>52</v>
      </c>
      <c r="AF65" s="38"/>
      <c r="AG65" s="2517"/>
    </row>
    <row r="66" spans="1:33" s="19" customFormat="1" ht="18" customHeight="1" x14ac:dyDescent="0.25">
      <c r="A66" s="2458"/>
      <c r="B66" s="2505"/>
      <c r="C66" s="2508"/>
      <c r="D66" s="2544"/>
      <c r="E66" s="2514"/>
      <c r="F66" s="2511"/>
      <c r="G66" s="2544"/>
      <c r="H66" s="2544"/>
      <c r="I66" s="2607"/>
      <c r="J66" s="2607"/>
      <c r="K66" s="2607"/>
      <c r="L66" s="2607"/>
      <c r="M66" s="2496"/>
      <c r="N66" s="2539"/>
      <c r="O66" s="2573"/>
      <c r="P66" s="2551"/>
      <c r="Q66" s="2551"/>
      <c r="R66" s="2551"/>
      <c r="S66" s="2554"/>
      <c r="T66" s="2529"/>
      <c r="U66" s="32"/>
      <c r="V66" s="137" t="s">
        <v>771</v>
      </c>
      <c r="W66" s="73" t="s">
        <v>114</v>
      </c>
      <c r="X66" s="34">
        <v>85</v>
      </c>
      <c r="Y66" s="35" t="s">
        <v>264</v>
      </c>
      <c r="Z66" s="22">
        <v>3.1</v>
      </c>
      <c r="AA66" s="23">
        <f t="shared" si="6"/>
        <v>263.5</v>
      </c>
      <c r="AB66" s="23">
        <f>((AA66*0)+AA66)</f>
        <v>263.5</v>
      </c>
      <c r="AC66" s="29" t="s">
        <v>83</v>
      </c>
      <c r="AD66" s="372"/>
      <c r="AE66" s="1224" t="s">
        <v>52</v>
      </c>
      <c r="AF66" s="38"/>
      <c r="AG66" s="2517"/>
    </row>
    <row r="67" spans="1:33" s="19" customFormat="1" ht="18" customHeight="1" x14ac:dyDescent="0.25">
      <c r="A67" s="2458"/>
      <c r="B67" s="2505"/>
      <c r="C67" s="2508"/>
      <c r="D67" s="2544"/>
      <c r="E67" s="2514"/>
      <c r="F67" s="2511"/>
      <c r="G67" s="2544"/>
      <c r="H67" s="2544"/>
      <c r="I67" s="2607"/>
      <c r="J67" s="2607"/>
      <c r="K67" s="2607"/>
      <c r="L67" s="2607"/>
      <c r="M67" s="2496"/>
      <c r="N67" s="2539"/>
      <c r="O67" s="2573"/>
      <c r="P67" s="2551"/>
      <c r="Q67" s="2551"/>
      <c r="R67" s="2551"/>
      <c r="S67" s="2554"/>
      <c r="T67" s="2529"/>
      <c r="U67" s="32"/>
      <c r="V67" s="137" t="s">
        <v>772</v>
      </c>
      <c r="W67" s="73" t="s">
        <v>115</v>
      </c>
      <c r="X67" s="34">
        <v>3</v>
      </c>
      <c r="Y67" s="35" t="s">
        <v>264</v>
      </c>
      <c r="Z67" s="22">
        <v>0.35</v>
      </c>
      <c r="AA67" s="23">
        <f t="shared" si="6"/>
        <v>1.0499999999999998</v>
      </c>
      <c r="AB67" s="23">
        <f t="shared" si="7"/>
        <v>1.1759999999999997</v>
      </c>
      <c r="AC67" s="29" t="s">
        <v>83</v>
      </c>
      <c r="AD67" s="372"/>
      <c r="AE67" s="1224" t="s">
        <v>52</v>
      </c>
      <c r="AF67" s="38"/>
      <c r="AG67" s="2517"/>
    </row>
    <row r="68" spans="1:33" s="19" customFormat="1" ht="18" customHeight="1" x14ac:dyDescent="0.25">
      <c r="A68" s="2458"/>
      <c r="B68" s="2505"/>
      <c r="C68" s="2508"/>
      <c r="D68" s="2544"/>
      <c r="E68" s="2514"/>
      <c r="F68" s="2511"/>
      <c r="G68" s="2544"/>
      <c r="H68" s="2544"/>
      <c r="I68" s="2607"/>
      <c r="J68" s="2607"/>
      <c r="K68" s="2607"/>
      <c r="L68" s="2607"/>
      <c r="M68" s="2496"/>
      <c r="N68" s="2539"/>
      <c r="O68" s="2573"/>
      <c r="P68" s="2551"/>
      <c r="Q68" s="2551"/>
      <c r="R68" s="2551"/>
      <c r="S68" s="2554"/>
      <c r="T68" s="2529"/>
      <c r="U68" s="32"/>
      <c r="V68" s="137" t="s">
        <v>773</v>
      </c>
      <c r="W68" s="73" t="s">
        <v>116</v>
      </c>
      <c r="X68" s="34">
        <v>6</v>
      </c>
      <c r="Y68" s="35" t="s">
        <v>264</v>
      </c>
      <c r="Z68" s="22">
        <v>0.48</v>
      </c>
      <c r="AA68" s="23">
        <f t="shared" si="6"/>
        <v>2.88</v>
      </c>
      <c r="AB68" s="23">
        <f t="shared" si="7"/>
        <v>3.2256</v>
      </c>
      <c r="AC68" s="29" t="s">
        <v>83</v>
      </c>
      <c r="AD68" s="372"/>
      <c r="AE68" s="1224" t="s">
        <v>52</v>
      </c>
      <c r="AF68" s="38"/>
      <c r="AG68" s="2517"/>
    </row>
    <row r="69" spans="1:33" s="19" customFormat="1" ht="33.950000000000003" customHeight="1" x14ac:dyDescent="0.25">
      <c r="A69" s="2458"/>
      <c r="B69" s="2505"/>
      <c r="C69" s="2508"/>
      <c r="D69" s="2544"/>
      <c r="E69" s="2514"/>
      <c r="F69" s="2511"/>
      <c r="G69" s="2544"/>
      <c r="H69" s="2544"/>
      <c r="I69" s="2607"/>
      <c r="J69" s="2607"/>
      <c r="K69" s="2607"/>
      <c r="L69" s="2607"/>
      <c r="M69" s="2496"/>
      <c r="N69" s="2539"/>
      <c r="O69" s="2573"/>
      <c r="P69" s="2551"/>
      <c r="Q69" s="2551"/>
      <c r="R69" s="2551"/>
      <c r="S69" s="2554"/>
      <c r="T69" s="2529"/>
      <c r="U69" s="32"/>
      <c r="V69" s="137" t="s">
        <v>774</v>
      </c>
      <c r="W69" s="73" t="s">
        <v>814</v>
      </c>
      <c r="X69" s="34">
        <v>10</v>
      </c>
      <c r="Y69" s="35" t="s">
        <v>264</v>
      </c>
      <c r="Z69" s="22">
        <v>0.56000000000000005</v>
      </c>
      <c r="AA69" s="23">
        <f t="shared" si="6"/>
        <v>5.6000000000000005</v>
      </c>
      <c r="AB69" s="23">
        <f t="shared" si="7"/>
        <v>6.2720000000000002</v>
      </c>
      <c r="AC69" s="29" t="s">
        <v>83</v>
      </c>
      <c r="AD69" s="372"/>
      <c r="AE69" s="1224" t="s">
        <v>52</v>
      </c>
      <c r="AF69" s="38"/>
      <c r="AG69" s="2517"/>
    </row>
    <row r="70" spans="1:33" s="19" customFormat="1" ht="18" customHeight="1" x14ac:dyDescent="0.25">
      <c r="A70" s="2458"/>
      <c r="B70" s="2505"/>
      <c r="C70" s="2508"/>
      <c r="D70" s="2544"/>
      <c r="E70" s="2514"/>
      <c r="F70" s="2511"/>
      <c r="G70" s="2544"/>
      <c r="H70" s="2544"/>
      <c r="I70" s="2607"/>
      <c r="J70" s="2607"/>
      <c r="K70" s="2607"/>
      <c r="L70" s="2607"/>
      <c r="M70" s="2496"/>
      <c r="N70" s="2539"/>
      <c r="O70" s="2573"/>
      <c r="P70" s="2551"/>
      <c r="Q70" s="2551"/>
      <c r="R70" s="2551"/>
      <c r="S70" s="2554"/>
      <c r="T70" s="2529"/>
      <c r="U70" s="32"/>
      <c r="V70" s="137" t="s">
        <v>775</v>
      </c>
      <c r="W70" s="73" t="s">
        <v>117</v>
      </c>
      <c r="X70" s="34">
        <v>2</v>
      </c>
      <c r="Y70" s="35" t="s">
        <v>264</v>
      </c>
      <c r="Z70" s="22">
        <v>2.95</v>
      </c>
      <c r="AA70" s="23">
        <f t="shared" si="6"/>
        <v>5.9</v>
      </c>
      <c r="AB70" s="23">
        <f t="shared" si="7"/>
        <v>6.6080000000000005</v>
      </c>
      <c r="AC70" s="29" t="s">
        <v>83</v>
      </c>
      <c r="AD70" s="372"/>
      <c r="AE70" s="1224" t="s">
        <v>52</v>
      </c>
      <c r="AF70" s="38"/>
      <c r="AG70" s="2517"/>
    </row>
    <row r="71" spans="1:33" s="19" customFormat="1" ht="18" customHeight="1" x14ac:dyDescent="0.25">
      <c r="A71" s="2458"/>
      <c r="B71" s="2505"/>
      <c r="C71" s="2508"/>
      <c r="D71" s="2544"/>
      <c r="E71" s="2514"/>
      <c r="F71" s="2511"/>
      <c r="G71" s="2544"/>
      <c r="H71" s="2544"/>
      <c r="I71" s="2607"/>
      <c r="J71" s="2607"/>
      <c r="K71" s="2607"/>
      <c r="L71" s="2607"/>
      <c r="M71" s="2496"/>
      <c r="N71" s="2539"/>
      <c r="O71" s="2573"/>
      <c r="P71" s="2551"/>
      <c r="Q71" s="2551"/>
      <c r="R71" s="2551"/>
      <c r="S71" s="2554"/>
      <c r="T71" s="2529"/>
      <c r="U71" s="32"/>
      <c r="V71" s="137" t="s">
        <v>776</v>
      </c>
      <c r="W71" s="73" t="s">
        <v>118</v>
      </c>
      <c r="X71" s="34">
        <v>10</v>
      </c>
      <c r="Y71" s="35" t="s">
        <v>264</v>
      </c>
      <c r="Z71" s="22">
        <v>0.22</v>
      </c>
      <c r="AA71" s="23">
        <f t="shared" si="6"/>
        <v>2.2000000000000002</v>
      </c>
      <c r="AB71" s="23">
        <f t="shared" si="7"/>
        <v>2.4640000000000004</v>
      </c>
      <c r="AC71" s="29" t="s">
        <v>83</v>
      </c>
      <c r="AD71" s="372"/>
      <c r="AE71" s="1224" t="s">
        <v>52</v>
      </c>
      <c r="AF71" s="38"/>
      <c r="AG71" s="2517"/>
    </row>
    <row r="72" spans="1:33" s="19" customFormat="1" ht="18" customHeight="1" x14ac:dyDescent="0.25">
      <c r="A72" s="2458"/>
      <c r="B72" s="2505"/>
      <c r="C72" s="2508"/>
      <c r="D72" s="2544"/>
      <c r="E72" s="2514"/>
      <c r="F72" s="2511"/>
      <c r="G72" s="2544"/>
      <c r="H72" s="2544"/>
      <c r="I72" s="2607"/>
      <c r="J72" s="2607"/>
      <c r="K72" s="2607"/>
      <c r="L72" s="2607"/>
      <c r="M72" s="2496"/>
      <c r="N72" s="2539"/>
      <c r="O72" s="2573"/>
      <c r="P72" s="2551"/>
      <c r="Q72" s="2551"/>
      <c r="R72" s="2551"/>
      <c r="S72" s="2554"/>
      <c r="T72" s="2529"/>
      <c r="U72" s="32"/>
      <c r="V72" s="137" t="s">
        <v>777</v>
      </c>
      <c r="W72" s="73" t="s">
        <v>119</v>
      </c>
      <c r="X72" s="34">
        <v>20</v>
      </c>
      <c r="Y72" s="35" t="s">
        <v>264</v>
      </c>
      <c r="Z72" s="22">
        <v>0.21</v>
      </c>
      <c r="AA72" s="23">
        <f t="shared" si="6"/>
        <v>4.2</v>
      </c>
      <c r="AB72" s="23">
        <f t="shared" si="7"/>
        <v>4.7040000000000006</v>
      </c>
      <c r="AC72" s="29" t="s">
        <v>83</v>
      </c>
      <c r="AD72" s="372"/>
      <c r="AE72" s="1224" t="s">
        <v>52</v>
      </c>
      <c r="AF72" s="38"/>
      <c r="AG72" s="2517"/>
    </row>
    <row r="73" spans="1:33" s="19" customFormat="1" ht="18" customHeight="1" x14ac:dyDescent="0.25">
      <c r="A73" s="2458"/>
      <c r="B73" s="2505"/>
      <c r="C73" s="2508"/>
      <c r="D73" s="2544"/>
      <c r="E73" s="2514"/>
      <c r="F73" s="2511"/>
      <c r="G73" s="2544"/>
      <c r="H73" s="2544"/>
      <c r="I73" s="2607"/>
      <c r="J73" s="2607"/>
      <c r="K73" s="2607"/>
      <c r="L73" s="2607"/>
      <c r="M73" s="2496"/>
      <c r="N73" s="2539"/>
      <c r="O73" s="2573"/>
      <c r="P73" s="2551"/>
      <c r="Q73" s="2551"/>
      <c r="R73" s="2551"/>
      <c r="S73" s="2554"/>
      <c r="T73" s="2529"/>
      <c r="U73" s="32"/>
      <c r="V73" s="137" t="s">
        <v>778</v>
      </c>
      <c r="W73" s="73" t="s">
        <v>570</v>
      </c>
      <c r="X73" s="34">
        <v>10</v>
      </c>
      <c r="Y73" s="35" t="s">
        <v>264</v>
      </c>
      <c r="Z73" s="22">
        <v>1.21</v>
      </c>
      <c r="AA73" s="23">
        <f t="shared" si="6"/>
        <v>12.1</v>
      </c>
      <c r="AB73" s="23">
        <f t="shared" si="7"/>
        <v>13.552</v>
      </c>
      <c r="AC73" s="29" t="s">
        <v>83</v>
      </c>
      <c r="AD73" s="372"/>
      <c r="AE73" s="1224" t="s">
        <v>52</v>
      </c>
      <c r="AF73" s="38"/>
      <c r="AG73" s="2517"/>
    </row>
    <row r="74" spans="1:33" s="19" customFormat="1" ht="18" customHeight="1" x14ac:dyDescent="0.25">
      <c r="A74" s="2458"/>
      <c r="B74" s="2505"/>
      <c r="C74" s="2508"/>
      <c r="D74" s="2544"/>
      <c r="E74" s="2514"/>
      <c r="F74" s="2511"/>
      <c r="G74" s="2544"/>
      <c r="H74" s="2544"/>
      <c r="I74" s="2607"/>
      <c r="J74" s="2607"/>
      <c r="K74" s="2607"/>
      <c r="L74" s="2607"/>
      <c r="M74" s="2496"/>
      <c r="N74" s="2539"/>
      <c r="O74" s="2573"/>
      <c r="P74" s="2551"/>
      <c r="Q74" s="2551"/>
      <c r="R74" s="2551"/>
      <c r="S74" s="2554"/>
      <c r="T74" s="2529"/>
      <c r="U74" s="32"/>
      <c r="V74" s="137" t="s">
        <v>778</v>
      </c>
      <c r="W74" s="73" t="s">
        <v>120</v>
      </c>
      <c r="X74" s="34">
        <v>20</v>
      </c>
      <c r="Y74" s="35" t="s">
        <v>264</v>
      </c>
      <c r="Z74" s="22">
        <v>1.2</v>
      </c>
      <c r="AA74" s="23">
        <f t="shared" si="6"/>
        <v>24</v>
      </c>
      <c r="AB74" s="23">
        <f t="shared" si="7"/>
        <v>26.88</v>
      </c>
      <c r="AC74" s="29" t="s">
        <v>83</v>
      </c>
      <c r="AD74" s="372"/>
      <c r="AE74" s="1224" t="s">
        <v>52</v>
      </c>
      <c r="AF74" s="38"/>
      <c r="AG74" s="2517"/>
    </row>
    <row r="75" spans="1:33" s="19" customFormat="1" ht="18" customHeight="1" x14ac:dyDescent="0.25">
      <c r="A75" s="2458"/>
      <c r="B75" s="2505"/>
      <c r="C75" s="2508"/>
      <c r="D75" s="2544"/>
      <c r="E75" s="2514"/>
      <c r="F75" s="2511"/>
      <c r="G75" s="2544"/>
      <c r="H75" s="2544"/>
      <c r="I75" s="2607"/>
      <c r="J75" s="2607"/>
      <c r="K75" s="2607"/>
      <c r="L75" s="2607"/>
      <c r="M75" s="2496"/>
      <c r="N75" s="2539"/>
      <c r="O75" s="2573"/>
      <c r="P75" s="2551"/>
      <c r="Q75" s="2551"/>
      <c r="R75" s="2551"/>
      <c r="S75" s="2554"/>
      <c r="T75" s="2529"/>
      <c r="U75" s="32"/>
      <c r="V75" s="137" t="s">
        <v>779</v>
      </c>
      <c r="W75" s="73" t="s">
        <v>815</v>
      </c>
      <c r="X75" s="34">
        <v>32</v>
      </c>
      <c r="Y75" s="35" t="s">
        <v>264</v>
      </c>
      <c r="Z75" s="22">
        <v>0.35</v>
      </c>
      <c r="AA75" s="23">
        <f t="shared" si="6"/>
        <v>11.2</v>
      </c>
      <c r="AB75" s="23">
        <f t="shared" si="7"/>
        <v>12.543999999999999</v>
      </c>
      <c r="AC75" s="29" t="s">
        <v>83</v>
      </c>
      <c r="AD75" s="372"/>
      <c r="AE75" s="1224" t="s">
        <v>52</v>
      </c>
      <c r="AF75" s="38"/>
      <c r="AG75" s="2517"/>
    </row>
    <row r="76" spans="1:33" s="19" customFormat="1" ht="18" customHeight="1" x14ac:dyDescent="0.25">
      <c r="A76" s="2458"/>
      <c r="B76" s="2505"/>
      <c r="C76" s="2508"/>
      <c r="D76" s="2544"/>
      <c r="E76" s="2514"/>
      <c r="F76" s="2511"/>
      <c r="G76" s="2544"/>
      <c r="H76" s="2544"/>
      <c r="I76" s="2607"/>
      <c r="J76" s="2607"/>
      <c r="K76" s="2607"/>
      <c r="L76" s="2607"/>
      <c r="M76" s="2496"/>
      <c r="N76" s="2539"/>
      <c r="O76" s="2573"/>
      <c r="P76" s="2551"/>
      <c r="Q76" s="2551"/>
      <c r="R76" s="2551"/>
      <c r="S76" s="2554"/>
      <c r="T76" s="2529"/>
      <c r="U76" s="25" t="s">
        <v>121</v>
      </c>
      <c r="V76" s="101"/>
      <c r="W76" s="78" t="s">
        <v>122</v>
      </c>
      <c r="X76" s="34"/>
      <c r="Y76" s="35"/>
      <c r="Z76" s="74"/>
      <c r="AA76" s="23"/>
      <c r="AB76" s="23"/>
      <c r="AC76" s="29">
        <f>SUM(AB77:AB80)</f>
        <v>399.99556799999999</v>
      </c>
      <c r="AD76" s="372"/>
      <c r="AE76" s="1224"/>
      <c r="AF76" s="38"/>
      <c r="AG76" s="2517"/>
    </row>
    <row r="77" spans="1:33" s="19" customFormat="1" ht="18" customHeight="1" x14ac:dyDescent="0.25">
      <c r="A77" s="2458"/>
      <c r="B77" s="2505"/>
      <c r="C77" s="2508"/>
      <c r="D77" s="2544"/>
      <c r="E77" s="2514"/>
      <c r="F77" s="2511"/>
      <c r="G77" s="2544"/>
      <c r="H77" s="2544"/>
      <c r="I77" s="2607"/>
      <c r="J77" s="2607"/>
      <c r="K77" s="2607"/>
      <c r="L77" s="2607"/>
      <c r="M77" s="2496"/>
      <c r="N77" s="2539"/>
      <c r="O77" s="2573"/>
      <c r="P77" s="2551"/>
      <c r="Q77" s="2551"/>
      <c r="R77" s="2551"/>
      <c r="S77" s="2554"/>
      <c r="T77" s="2529"/>
      <c r="U77" s="25"/>
      <c r="V77" s="137" t="s">
        <v>780</v>
      </c>
      <c r="W77" s="1146" t="s">
        <v>123</v>
      </c>
      <c r="X77" s="34">
        <v>99</v>
      </c>
      <c r="Y77" s="35" t="s">
        <v>264</v>
      </c>
      <c r="Z77" s="22">
        <v>0.53110000000000002</v>
      </c>
      <c r="AA77" s="23">
        <f>Z77*X77</f>
        <v>52.578900000000004</v>
      </c>
      <c r="AB77" s="23">
        <f>((AA77*0.12)+AA77)</f>
        <v>58.888368000000007</v>
      </c>
      <c r="AC77" s="29" t="s">
        <v>83</v>
      </c>
      <c r="AD77" s="372"/>
      <c r="AE77" s="1224" t="s">
        <v>52</v>
      </c>
      <c r="AF77" s="38"/>
      <c r="AG77" s="2517"/>
    </row>
    <row r="78" spans="1:33" s="19" customFormat="1" ht="18" customHeight="1" x14ac:dyDescent="0.25">
      <c r="A78" s="2458"/>
      <c r="B78" s="2505"/>
      <c r="C78" s="2508"/>
      <c r="D78" s="2544"/>
      <c r="E78" s="2514"/>
      <c r="F78" s="2511"/>
      <c r="G78" s="2544"/>
      <c r="H78" s="2544"/>
      <c r="I78" s="2607"/>
      <c r="J78" s="2607"/>
      <c r="K78" s="2607"/>
      <c r="L78" s="2607"/>
      <c r="M78" s="2496"/>
      <c r="N78" s="2539"/>
      <c r="O78" s="2573"/>
      <c r="P78" s="2551"/>
      <c r="Q78" s="2551"/>
      <c r="R78" s="2551"/>
      <c r="S78" s="2554"/>
      <c r="T78" s="2529"/>
      <c r="U78" s="32"/>
      <c r="V78" s="137" t="s">
        <v>781</v>
      </c>
      <c r="W78" s="1146" t="s">
        <v>124</v>
      </c>
      <c r="X78" s="34">
        <v>164</v>
      </c>
      <c r="Y78" s="35" t="s">
        <v>264</v>
      </c>
      <c r="Z78" s="22">
        <v>0.54</v>
      </c>
      <c r="AA78" s="23">
        <f>Z78*X78</f>
        <v>88.56</v>
      </c>
      <c r="AB78" s="23">
        <f t="shared" si="7"/>
        <v>99.187200000000004</v>
      </c>
      <c r="AC78" s="29" t="s">
        <v>83</v>
      </c>
      <c r="AD78" s="372"/>
      <c r="AE78" s="1226" t="s">
        <v>52</v>
      </c>
      <c r="AF78" s="38"/>
      <c r="AG78" s="2517"/>
    </row>
    <row r="79" spans="1:33" s="19" customFormat="1" ht="18" customHeight="1" x14ac:dyDescent="0.25">
      <c r="A79" s="2458"/>
      <c r="B79" s="2505"/>
      <c r="C79" s="2508"/>
      <c r="D79" s="2544"/>
      <c r="E79" s="2514"/>
      <c r="F79" s="2511"/>
      <c r="G79" s="2544"/>
      <c r="H79" s="2544"/>
      <c r="I79" s="2607"/>
      <c r="J79" s="2607"/>
      <c r="K79" s="2607"/>
      <c r="L79" s="2607"/>
      <c r="M79" s="2496"/>
      <c r="N79" s="2539"/>
      <c r="O79" s="2573"/>
      <c r="P79" s="2551"/>
      <c r="Q79" s="2551"/>
      <c r="R79" s="2551"/>
      <c r="S79" s="2554"/>
      <c r="T79" s="2529"/>
      <c r="U79" s="32"/>
      <c r="V79" s="137" t="s">
        <v>782</v>
      </c>
      <c r="W79" s="1146" t="s">
        <v>125</v>
      </c>
      <c r="X79" s="34">
        <v>200</v>
      </c>
      <c r="Y79" s="35" t="s">
        <v>264</v>
      </c>
      <c r="Z79" s="22">
        <v>0.54</v>
      </c>
      <c r="AA79" s="23">
        <f>Z79*X79</f>
        <v>108</v>
      </c>
      <c r="AB79" s="23">
        <f t="shared" si="7"/>
        <v>120.96</v>
      </c>
      <c r="AC79" s="29" t="s">
        <v>83</v>
      </c>
      <c r="AD79" s="372"/>
      <c r="AE79" s="1226" t="s">
        <v>52</v>
      </c>
      <c r="AF79" s="38"/>
      <c r="AG79" s="2517"/>
    </row>
    <row r="80" spans="1:33" s="19" customFormat="1" ht="18" customHeight="1" x14ac:dyDescent="0.25">
      <c r="A80" s="2458"/>
      <c r="B80" s="2505"/>
      <c r="C80" s="2508"/>
      <c r="D80" s="2544"/>
      <c r="E80" s="2514"/>
      <c r="F80" s="2511"/>
      <c r="G80" s="2544"/>
      <c r="H80" s="2544"/>
      <c r="I80" s="2607"/>
      <c r="J80" s="2607"/>
      <c r="K80" s="2607"/>
      <c r="L80" s="2607"/>
      <c r="M80" s="2496"/>
      <c r="N80" s="2539"/>
      <c r="O80" s="2573"/>
      <c r="P80" s="2551"/>
      <c r="Q80" s="2551"/>
      <c r="R80" s="2551"/>
      <c r="S80" s="2554"/>
      <c r="T80" s="2529"/>
      <c r="U80" s="32"/>
      <c r="V80" s="137" t="s">
        <v>783</v>
      </c>
      <c r="W80" s="1146" t="s">
        <v>126</v>
      </c>
      <c r="X80" s="34">
        <v>200</v>
      </c>
      <c r="Y80" s="35" t="s">
        <v>264</v>
      </c>
      <c r="Z80" s="22">
        <v>0.54</v>
      </c>
      <c r="AA80" s="23">
        <f>Z80*X80</f>
        <v>108</v>
      </c>
      <c r="AB80" s="23">
        <f t="shared" si="7"/>
        <v>120.96</v>
      </c>
      <c r="AC80" s="29" t="s">
        <v>83</v>
      </c>
      <c r="AD80" s="372"/>
      <c r="AE80" s="1226" t="s">
        <v>52</v>
      </c>
      <c r="AF80" s="38"/>
      <c r="AG80" s="2517"/>
    </row>
    <row r="81" spans="1:33" s="19" customFormat="1" ht="33.950000000000003" customHeight="1" x14ac:dyDescent="0.25">
      <c r="A81" s="2458"/>
      <c r="B81" s="2505"/>
      <c r="C81" s="2508"/>
      <c r="D81" s="2544"/>
      <c r="E81" s="2514"/>
      <c r="F81" s="2511"/>
      <c r="G81" s="2544"/>
      <c r="H81" s="2544"/>
      <c r="I81" s="2607"/>
      <c r="J81" s="2607"/>
      <c r="K81" s="2607"/>
      <c r="L81" s="2607"/>
      <c r="M81" s="2496"/>
      <c r="N81" s="2539"/>
      <c r="O81" s="2573"/>
      <c r="P81" s="2551"/>
      <c r="Q81" s="2551"/>
      <c r="R81" s="2551"/>
      <c r="S81" s="2554"/>
      <c r="T81" s="2529"/>
      <c r="U81" s="25" t="s">
        <v>65</v>
      </c>
      <c r="V81" s="101"/>
      <c r="W81" s="78" t="s">
        <v>66</v>
      </c>
      <c r="X81" s="34"/>
      <c r="Y81" s="1150"/>
      <c r="Z81" s="74"/>
      <c r="AA81" s="23"/>
      <c r="AB81" s="23"/>
      <c r="AC81" s="29">
        <f>SUM(AB82:AB86)</f>
        <v>838.72319999999991</v>
      </c>
      <c r="AD81" s="372"/>
      <c r="AE81" s="1224"/>
      <c r="AF81" s="38"/>
      <c r="AG81" s="2517"/>
    </row>
    <row r="82" spans="1:33" s="19" customFormat="1" ht="18" customHeight="1" x14ac:dyDescent="0.25">
      <c r="A82" s="2458"/>
      <c r="B82" s="2505"/>
      <c r="C82" s="2508"/>
      <c r="D82" s="2544"/>
      <c r="E82" s="2514"/>
      <c r="F82" s="2511"/>
      <c r="G82" s="2544"/>
      <c r="H82" s="2544"/>
      <c r="I82" s="2607"/>
      <c r="J82" s="2607"/>
      <c r="K82" s="2607"/>
      <c r="L82" s="2607"/>
      <c r="M82" s="2496"/>
      <c r="N82" s="2539"/>
      <c r="O82" s="2573"/>
      <c r="P82" s="2551"/>
      <c r="Q82" s="2551"/>
      <c r="R82" s="2551"/>
      <c r="S82" s="2554"/>
      <c r="T82" s="2529"/>
      <c r="U82" s="32"/>
      <c r="V82" s="173" t="s">
        <v>47</v>
      </c>
      <c r="W82" s="1146" t="s">
        <v>127</v>
      </c>
      <c r="X82" s="34">
        <v>2</v>
      </c>
      <c r="Y82" s="35" t="s">
        <v>264</v>
      </c>
      <c r="Z82" s="22">
        <v>9</v>
      </c>
      <c r="AA82" s="23">
        <f>Z82*X82</f>
        <v>18</v>
      </c>
      <c r="AB82" s="23">
        <f t="shared" si="7"/>
        <v>20.16</v>
      </c>
      <c r="AC82" s="29" t="s">
        <v>80</v>
      </c>
      <c r="AD82" s="372"/>
      <c r="AE82" s="1226"/>
      <c r="AF82" s="38" t="s">
        <v>52</v>
      </c>
      <c r="AG82" s="2517"/>
    </row>
    <row r="83" spans="1:33" s="19" customFormat="1" ht="18" customHeight="1" x14ac:dyDescent="0.25">
      <c r="A83" s="2459"/>
      <c r="B83" s="2505"/>
      <c r="C83" s="2508"/>
      <c r="D83" s="2544"/>
      <c r="E83" s="2514"/>
      <c r="F83" s="2511"/>
      <c r="G83" s="2544"/>
      <c r="H83" s="2544"/>
      <c r="I83" s="2607"/>
      <c r="J83" s="2607"/>
      <c r="K83" s="2607"/>
      <c r="L83" s="2607"/>
      <c r="M83" s="2496"/>
      <c r="N83" s="2539"/>
      <c r="O83" s="2573"/>
      <c r="P83" s="2551"/>
      <c r="Q83" s="2551"/>
      <c r="R83" s="2551"/>
      <c r="S83" s="2554"/>
      <c r="T83" s="2529"/>
      <c r="U83" s="32"/>
      <c r="V83" s="173" t="s">
        <v>47</v>
      </c>
      <c r="W83" s="1146" t="s">
        <v>784</v>
      </c>
      <c r="X83" s="34">
        <v>3</v>
      </c>
      <c r="Y83" s="35" t="s">
        <v>264</v>
      </c>
      <c r="Z83" s="22">
        <v>58.5</v>
      </c>
      <c r="AA83" s="23">
        <f>Z83*X83</f>
        <v>175.5</v>
      </c>
      <c r="AB83" s="23">
        <f t="shared" si="7"/>
        <v>196.56</v>
      </c>
      <c r="AC83" s="29" t="s">
        <v>80</v>
      </c>
      <c r="AD83" s="372"/>
      <c r="AE83" s="1226"/>
      <c r="AF83" s="38" t="s">
        <v>52</v>
      </c>
      <c r="AG83" s="2517"/>
    </row>
    <row r="84" spans="1:33" s="19" customFormat="1" ht="18" customHeight="1" x14ac:dyDescent="0.25">
      <c r="A84" s="2454" t="s">
        <v>43</v>
      </c>
      <c r="B84" s="2505"/>
      <c r="C84" s="2508"/>
      <c r="D84" s="2544"/>
      <c r="E84" s="2514"/>
      <c r="F84" s="2511"/>
      <c r="G84" s="2544"/>
      <c r="H84" s="2544"/>
      <c r="I84" s="2607"/>
      <c r="J84" s="2607"/>
      <c r="K84" s="2607"/>
      <c r="L84" s="2607"/>
      <c r="M84" s="2496"/>
      <c r="N84" s="2539"/>
      <c r="O84" s="2573"/>
      <c r="P84" s="2551"/>
      <c r="Q84" s="2551"/>
      <c r="R84" s="2551"/>
      <c r="S84" s="2554"/>
      <c r="T84" s="2529"/>
      <c r="U84" s="32"/>
      <c r="V84" s="173" t="s">
        <v>47</v>
      </c>
      <c r="W84" s="1146" t="s">
        <v>785</v>
      </c>
      <c r="X84" s="34">
        <v>3</v>
      </c>
      <c r="Y84" s="35" t="s">
        <v>264</v>
      </c>
      <c r="Z84" s="22">
        <v>58.5</v>
      </c>
      <c r="AA84" s="23">
        <f>Z84*X84</f>
        <v>175.5</v>
      </c>
      <c r="AB84" s="23">
        <f t="shared" si="7"/>
        <v>196.56</v>
      </c>
      <c r="AC84" s="29" t="s">
        <v>80</v>
      </c>
      <c r="AD84" s="372"/>
      <c r="AE84" s="1226"/>
      <c r="AF84" s="38" t="s">
        <v>52</v>
      </c>
      <c r="AG84" s="2517"/>
    </row>
    <row r="85" spans="1:33" s="19" customFormat="1" ht="18" customHeight="1" x14ac:dyDescent="0.25">
      <c r="A85" s="2455"/>
      <c r="B85" s="2505"/>
      <c r="C85" s="2508"/>
      <c r="D85" s="2544"/>
      <c r="E85" s="2514"/>
      <c r="F85" s="2511"/>
      <c r="G85" s="2544"/>
      <c r="H85" s="2544"/>
      <c r="I85" s="2607"/>
      <c r="J85" s="2607"/>
      <c r="K85" s="2607"/>
      <c r="L85" s="2607"/>
      <c r="M85" s="2496"/>
      <c r="N85" s="2539"/>
      <c r="O85" s="2573"/>
      <c r="P85" s="2551"/>
      <c r="Q85" s="2551"/>
      <c r="R85" s="2551"/>
      <c r="S85" s="2554"/>
      <c r="T85" s="2529"/>
      <c r="U85" s="32"/>
      <c r="V85" s="173" t="s">
        <v>47</v>
      </c>
      <c r="W85" s="1146" t="s">
        <v>786</v>
      </c>
      <c r="X85" s="34">
        <v>3</v>
      </c>
      <c r="Y85" s="35" t="s">
        <v>264</v>
      </c>
      <c r="Z85" s="22">
        <v>58.5</v>
      </c>
      <c r="AA85" s="23">
        <f>Z85*X85</f>
        <v>175.5</v>
      </c>
      <c r="AB85" s="23">
        <f t="shared" si="7"/>
        <v>196.56</v>
      </c>
      <c r="AC85" s="29" t="s">
        <v>80</v>
      </c>
      <c r="AD85" s="372"/>
      <c r="AE85" s="1226"/>
      <c r="AF85" s="38" t="s">
        <v>52</v>
      </c>
      <c r="AG85" s="2517"/>
    </row>
    <row r="86" spans="1:33" s="19" customFormat="1" ht="18" customHeight="1" x14ac:dyDescent="0.25">
      <c r="A86" s="2455"/>
      <c r="B86" s="2505"/>
      <c r="C86" s="2508"/>
      <c r="D86" s="2544"/>
      <c r="E86" s="2514"/>
      <c r="F86" s="2511"/>
      <c r="G86" s="2544"/>
      <c r="H86" s="2544"/>
      <c r="I86" s="2607"/>
      <c r="J86" s="2607"/>
      <c r="K86" s="2607"/>
      <c r="L86" s="2607"/>
      <c r="M86" s="2496"/>
      <c r="N86" s="2539"/>
      <c r="O86" s="2573"/>
      <c r="P86" s="2551"/>
      <c r="Q86" s="2551"/>
      <c r="R86" s="2551"/>
      <c r="S86" s="2554"/>
      <c r="T86" s="2529"/>
      <c r="U86" s="32"/>
      <c r="V86" s="173" t="s">
        <v>47</v>
      </c>
      <c r="W86" s="1146" t="s">
        <v>787</v>
      </c>
      <c r="X86" s="34">
        <v>4</v>
      </c>
      <c r="Y86" s="35" t="s">
        <v>264</v>
      </c>
      <c r="Z86" s="22">
        <v>51.09</v>
      </c>
      <c r="AA86" s="23">
        <f>Z86*X86</f>
        <v>204.36</v>
      </c>
      <c r="AB86" s="23">
        <f t="shared" si="7"/>
        <v>228.88320000000002</v>
      </c>
      <c r="AC86" s="29" t="s">
        <v>80</v>
      </c>
      <c r="AD86" s="372"/>
      <c r="AE86" s="1226"/>
      <c r="AF86" s="38" t="s">
        <v>52</v>
      </c>
      <c r="AG86" s="2517"/>
    </row>
    <row r="87" spans="1:33" s="19" customFormat="1" ht="18" customHeight="1" x14ac:dyDescent="0.25">
      <c r="A87" s="2455"/>
      <c r="B87" s="2505"/>
      <c r="C87" s="2508"/>
      <c r="D87" s="2544"/>
      <c r="E87" s="2514"/>
      <c r="F87" s="2511"/>
      <c r="G87" s="2544"/>
      <c r="H87" s="2544"/>
      <c r="I87" s="2607"/>
      <c r="J87" s="2607"/>
      <c r="K87" s="2607"/>
      <c r="L87" s="2607"/>
      <c r="M87" s="2496"/>
      <c r="N87" s="2539"/>
      <c r="O87" s="2573"/>
      <c r="P87" s="2551"/>
      <c r="Q87" s="2551"/>
      <c r="R87" s="2551"/>
      <c r="S87" s="2554"/>
      <c r="T87" s="2529"/>
      <c r="U87" s="25" t="s">
        <v>788</v>
      </c>
      <c r="V87" s="101"/>
      <c r="W87" s="436" t="s">
        <v>129</v>
      </c>
      <c r="X87" s="34"/>
      <c r="Y87" s="1150"/>
      <c r="Z87" s="22"/>
      <c r="AA87" s="23"/>
      <c r="AB87" s="23"/>
      <c r="AC87" s="29">
        <f>SUM(AB88:AB88)</f>
        <v>499.99936000000002</v>
      </c>
      <c r="AD87" s="372"/>
      <c r="AE87" s="1224"/>
      <c r="AF87" s="38"/>
      <c r="AG87" s="2517"/>
    </row>
    <row r="88" spans="1:33" s="19" customFormat="1" ht="18" customHeight="1" x14ac:dyDescent="0.25">
      <c r="A88" s="2455"/>
      <c r="B88" s="2505"/>
      <c r="C88" s="2508"/>
      <c r="D88" s="2544"/>
      <c r="E88" s="2514"/>
      <c r="F88" s="2511"/>
      <c r="G88" s="2544"/>
      <c r="H88" s="2544"/>
      <c r="I88" s="2607"/>
      <c r="J88" s="2607"/>
      <c r="K88" s="2607"/>
      <c r="L88" s="2607"/>
      <c r="M88" s="2496"/>
      <c r="N88" s="2539"/>
      <c r="O88" s="2573"/>
      <c r="P88" s="2551"/>
      <c r="Q88" s="2551"/>
      <c r="R88" s="2551"/>
      <c r="S88" s="2554"/>
      <c r="T88" s="2529"/>
      <c r="U88" s="32"/>
      <c r="V88" s="137" t="s">
        <v>130</v>
      </c>
      <c r="W88" s="95" t="s">
        <v>131</v>
      </c>
      <c r="X88" s="34">
        <v>4</v>
      </c>
      <c r="Y88" s="35" t="s">
        <v>264</v>
      </c>
      <c r="Z88" s="23">
        <v>111.607</v>
      </c>
      <c r="AA88" s="23">
        <f>Z88*X88</f>
        <v>446.428</v>
      </c>
      <c r="AB88" s="23">
        <f t="shared" si="7"/>
        <v>499.99936000000002</v>
      </c>
      <c r="AC88" s="29" t="s">
        <v>80</v>
      </c>
      <c r="AD88" s="372"/>
      <c r="AE88" s="1224"/>
      <c r="AF88" s="38" t="s">
        <v>52</v>
      </c>
      <c r="AG88" s="2517"/>
    </row>
    <row r="89" spans="1:33" s="19" customFormat="1" ht="45" customHeight="1" x14ac:dyDescent="0.25">
      <c r="A89" s="2455"/>
      <c r="B89" s="2505"/>
      <c r="C89" s="2508"/>
      <c r="D89" s="2544"/>
      <c r="E89" s="2514"/>
      <c r="F89" s="2511"/>
      <c r="G89" s="2544"/>
      <c r="H89" s="2544"/>
      <c r="I89" s="2607"/>
      <c r="J89" s="2607"/>
      <c r="K89" s="2607"/>
      <c r="L89" s="2607"/>
      <c r="M89" s="2496"/>
      <c r="N89" s="2539"/>
      <c r="O89" s="2573"/>
      <c r="P89" s="2551"/>
      <c r="Q89" s="2551"/>
      <c r="R89" s="2551"/>
      <c r="S89" s="2554"/>
      <c r="T89" s="2529"/>
      <c r="U89" s="25" t="s">
        <v>133</v>
      </c>
      <c r="V89" s="101"/>
      <c r="W89" s="78" t="s">
        <v>280</v>
      </c>
      <c r="X89" s="34"/>
      <c r="Y89" s="1150"/>
      <c r="Z89" s="22"/>
      <c r="AA89" s="23"/>
      <c r="AB89" s="23"/>
      <c r="AC89" s="29">
        <f>SUM(AB90:AB91)</f>
        <v>15000.003199999999</v>
      </c>
      <c r="AD89" s="372"/>
      <c r="AE89" s="1224"/>
      <c r="AF89" s="38"/>
      <c r="AG89" s="2600"/>
    </row>
    <row r="90" spans="1:33" s="19" customFormat="1" ht="33.950000000000003" customHeight="1" x14ac:dyDescent="0.25">
      <c r="A90" s="2455"/>
      <c r="B90" s="2505"/>
      <c r="C90" s="2508"/>
      <c r="D90" s="2544"/>
      <c r="E90" s="2514"/>
      <c r="F90" s="2511"/>
      <c r="G90" s="2544"/>
      <c r="H90" s="2544"/>
      <c r="I90" s="2607"/>
      <c r="J90" s="2607"/>
      <c r="K90" s="2607"/>
      <c r="L90" s="2607"/>
      <c r="M90" s="2496"/>
      <c r="N90" s="2539"/>
      <c r="O90" s="2573"/>
      <c r="P90" s="2551"/>
      <c r="Q90" s="2551"/>
      <c r="R90" s="2551"/>
      <c r="S90" s="2554"/>
      <c r="T90" s="2529"/>
      <c r="U90" s="25"/>
      <c r="V90" s="101" t="s">
        <v>47</v>
      </c>
      <c r="W90" s="1146" t="s">
        <v>816</v>
      </c>
      <c r="X90" s="34">
        <v>1</v>
      </c>
      <c r="Y90" s="35" t="s">
        <v>264</v>
      </c>
      <c r="Z90" s="22">
        <v>7800</v>
      </c>
      <c r="AA90" s="23">
        <f>Z90*X90</f>
        <v>7800</v>
      </c>
      <c r="AB90" s="23">
        <f>((AA90*0.12)+AA90)</f>
        <v>8736</v>
      </c>
      <c r="AC90" s="29" t="s">
        <v>80</v>
      </c>
      <c r="AD90" s="372"/>
      <c r="AE90" s="1224"/>
      <c r="AF90" s="38" t="s">
        <v>52</v>
      </c>
      <c r="AG90" s="2517"/>
    </row>
    <row r="91" spans="1:33" s="19" customFormat="1" ht="45" customHeight="1" x14ac:dyDescent="0.25">
      <c r="A91" s="2455"/>
      <c r="B91" s="2559"/>
      <c r="C91" s="2561"/>
      <c r="D91" s="2590"/>
      <c r="E91" s="2565"/>
      <c r="F91" s="2588"/>
      <c r="G91" s="2590"/>
      <c r="H91" s="2590"/>
      <c r="I91" s="2597"/>
      <c r="J91" s="2597"/>
      <c r="K91" s="2597"/>
      <c r="L91" s="2597"/>
      <c r="M91" s="2563"/>
      <c r="N91" s="2595"/>
      <c r="O91" s="2582"/>
      <c r="P91" s="2584"/>
      <c r="Q91" s="2584"/>
      <c r="R91" s="2584"/>
      <c r="S91" s="2586"/>
      <c r="T91" s="2599"/>
      <c r="U91" s="451"/>
      <c r="V91" s="105" t="s">
        <v>47</v>
      </c>
      <c r="W91" s="1152" t="s">
        <v>789</v>
      </c>
      <c r="X91" s="107">
        <v>1</v>
      </c>
      <c r="Y91" s="111" t="s">
        <v>264</v>
      </c>
      <c r="Z91" s="108">
        <v>5592.86</v>
      </c>
      <c r="AA91" s="109">
        <f>Z91*X91</f>
        <v>5592.86</v>
      </c>
      <c r="AB91" s="109">
        <f>((AA91*0.12)+AA91)</f>
        <v>6264.0031999999992</v>
      </c>
      <c r="AC91" s="110" t="s">
        <v>80</v>
      </c>
      <c r="AD91" s="1223"/>
      <c r="AE91" s="111"/>
      <c r="AF91" s="112" t="s">
        <v>52</v>
      </c>
      <c r="AG91" s="2580"/>
    </row>
    <row r="92" spans="1:33" s="19" customFormat="1" ht="25.5" customHeight="1" x14ac:dyDescent="0.25">
      <c r="A92" s="2455"/>
      <c r="B92" s="2504" t="s">
        <v>134</v>
      </c>
      <c r="C92" s="2507" t="s">
        <v>135</v>
      </c>
      <c r="D92" s="2603" t="s">
        <v>77</v>
      </c>
      <c r="E92" s="2513" t="s">
        <v>47</v>
      </c>
      <c r="F92" s="2570" t="s">
        <v>858</v>
      </c>
      <c r="G92" s="2575" t="s">
        <v>136</v>
      </c>
      <c r="H92" s="2556" t="s">
        <v>836</v>
      </c>
      <c r="I92" s="2623">
        <v>8</v>
      </c>
      <c r="J92" s="2623">
        <v>0</v>
      </c>
      <c r="K92" s="2625">
        <v>12</v>
      </c>
      <c r="L92" s="2625">
        <v>0</v>
      </c>
      <c r="M92" s="2570" t="s">
        <v>1292</v>
      </c>
      <c r="N92" s="2571" t="s">
        <v>1291</v>
      </c>
      <c r="O92" s="2619">
        <f>AC92</f>
        <v>206.30399999999997</v>
      </c>
      <c r="P92" s="2621">
        <v>0</v>
      </c>
      <c r="Q92" s="2621">
        <v>0</v>
      </c>
      <c r="R92" s="2621">
        <v>0</v>
      </c>
      <c r="S92" s="2609">
        <f>+SUM(O92:Q95)</f>
        <v>206.30399999999997</v>
      </c>
      <c r="T92" s="2556" t="s">
        <v>874</v>
      </c>
      <c r="U92" s="30" t="s">
        <v>64</v>
      </c>
      <c r="V92" s="131"/>
      <c r="W92" s="49" t="s">
        <v>105</v>
      </c>
      <c r="X92" s="27"/>
      <c r="Y92" s="28"/>
      <c r="Z92" s="15"/>
      <c r="AA92" s="16"/>
      <c r="AB92" s="16"/>
      <c r="AC92" s="133">
        <f>SUM(AB93:AB95)</f>
        <v>206.30399999999997</v>
      </c>
      <c r="AD92" s="134"/>
      <c r="AE92" s="134"/>
      <c r="AF92" s="134"/>
      <c r="AG92" s="2557" t="s">
        <v>801</v>
      </c>
    </row>
    <row r="93" spans="1:33" s="19" customFormat="1" ht="25.5" customHeight="1" x14ac:dyDescent="0.25">
      <c r="A93" s="2455"/>
      <c r="B93" s="2505"/>
      <c r="C93" s="2508"/>
      <c r="D93" s="2544"/>
      <c r="E93" s="2514"/>
      <c r="F93" s="2496"/>
      <c r="G93" s="2496"/>
      <c r="H93" s="2529"/>
      <c r="I93" s="2532"/>
      <c r="J93" s="2532"/>
      <c r="K93" s="2626"/>
      <c r="L93" s="2626"/>
      <c r="M93" s="2496"/>
      <c r="N93" s="2539"/>
      <c r="O93" s="2520"/>
      <c r="P93" s="2523"/>
      <c r="Q93" s="2523"/>
      <c r="R93" s="2523"/>
      <c r="S93" s="2526"/>
      <c r="T93" s="2529"/>
      <c r="U93" s="93"/>
      <c r="V93" s="137" t="s">
        <v>790</v>
      </c>
      <c r="W93" s="1146" t="s">
        <v>817</v>
      </c>
      <c r="X93" s="39">
        <v>64</v>
      </c>
      <c r="Y93" s="35" t="s">
        <v>264</v>
      </c>
      <c r="Z93" s="23">
        <v>1.3</v>
      </c>
      <c r="AA93" s="23">
        <f>Z93*X93</f>
        <v>83.2</v>
      </c>
      <c r="AB93" s="23">
        <f>((AA93*0.12)+AA93)</f>
        <v>93.183999999999997</v>
      </c>
      <c r="AC93" s="24" t="s">
        <v>83</v>
      </c>
      <c r="AD93" s="372"/>
      <c r="AE93" s="36" t="s">
        <v>52</v>
      </c>
      <c r="AF93" s="38"/>
      <c r="AG93" s="2517"/>
    </row>
    <row r="94" spans="1:33" s="19" customFormat="1" ht="33.950000000000003" customHeight="1" x14ac:dyDescent="0.25">
      <c r="A94" s="2455"/>
      <c r="B94" s="2505"/>
      <c r="C94" s="2508"/>
      <c r="D94" s="2544"/>
      <c r="E94" s="2514"/>
      <c r="F94" s="2496"/>
      <c r="G94" s="2496"/>
      <c r="H94" s="2529"/>
      <c r="I94" s="2532"/>
      <c r="J94" s="2532"/>
      <c r="K94" s="2626"/>
      <c r="L94" s="2626"/>
      <c r="M94" s="2496"/>
      <c r="N94" s="2539"/>
      <c r="O94" s="2520"/>
      <c r="P94" s="2523"/>
      <c r="Q94" s="2523"/>
      <c r="R94" s="2523"/>
      <c r="S94" s="2526"/>
      <c r="T94" s="2529"/>
      <c r="U94" s="40"/>
      <c r="V94" s="137" t="s">
        <v>791</v>
      </c>
      <c r="W94" s="1146" t="s">
        <v>818</v>
      </c>
      <c r="X94" s="39">
        <v>100</v>
      </c>
      <c r="Y94" s="35" t="s">
        <v>264</v>
      </c>
      <c r="Z94" s="23">
        <v>0.66</v>
      </c>
      <c r="AA94" s="23">
        <f>Z94*X94</f>
        <v>66</v>
      </c>
      <c r="AB94" s="23">
        <f>((AA94*0.12)+AA94)</f>
        <v>73.92</v>
      </c>
      <c r="AC94" s="24" t="s">
        <v>83</v>
      </c>
      <c r="AD94" s="1228"/>
      <c r="AE94" s="36" t="s">
        <v>52</v>
      </c>
      <c r="AF94" s="38"/>
      <c r="AG94" s="2517"/>
    </row>
    <row r="95" spans="1:33" s="19" customFormat="1" ht="33.950000000000003" customHeight="1" thickBot="1" x14ac:dyDescent="0.3">
      <c r="A95" s="2455"/>
      <c r="B95" s="2601"/>
      <c r="C95" s="2602"/>
      <c r="D95" s="2604"/>
      <c r="E95" s="2605"/>
      <c r="F95" s="2606"/>
      <c r="G95" s="2606"/>
      <c r="H95" s="2611"/>
      <c r="I95" s="2624"/>
      <c r="J95" s="2624"/>
      <c r="K95" s="2627"/>
      <c r="L95" s="2627"/>
      <c r="M95" s="2606"/>
      <c r="N95" s="2618"/>
      <c r="O95" s="2620"/>
      <c r="P95" s="2622"/>
      <c r="Q95" s="2622"/>
      <c r="R95" s="2622"/>
      <c r="S95" s="2610"/>
      <c r="T95" s="2611"/>
      <c r="U95" s="447"/>
      <c r="V95" s="415" t="s">
        <v>792</v>
      </c>
      <c r="W95" s="1147" t="s">
        <v>793</v>
      </c>
      <c r="X95" s="283">
        <v>350</v>
      </c>
      <c r="Y95" s="151" t="s">
        <v>264</v>
      </c>
      <c r="Z95" s="153">
        <v>0.1</v>
      </c>
      <c r="AA95" s="153">
        <f>Z95*X95</f>
        <v>35</v>
      </c>
      <c r="AB95" s="153">
        <f>((AA95*0.12)+AA95)</f>
        <v>39.200000000000003</v>
      </c>
      <c r="AC95" s="295" t="s">
        <v>83</v>
      </c>
      <c r="AD95" s="155"/>
      <c r="AE95" s="269" t="s">
        <v>52</v>
      </c>
      <c r="AF95" s="155"/>
      <c r="AG95" s="2612"/>
    </row>
    <row r="96" spans="1:33" s="84" customFormat="1" ht="22.5" customHeight="1" thickBot="1" x14ac:dyDescent="0.3">
      <c r="A96" s="2456"/>
      <c r="B96" s="2613" t="s">
        <v>137</v>
      </c>
      <c r="C96" s="2613"/>
      <c r="D96" s="2613"/>
      <c r="E96" s="2613"/>
      <c r="F96" s="2613"/>
      <c r="G96" s="2613"/>
      <c r="H96" s="2613"/>
      <c r="I96" s="2613"/>
      <c r="J96" s="2613"/>
      <c r="K96" s="2613"/>
      <c r="L96" s="2613"/>
      <c r="M96" s="2613"/>
      <c r="N96" s="79" t="s">
        <v>138</v>
      </c>
      <c r="O96" s="80">
        <f>SUM(O10:O95)</f>
        <v>107769.39396799999</v>
      </c>
      <c r="P96" s="81">
        <f>SUM(P10:P95)</f>
        <v>0</v>
      </c>
      <c r="Q96" s="81">
        <f>SUM(Q10:Q95)</f>
        <v>34367.327360000003</v>
      </c>
      <c r="R96" s="81">
        <f ca="1">SUM(R10:R95)</f>
        <v>0</v>
      </c>
      <c r="S96" s="81">
        <f>SUM(S10:S95)</f>
        <v>142136.72132800001</v>
      </c>
      <c r="T96" s="82"/>
      <c r="U96" s="2614" t="s">
        <v>139</v>
      </c>
      <c r="V96" s="2613"/>
      <c r="W96" s="2613"/>
      <c r="X96" s="2613"/>
      <c r="Y96" s="2613"/>
      <c r="Z96" s="2613"/>
      <c r="AA96" s="2613"/>
      <c r="AB96" s="79" t="s">
        <v>138</v>
      </c>
      <c r="AC96" s="83">
        <f>SUM(AC10:AC95)</f>
        <v>142136.72132800001</v>
      </c>
      <c r="AD96" s="2615"/>
      <c r="AE96" s="2616"/>
      <c r="AF96" s="2616"/>
      <c r="AG96" s="2617"/>
    </row>
    <row r="97" spans="1:33" s="19" customFormat="1" ht="18" customHeight="1" x14ac:dyDescent="0.25">
      <c r="A97" s="2457" t="s">
        <v>140</v>
      </c>
      <c r="B97" s="2541" t="s">
        <v>44</v>
      </c>
      <c r="C97" s="2542" t="s">
        <v>45</v>
      </c>
      <c r="D97" s="2495" t="s">
        <v>141</v>
      </c>
      <c r="E97" s="2546" t="s">
        <v>47</v>
      </c>
      <c r="F97" s="2495" t="s">
        <v>142</v>
      </c>
      <c r="G97" s="2495" t="s">
        <v>143</v>
      </c>
      <c r="H97" s="2495" t="s">
        <v>837</v>
      </c>
      <c r="I97" s="2629">
        <v>1</v>
      </c>
      <c r="J97" s="2629">
        <v>1</v>
      </c>
      <c r="K97" s="2631">
        <v>18</v>
      </c>
      <c r="L97" s="2631">
        <v>24</v>
      </c>
      <c r="M97" s="2495" t="s">
        <v>875</v>
      </c>
      <c r="N97" s="2628" t="s">
        <v>1293</v>
      </c>
      <c r="O97" s="2519">
        <f>AC97</f>
        <v>229.63999999999996</v>
      </c>
      <c r="P97" s="2522">
        <v>0</v>
      </c>
      <c r="Q97" s="2522">
        <v>0</v>
      </c>
      <c r="R97" s="2522">
        <v>0</v>
      </c>
      <c r="S97" s="2525">
        <f>+SUM(O97:Q117)</f>
        <v>229.63999999999996</v>
      </c>
      <c r="T97" s="2495" t="s">
        <v>1336</v>
      </c>
      <c r="U97" s="85" t="s">
        <v>64</v>
      </c>
      <c r="V97" s="421"/>
      <c r="W97" s="437" t="s">
        <v>105</v>
      </c>
      <c r="X97" s="422"/>
      <c r="Y97" s="266"/>
      <c r="Z97" s="423"/>
      <c r="AA97" s="90"/>
      <c r="AB97" s="90"/>
      <c r="AC97" s="404">
        <f>SUM(AB98:AB117)</f>
        <v>229.63999999999996</v>
      </c>
      <c r="AD97" s="266"/>
      <c r="AE97" s="267"/>
      <c r="AF97" s="267"/>
      <c r="AG97" s="2516" t="s">
        <v>876</v>
      </c>
    </row>
    <row r="98" spans="1:33" s="19" customFormat="1" ht="18" customHeight="1" x14ac:dyDescent="0.25">
      <c r="A98" s="2458"/>
      <c r="B98" s="2505"/>
      <c r="C98" s="2508"/>
      <c r="D98" s="2496"/>
      <c r="E98" s="2547"/>
      <c r="F98" s="2496"/>
      <c r="G98" s="2496"/>
      <c r="H98" s="2496"/>
      <c r="I98" s="2607"/>
      <c r="J98" s="2607"/>
      <c r="K98" s="2632"/>
      <c r="L98" s="2632"/>
      <c r="M98" s="2496"/>
      <c r="N98" s="2539"/>
      <c r="O98" s="2520"/>
      <c r="P98" s="2523"/>
      <c r="Q98" s="2523"/>
      <c r="R98" s="2523"/>
      <c r="S98" s="2526"/>
      <c r="T98" s="2496"/>
      <c r="U98" s="93"/>
      <c r="V98" s="137" t="s">
        <v>771</v>
      </c>
      <c r="W98" s="1146" t="s">
        <v>114</v>
      </c>
      <c r="X98" s="39">
        <v>30</v>
      </c>
      <c r="Y98" s="35" t="s">
        <v>264</v>
      </c>
      <c r="Z98" s="23">
        <v>3.1</v>
      </c>
      <c r="AA98" s="23">
        <f>X98*Z98</f>
        <v>93</v>
      </c>
      <c r="AB98" s="23">
        <f>AA98</f>
        <v>93</v>
      </c>
      <c r="AC98" s="24" t="s">
        <v>83</v>
      </c>
      <c r="AD98" s="36"/>
      <c r="AE98" s="36" t="s">
        <v>52</v>
      </c>
      <c r="AF98" s="38"/>
      <c r="AG98" s="2517"/>
    </row>
    <row r="99" spans="1:33" s="19" customFormat="1" ht="18" customHeight="1" x14ac:dyDescent="0.25">
      <c r="A99" s="2458"/>
      <c r="B99" s="2505"/>
      <c r="C99" s="2508"/>
      <c r="D99" s="2496"/>
      <c r="E99" s="2547"/>
      <c r="F99" s="2496"/>
      <c r="G99" s="2496"/>
      <c r="H99" s="2496"/>
      <c r="I99" s="2607"/>
      <c r="J99" s="2607"/>
      <c r="K99" s="2632"/>
      <c r="L99" s="2632"/>
      <c r="M99" s="2496"/>
      <c r="N99" s="2539"/>
      <c r="O99" s="2520"/>
      <c r="P99" s="2523"/>
      <c r="Q99" s="2523"/>
      <c r="R99" s="2523"/>
      <c r="S99" s="2526"/>
      <c r="T99" s="2496"/>
      <c r="U99" s="93"/>
      <c r="V99" s="137" t="s">
        <v>790</v>
      </c>
      <c r="W99" s="1146" t="s">
        <v>817</v>
      </c>
      <c r="X99" s="39">
        <v>30</v>
      </c>
      <c r="Y99" s="35" t="s">
        <v>264</v>
      </c>
      <c r="Z99" s="23">
        <v>1.3</v>
      </c>
      <c r="AA99" s="23">
        <f>X99*Z99</f>
        <v>39</v>
      </c>
      <c r="AB99" s="23">
        <f>((AA99*0.12)+AA99)</f>
        <v>43.68</v>
      </c>
      <c r="AC99" s="24" t="s">
        <v>83</v>
      </c>
      <c r="AD99" s="1228"/>
      <c r="AE99" s="36" t="s">
        <v>52</v>
      </c>
      <c r="AF99" s="38"/>
      <c r="AG99" s="2517"/>
    </row>
    <row r="100" spans="1:33" s="19" customFormat="1" ht="33.950000000000003" customHeight="1" x14ac:dyDescent="0.25">
      <c r="A100" s="2458"/>
      <c r="B100" s="2505"/>
      <c r="C100" s="2508"/>
      <c r="D100" s="2496"/>
      <c r="E100" s="2547"/>
      <c r="F100" s="2496"/>
      <c r="G100" s="2496"/>
      <c r="H100" s="2496"/>
      <c r="I100" s="2607"/>
      <c r="J100" s="2607"/>
      <c r="K100" s="2632"/>
      <c r="L100" s="2632"/>
      <c r="M100" s="2496"/>
      <c r="N100" s="2539"/>
      <c r="O100" s="2520"/>
      <c r="P100" s="2523"/>
      <c r="Q100" s="2523"/>
      <c r="R100" s="2523"/>
      <c r="S100" s="2526"/>
      <c r="T100" s="2496"/>
      <c r="U100" s="40"/>
      <c r="V100" s="137" t="s">
        <v>791</v>
      </c>
      <c r="W100" s="1146" t="s">
        <v>818</v>
      </c>
      <c r="X100" s="39">
        <v>60</v>
      </c>
      <c r="Y100" s="35" t="s">
        <v>264</v>
      </c>
      <c r="Z100" s="23">
        <v>0.66</v>
      </c>
      <c r="AA100" s="23">
        <f>X100*Z100</f>
        <v>39.6</v>
      </c>
      <c r="AB100" s="23">
        <f>AA100+(AA100*0.12)</f>
        <v>44.352000000000004</v>
      </c>
      <c r="AC100" s="24" t="s">
        <v>83</v>
      </c>
      <c r="AD100" s="36"/>
      <c r="AE100" s="36" t="s">
        <v>52</v>
      </c>
      <c r="AF100" s="38"/>
      <c r="AG100" s="2517"/>
    </row>
    <row r="101" spans="1:33" s="19" customFormat="1" ht="18" customHeight="1" x14ac:dyDescent="0.25">
      <c r="A101" s="2458"/>
      <c r="B101" s="2505"/>
      <c r="C101" s="2508"/>
      <c r="D101" s="2496"/>
      <c r="E101" s="2547"/>
      <c r="F101" s="2496"/>
      <c r="G101" s="2496"/>
      <c r="H101" s="2496"/>
      <c r="I101" s="2607"/>
      <c r="J101" s="2607"/>
      <c r="K101" s="2632"/>
      <c r="L101" s="2632"/>
      <c r="M101" s="2496"/>
      <c r="N101" s="2539"/>
      <c r="O101" s="2520"/>
      <c r="P101" s="2523"/>
      <c r="Q101" s="2523"/>
      <c r="R101" s="2523"/>
      <c r="S101" s="2526"/>
      <c r="T101" s="2496"/>
      <c r="U101" s="40"/>
      <c r="V101" s="137" t="s">
        <v>753</v>
      </c>
      <c r="W101" s="73" t="s">
        <v>106</v>
      </c>
      <c r="X101" s="34">
        <v>2</v>
      </c>
      <c r="Y101" s="35" t="s">
        <v>264</v>
      </c>
      <c r="Z101" s="22">
        <v>0.28999999999999998</v>
      </c>
      <c r="AA101" s="23">
        <f t="shared" ref="AA101:AA116" si="8">X101*Z101</f>
        <v>0.57999999999999996</v>
      </c>
      <c r="AB101" s="23">
        <f t="shared" ref="AB101:AB116" si="9">AA101+(AA101*0.12)</f>
        <v>0.64959999999999996</v>
      </c>
      <c r="AC101" s="24" t="s">
        <v>83</v>
      </c>
      <c r="AD101" s="36"/>
      <c r="AE101" s="36" t="s">
        <v>52</v>
      </c>
      <c r="AF101" s="38"/>
      <c r="AG101" s="2517"/>
    </row>
    <row r="102" spans="1:33" s="19" customFormat="1" ht="18" customHeight="1" x14ac:dyDescent="0.25">
      <c r="A102" s="2458"/>
      <c r="B102" s="2505"/>
      <c r="C102" s="2508"/>
      <c r="D102" s="2496"/>
      <c r="E102" s="2547"/>
      <c r="F102" s="2496"/>
      <c r="G102" s="2496"/>
      <c r="H102" s="2496"/>
      <c r="I102" s="2607"/>
      <c r="J102" s="2607"/>
      <c r="K102" s="2632"/>
      <c r="L102" s="2632"/>
      <c r="M102" s="2496"/>
      <c r="N102" s="2539"/>
      <c r="O102" s="2520"/>
      <c r="P102" s="2523"/>
      <c r="Q102" s="2523"/>
      <c r="R102" s="2523"/>
      <c r="S102" s="2526"/>
      <c r="T102" s="2496"/>
      <c r="U102" s="40"/>
      <c r="V102" s="137" t="s">
        <v>754</v>
      </c>
      <c r="W102" s="72" t="s">
        <v>755</v>
      </c>
      <c r="X102" s="34">
        <v>2</v>
      </c>
      <c r="Y102" s="35" t="s">
        <v>264</v>
      </c>
      <c r="Z102" s="22">
        <v>0.36</v>
      </c>
      <c r="AA102" s="23">
        <f t="shared" si="8"/>
        <v>0.72</v>
      </c>
      <c r="AB102" s="23">
        <f t="shared" si="9"/>
        <v>0.80640000000000001</v>
      </c>
      <c r="AC102" s="24" t="s">
        <v>83</v>
      </c>
      <c r="AD102" s="36"/>
      <c r="AE102" s="36" t="s">
        <v>52</v>
      </c>
      <c r="AF102" s="38"/>
      <c r="AG102" s="2517"/>
    </row>
    <row r="103" spans="1:33" s="19" customFormat="1" ht="18" customHeight="1" x14ac:dyDescent="0.25">
      <c r="A103" s="2458"/>
      <c r="B103" s="2505"/>
      <c r="C103" s="2508"/>
      <c r="D103" s="2496"/>
      <c r="E103" s="2547"/>
      <c r="F103" s="2496"/>
      <c r="G103" s="2496"/>
      <c r="H103" s="2496"/>
      <c r="I103" s="2607"/>
      <c r="J103" s="2607"/>
      <c r="K103" s="2632"/>
      <c r="L103" s="2632"/>
      <c r="M103" s="2496"/>
      <c r="N103" s="2539"/>
      <c r="O103" s="2520"/>
      <c r="P103" s="2523"/>
      <c r="Q103" s="2523"/>
      <c r="R103" s="2523"/>
      <c r="S103" s="2526"/>
      <c r="T103" s="2496"/>
      <c r="U103" s="93"/>
      <c r="V103" s="137" t="s">
        <v>760</v>
      </c>
      <c r="W103" s="73" t="s">
        <v>761</v>
      </c>
      <c r="X103" s="34">
        <v>1</v>
      </c>
      <c r="Y103" s="35" t="s">
        <v>264</v>
      </c>
      <c r="Z103" s="22">
        <v>3.41</v>
      </c>
      <c r="AA103" s="23">
        <f t="shared" si="8"/>
        <v>3.41</v>
      </c>
      <c r="AB103" s="23">
        <f t="shared" si="9"/>
        <v>3.8192000000000004</v>
      </c>
      <c r="AC103" s="24" t="s">
        <v>83</v>
      </c>
      <c r="AD103" s="36"/>
      <c r="AE103" s="36" t="s">
        <v>52</v>
      </c>
      <c r="AF103" s="38"/>
      <c r="AG103" s="2517"/>
    </row>
    <row r="104" spans="1:33" s="19" customFormat="1" ht="33.950000000000003" customHeight="1" x14ac:dyDescent="0.25">
      <c r="A104" s="2458"/>
      <c r="B104" s="2505"/>
      <c r="C104" s="2508"/>
      <c r="D104" s="2496"/>
      <c r="E104" s="2547"/>
      <c r="F104" s="2496"/>
      <c r="G104" s="2496"/>
      <c r="H104" s="2496"/>
      <c r="I104" s="2607"/>
      <c r="J104" s="2607"/>
      <c r="K104" s="2632"/>
      <c r="L104" s="2632"/>
      <c r="M104" s="2496"/>
      <c r="N104" s="2539"/>
      <c r="O104" s="2520"/>
      <c r="P104" s="2523"/>
      <c r="Q104" s="2523"/>
      <c r="R104" s="2523"/>
      <c r="S104" s="2526"/>
      <c r="T104" s="2496"/>
      <c r="U104" s="93"/>
      <c r="V104" s="57" t="s">
        <v>47</v>
      </c>
      <c r="W104" s="73" t="s">
        <v>762</v>
      </c>
      <c r="X104" s="34">
        <v>1</v>
      </c>
      <c r="Y104" s="35" t="s">
        <v>264</v>
      </c>
      <c r="Z104" s="22">
        <v>0.72</v>
      </c>
      <c r="AA104" s="23">
        <f t="shared" si="8"/>
        <v>0.72</v>
      </c>
      <c r="AB104" s="23">
        <f t="shared" si="9"/>
        <v>0.80640000000000001</v>
      </c>
      <c r="AC104" s="24" t="s">
        <v>83</v>
      </c>
      <c r="AD104" s="36"/>
      <c r="AE104" s="36" t="s">
        <v>52</v>
      </c>
      <c r="AF104" s="38"/>
      <c r="AG104" s="2517"/>
    </row>
    <row r="105" spans="1:33" s="19" customFormat="1" ht="18" customHeight="1" x14ac:dyDescent="0.25">
      <c r="A105" s="2458"/>
      <c r="B105" s="2505"/>
      <c r="C105" s="2508"/>
      <c r="D105" s="2496"/>
      <c r="E105" s="2547"/>
      <c r="F105" s="2496"/>
      <c r="G105" s="2496"/>
      <c r="H105" s="2496"/>
      <c r="I105" s="2607"/>
      <c r="J105" s="2607"/>
      <c r="K105" s="2632"/>
      <c r="L105" s="2632"/>
      <c r="M105" s="2496"/>
      <c r="N105" s="2539"/>
      <c r="O105" s="2520"/>
      <c r="P105" s="2523"/>
      <c r="Q105" s="2523"/>
      <c r="R105" s="2523"/>
      <c r="S105" s="2526"/>
      <c r="T105" s="2496"/>
      <c r="U105" s="93"/>
      <c r="V105" s="137" t="s">
        <v>765</v>
      </c>
      <c r="W105" s="73" t="s">
        <v>766</v>
      </c>
      <c r="X105" s="34">
        <v>2</v>
      </c>
      <c r="Y105" s="35" t="s">
        <v>264</v>
      </c>
      <c r="Z105" s="22">
        <v>0.48</v>
      </c>
      <c r="AA105" s="23">
        <f t="shared" si="8"/>
        <v>0.96</v>
      </c>
      <c r="AB105" s="23">
        <f t="shared" si="9"/>
        <v>1.0751999999999999</v>
      </c>
      <c r="AC105" s="24" t="s">
        <v>83</v>
      </c>
      <c r="AD105" s="36"/>
      <c r="AE105" s="36" t="s">
        <v>52</v>
      </c>
      <c r="AF105" s="38"/>
      <c r="AG105" s="2517"/>
    </row>
    <row r="106" spans="1:33" s="19" customFormat="1" ht="18" customHeight="1" x14ac:dyDescent="0.25">
      <c r="A106" s="2458"/>
      <c r="B106" s="2505"/>
      <c r="C106" s="2508"/>
      <c r="D106" s="2496"/>
      <c r="E106" s="2547"/>
      <c r="F106" s="2496"/>
      <c r="G106" s="2496"/>
      <c r="H106" s="2496"/>
      <c r="I106" s="2607"/>
      <c r="J106" s="2607"/>
      <c r="K106" s="2632"/>
      <c r="L106" s="2632"/>
      <c r="M106" s="2496"/>
      <c r="N106" s="2539"/>
      <c r="O106" s="2520"/>
      <c r="P106" s="2523"/>
      <c r="Q106" s="2523"/>
      <c r="R106" s="2523"/>
      <c r="S106" s="2526"/>
      <c r="T106" s="2496"/>
      <c r="U106" s="93"/>
      <c r="V106" s="137" t="s">
        <v>767</v>
      </c>
      <c r="W106" s="73" t="s">
        <v>819</v>
      </c>
      <c r="X106" s="34">
        <v>1</v>
      </c>
      <c r="Y106" s="35" t="s">
        <v>264</v>
      </c>
      <c r="Z106" s="22">
        <v>0.6</v>
      </c>
      <c r="AA106" s="23">
        <f t="shared" si="8"/>
        <v>0.6</v>
      </c>
      <c r="AB106" s="23">
        <f t="shared" si="9"/>
        <v>0.67199999999999993</v>
      </c>
      <c r="AC106" s="24" t="s">
        <v>83</v>
      </c>
      <c r="AD106" s="36"/>
      <c r="AE106" s="36" t="s">
        <v>52</v>
      </c>
      <c r="AF106" s="38"/>
      <c r="AG106" s="2517"/>
    </row>
    <row r="107" spans="1:33" s="19" customFormat="1" ht="18" customHeight="1" x14ac:dyDescent="0.25">
      <c r="A107" s="2458"/>
      <c r="B107" s="2505"/>
      <c r="C107" s="2508"/>
      <c r="D107" s="2496"/>
      <c r="E107" s="2547"/>
      <c r="F107" s="2496"/>
      <c r="G107" s="2496"/>
      <c r="H107" s="2496"/>
      <c r="I107" s="2607"/>
      <c r="J107" s="2607"/>
      <c r="K107" s="2632"/>
      <c r="L107" s="2632"/>
      <c r="M107" s="2496"/>
      <c r="N107" s="2539"/>
      <c r="O107" s="2520"/>
      <c r="P107" s="2523"/>
      <c r="Q107" s="2523"/>
      <c r="R107" s="2523"/>
      <c r="S107" s="2526"/>
      <c r="T107" s="2496"/>
      <c r="U107" s="93"/>
      <c r="V107" s="137" t="s">
        <v>768</v>
      </c>
      <c r="W107" s="73" t="s">
        <v>111</v>
      </c>
      <c r="X107" s="34">
        <v>2</v>
      </c>
      <c r="Y107" s="35" t="s">
        <v>264</v>
      </c>
      <c r="Z107" s="22">
        <v>0.71</v>
      </c>
      <c r="AA107" s="23">
        <f t="shared" si="8"/>
        <v>1.42</v>
      </c>
      <c r="AB107" s="23">
        <f t="shared" si="9"/>
        <v>1.5903999999999998</v>
      </c>
      <c r="AC107" s="24" t="s">
        <v>83</v>
      </c>
      <c r="AD107" s="36"/>
      <c r="AE107" s="36" t="s">
        <v>52</v>
      </c>
      <c r="AF107" s="38"/>
      <c r="AG107" s="2517"/>
    </row>
    <row r="108" spans="1:33" s="19" customFormat="1" ht="18" customHeight="1" x14ac:dyDescent="0.25">
      <c r="A108" s="2458"/>
      <c r="B108" s="2505"/>
      <c r="C108" s="2508"/>
      <c r="D108" s="2496"/>
      <c r="E108" s="2547"/>
      <c r="F108" s="2496"/>
      <c r="G108" s="2496"/>
      <c r="H108" s="2496"/>
      <c r="I108" s="2607"/>
      <c r="J108" s="2607"/>
      <c r="K108" s="2632"/>
      <c r="L108" s="2632"/>
      <c r="M108" s="2496"/>
      <c r="N108" s="2539"/>
      <c r="O108" s="2520"/>
      <c r="P108" s="2523"/>
      <c r="Q108" s="2523"/>
      <c r="R108" s="2523"/>
      <c r="S108" s="2526"/>
      <c r="T108" s="2496"/>
      <c r="U108" s="93"/>
      <c r="V108" s="137" t="s">
        <v>769</v>
      </c>
      <c r="W108" s="73" t="s">
        <v>112</v>
      </c>
      <c r="X108" s="34">
        <v>5</v>
      </c>
      <c r="Y108" s="35" t="s">
        <v>264</v>
      </c>
      <c r="Z108" s="22">
        <v>0.35</v>
      </c>
      <c r="AA108" s="23">
        <f t="shared" si="8"/>
        <v>1.75</v>
      </c>
      <c r="AB108" s="23">
        <f t="shared" si="9"/>
        <v>1.96</v>
      </c>
      <c r="AC108" s="24" t="s">
        <v>83</v>
      </c>
      <c r="AD108" s="36"/>
      <c r="AE108" s="36" t="s">
        <v>52</v>
      </c>
      <c r="AF108" s="38"/>
      <c r="AG108" s="2517"/>
    </row>
    <row r="109" spans="1:33" s="19" customFormat="1" ht="18" customHeight="1" x14ac:dyDescent="0.25">
      <c r="A109" s="2458"/>
      <c r="B109" s="2505"/>
      <c r="C109" s="2508"/>
      <c r="D109" s="2496"/>
      <c r="E109" s="2547"/>
      <c r="F109" s="2496"/>
      <c r="G109" s="2496"/>
      <c r="H109" s="2496"/>
      <c r="I109" s="2607"/>
      <c r="J109" s="2607"/>
      <c r="K109" s="2632"/>
      <c r="L109" s="2632"/>
      <c r="M109" s="2496"/>
      <c r="N109" s="2539"/>
      <c r="O109" s="2520"/>
      <c r="P109" s="2523"/>
      <c r="Q109" s="2523"/>
      <c r="R109" s="2523"/>
      <c r="S109" s="2526"/>
      <c r="T109" s="2496"/>
      <c r="U109" s="93"/>
      <c r="V109" s="137" t="s">
        <v>770</v>
      </c>
      <c r="W109" s="73" t="s">
        <v>113</v>
      </c>
      <c r="X109" s="34">
        <v>3</v>
      </c>
      <c r="Y109" s="35" t="s">
        <v>264</v>
      </c>
      <c r="Z109" s="22">
        <v>0.26</v>
      </c>
      <c r="AA109" s="23">
        <f t="shared" si="8"/>
        <v>0.78</v>
      </c>
      <c r="AB109" s="23">
        <f t="shared" si="9"/>
        <v>0.87360000000000004</v>
      </c>
      <c r="AC109" s="24" t="s">
        <v>83</v>
      </c>
      <c r="AD109" s="36"/>
      <c r="AE109" s="36" t="s">
        <v>52</v>
      </c>
      <c r="AF109" s="38"/>
      <c r="AG109" s="2517"/>
    </row>
    <row r="110" spans="1:33" s="19" customFormat="1" ht="18" customHeight="1" x14ac:dyDescent="0.25">
      <c r="A110" s="2459"/>
      <c r="B110" s="2505"/>
      <c r="C110" s="2508"/>
      <c r="D110" s="2496"/>
      <c r="E110" s="2547"/>
      <c r="F110" s="2496"/>
      <c r="G110" s="2496"/>
      <c r="H110" s="2496"/>
      <c r="I110" s="2607"/>
      <c r="J110" s="2607"/>
      <c r="K110" s="2632"/>
      <c r="L110" s="2632"/>
      <c r="M110" s="2496"/>
      <c r="N110" s="2539"/>
      <c r="O110" s="2520"/>
      <c r="P110" s="2523"/>
      <c r="Q110" s="2523"/>
      <c r="R110" s="2523"/>
      <c r="S110" s="2526"/>
      <c r="T110" s="2496"/>
      <c r="U110" s="93"/>
      <c r="V110" s="137" t="s">
        <v>773</v>
      </c>
      <c r="W110" s="73" t="s">
        <v>116</v>
      </c>
      <c r="X110" s="34">
        <v>2</v>
      </c>
      <c r="Y110" s="35" t="s">
        <v>264</v>
      </c>
      <c r="Z110" s="22">
        <v>0.48</v>
      </c>
      <c r="AA110" s="23">
        <f t="shared" si="8"/>
        <v>0.96</v>
      </c>
      <c r="AB110" s="23">
        <f t="shared" si="9"/>
        <v>1.0751999999999999</v>
      </c>
      <c r="AC110" s="24" t="s">
        <v>83</v>
      </c>
      <c r="AD110" s="36"/>
      <c r="AE110" s="36" t="s">
        <v>52</v>
      </c>
      <c r="AF110" s="38"/>
      <c r="AG110" s="2517"/>
    </row>
    <row r="111" spans="1:33" s="19" customFormat="1" ht="33.950000000000003" customHeight="1" x14ac:dyDescent="0.25">
      <c r="A111" s="2460" t="s">
        <v>140</v>
      </c>
      <c r="B111" s="2505"/>
      <c r="C111" s="2508"/>
      <c r="D111" s="2496"/>
      <c r="E111" s="2547"/>
      <c r="F111" s="2496"/>
      <c r="G111" s="2496"/>
      <c r="H111" s="2496"/>
      <c r="I111" s="2607"/>
      <c r="J111" s="2607"/>
      <c r="K111" s="2632"/>
      <c r="L111" s="2632"/>
      <c r="M111" s="2496"/>
      <c r="N111" s="2539"/>
      <c r="O111" s="2520"/>
      <c r="P111" s="2523"/>
      <c r="Q111" s="2523"/>
      <c r="R111" s="2523"/>
      <c r="S111" s="2526"/>
      <c r="T111" s="2496"/>
      <c r="U111" s="93"/>
      <c r="V111" s="137" t="s">
        <v>774</v>
      </c>
      <c r="W111" s="73" t="s">
        <v>820</v>
      </c>
      <c r="X111" s="34">
        <v>3</v>
      </c>
      <c r="Y111" s="35" t="s">
        <v>264</v>
      </c>
      <c r="Z111" s="22">
        <v>0.56000000000000005</v>
      </c>
      <c r="AA111" s="23">
        <f t="shared" si="8"/>
        <v>1.6800000000000002</v>
      </c>
      <c r="AB111" s="23">
        <f t="shared" si="9"/>
        <v>1.8816000000000002</v>
      </c>
      <c r="AC111" s="24" t="s">
        <v>83</v>
      </c>
      <c r="AD111" s="36"/>
      <c r="AE111" s="36" t="s">
        <v>52</v>
      </c>
      <c r="AF111" s="38"/>
      <c r="AG111" s="2517"/>
    </row>
    <row r="112" spans="1:33" s="19" customFormat="1" ht="18" customHeight="1" x14ac:dyDescent="0.25">
      <c r="A112" s="2458"/>
      <c r="B112" s="2505"/>
      <c r="C112" s="2508"/>
      <c r="D112" s="2496"/>
      <c r="E112" s="2547"/>
      <c r="F112" s="2496"/>
      <c r="G112" s="2496"/>
      <c r="H112" s="2496"/>
      <c r="I112" s="2607"/>
      <c r="J112" s="2607"/>
      <c r="K112" s="2632"/>
      <c r="L112" s="2632"/>
      <c r="M112" s="2496"/>
      <c r="N112" s="2539"/>
      <c r="O112" s="2520"/>
      <c r="P112" s="2523"/>
      <c r="Q112" s="2523"/>
      <c r="R112" s="2523"/>
      <c r="S112" s="2526"/>
      <c r="T112" s="2496"/>
      <c r="U112" s="93"/>
      <c r="V112" s="137" t="s">
        <v>775</v>
      </c>
      <c r="W112" s="73" t="s">
        <v>117</v>
      </c>
      <c r="X112" s="34">
        <v>1</v>
      </c>
      <c r="Y112" s="35" t="s">
        <v>264</v>
      </c>
      <c r="Z112" s="22">
        <v>2.95</v>
      </c>
      <c r="AA112" s="23">
        <f t="shared" si="8"/>
        <v>2.95</v>
      </c>
      <c r="AB112" s="23">
        <f t="shared" si="9"/>
        <v>3.3040000000000003</v>
      </c>
      <c r="AC112" s="24" t="s">
        <v>83</v>
      </c>
      <c r="AD112" s="36"/>
      <c r="AE112" s="36" t="s">
        <v>52</v>
      </c>
      <c r="AF112" s="38"/>
      <c r="AG112" s="2517"/>
    </row>
    <row r="113" spans="1:33" s="19" customFormat="1" ht="18" customHeight="1" x14ac:dyDescent="0.25">
      <c r="A113" s="2458"/>
      <c r="B113" s="2505"/>
      <c r="C113" s="2508"/>
      <c r="D113" s="2496"/>
      <c r="E113" s="2547"/>
      <c r="F113" s="2496"/>
      <c r="G113" s="2496"/>
      <c r="H113" s="2496"/>
      <c r="I113" s="2607"/>
      <c r="J113" s="2607"/>
      <c r="K113" s="2632"/>
      <c r="L113" s="2632"/>
      <c r="M113" s="2496"/>
      <c r="N113" s="2539"/>
      <c r="O113" s="2520"/>
      <c r="P113" s="2523"/>
      <c r="Q113" s="2523"/>
      <c r="R113" s="2523"/>
      <c r="S113" s="2526"/>
      <c r="T113" s="2496"/>
      <c r="U113" s="93"/>
      <c r="V113" s="137" t="s">
        <v>776</v>
      </c>
      <c r="W113" s="73" t="s">
        <v>118</v>
      </c>
      <c r="X113" s="34">
        <v>2</v>
      </c>
      <c r="Y113" s="35" t="s">
        <v>264</v>
      </c>
      <c r="Z113" s="22">
        <v>0.22</v>
      </c>
      <c r="AA113" s="23">
        <f t="shared" si="8"/>
        <v>0.44</v>
      </c>
      <c r="AB113" s="23">
        <f t="shared" si="9"/>
        <v>0.49280000000000002</v>
      </c>
      <c r="AC113" s="24" t="s">
        <v>83</v>
      </c>
      <c r="AD113" s="36"/>
      <c r="AE113" s="36" t="s">
        <v>52</v>
      </c>
      <c r="AF113" s="38"/>
      <c r="AG113" s="2517"/>
    </row>
    <row r="114" spans="1:33" s="19" customFormat="1" ht="18" customHeight="1" x14ac:dyDescent="0.25">
      <c r="A114" s="2458"/>
      <c r="B114" s="2505"/>
      <c r="C114" s="2508"/>
      <c r="D114" s="2496"/>
      <c r="E114" s="2547"/>
      <c r="F114" s="2496"/>
      <c r="G114" s="2496"/>
      <c r="H114" s="2496"/>
      <c r="I114" s="2607"/>
      <c r="J114" s="2607"/>
      <c r="K114" s="2632"/>
      <c r="L114" s="2632"/>
      <c r="M114" s="2496"/>
      <c r="N114" s="2539"/>
      <c r="O114" s="2520"/>
      <c r="P114" s="2523"/>
      <c r="Q114" s="2523"/>
      <c r="R114" s="2523"/>
      <c r="S114" s="2526"/>
      <c r="T114" s="2496"/>
      <c r="U114" s="93"/>
      <c r="V114" s="137" t="s">
        <v>777</v>
      </c>
      <c r="W114" s="73" t="s">
        <v>119</v>
      </c>
      <c r="X114" s="34">
        <v>5</v>
      </c>
      <c r="Y114" s="35" t="s">
        <v>264</v>
      </c>
      <c r="Z114" s="22">
        <v>0.21</v>
      </c>
      <c r="AA114" s="23">
        <f t="shared" si="8"/>
        <v>1.05</v>
      </c>
      <c r="AB114" s="23">
        <f t="shared" si="9"/>
        <v>1.1760000000000002</v>
      </c>
      <c r="AC114" s="24" t="s">
        <v>83</v>
      </c>
      <c r="AD114" s="36"/>
      <c r="AE114" s="36" t="s">
        <v>52</v>
      </c>
      <c r="AF114" s="38"/>
      <c r="AG114" s="2517"/>
    </row>
    <row r="115" spans="1:33" s="19" customFormat="1" ht="18" customHeight="1" x14ac:dyDescent="0.25">
      <c r="A115" s="2458"/>
      <c r="B115" s="2505"/>
      <c r="C115" s="2508"/>
      <c r="D115" s="2496"/>
      <c r="E115" s="2547"/>
      <c r="F115" s="2496"/>
      <c r="G115" s="2496"/>
      <c r="H115" s="2496"/>
      <c r="I115" s="2607"/>
      <c r="J115" s="2607"/>
      <c r="K115" s="2632"/>
      <c r="L115" s="2632"/>
      <c r="M115" s="2496"/>
      <c r="N115" s="2539"/>
      <c r="O115" s="2520"/>
      <c r="P115" s="2523"/>
      <c r="Q115" s="2523"/>
      <c r="R115" s="2523"/>
      <c r="S115" s="2526"/>
      <c r="T115" s="2496"/>
      <c r="U115" s="93"/>
      <c r="V115" s="137" t="s">
        <v>778</v>
      </c>
      <c r="W115" s="73" t="s">
        <v>570</v>
      </c>
      <c r="X115" s="34">
        <v>3</v>
      </c>
      <c r="Y115" s="35" t="s">
        <v>264</v>
      </c>
      <c r="Z115" s="22">
        <v>1.21</v>
      </c>
      <c r="AA115" s="23">
        <f t="shared" si="8"/>
        <v>3.63</v>
      </c>
      <c r="AB115" s="23">
        <f t="shared" si="9"/>
        <v>4.0655999999999999</v>
      </c>
      <c r="AC115" s="24" t="s">
        <v>83</v>
      </c>
      <c r="AD115" s="36"/>
      <c r="AE115" s="36" t="s">
        <v>52</v>
      </c>
      <c r="AF115" s="38"/>
      <c r="AG115" s="2517"/>
    </row>
    <row r="116" spans="1:33" s="19" customFormat="1" ht="18" customHeight="1" x14ac:dyDescent="0.25">
      <c r="A116" s="2458"/>
      <c r="B116" s="2505"/>
      <c r="C116" s="2508"/>
      <c r="D116" s="2496"/>
      <c r="E116" s="2547"/>
      <c r="F116" s="2496"/>
      <c r="G116" s="2496"/>
      <c r="H116" s="2496"/>
      <c r="I116" s="2607"/>
      <c r="J116" s="2607"/>
      <c r="K116" s="2632"/>
      <c r="L116" s="2632"/>
      <c r="M116" s="2496"/>
      <c r="N116" s="2539"/>
      <c r="O116" s="2520"/>
      <c r="P116" s="2523"/>
      <c r="Q116" s="2523"/>
      <c r="R116" s="2523"/>
      <c r="S116" s="2526"/>
      <c r="T116" s="2496"/>
      <c r="U116" s="93"/>
      <c r="V116" s="137" t="s">
        <v>779</v>
      </c>
      <c r="W116" s="73" t="s">
        <v>815</v>
      </c>
      <c r="X116" s="34">
        <v>5</v>
      </c>
      <c r="Y116" s="35" t="s">
        <v>264</v>
      </c>
      <c r="Z116" s="22">
        <v>0.35</v>
      </c>
      <c r="AA116" s="23">
        <f t="shared" si="8"/>
        <v>1.75</v>
      </c>
      <c r="AB116" s="23">
        <f t="shared" si="9"/>
        <v>1.96</v>
      </c>
      <c r="AC116" s="24" t="s">
        <v>83</v>
      </c>
      <c r="AD116" s="36"/>
      <c r="AE116" s="36" t="s">
        <v>52</v>
      </c>
      <c r="AF116" s="38"/>
      <c r="AG116" s="2517"/>
    </row>
    <row r="117" spans="1:33" s="19" customFormat="1" ht="33.950000000000003" customHeight="1" x14ac:dyDescent="0.25">
      <c r="A117" s="2458"/>
      <c r="B117" s="2506"/>
      <c r="C117" s="2509"/>
      <c r="D117" s="2497"/>
      <c r="E117" s="2548"/>
      <c r="F117" s="2497"/>
      <c r="G117" s="2497"/>
      <c r="H117" s="2497"/>
      <c r="I117" s="2630"/>
      <c r="J117" s="2630"/>
      <c r="K117" s="2633"/>
      <c r="L117" s="2633"/>
      <c r="M117" s="2497"/>
      <c r="N117" s="2540"/>
      <c r="O117" s="2521"/>
      <c r="P117" s="2524"/>
      <c r="Q117" s="2524"/>
      <c r="R117" s="2524"/>
      <c r="S117" s="2527"/>
      <c r="T117" s="2497"/>
      <c r="U117" s="96"/>
      <c r="V117" s="67" t="s">
        <v>792</v>
      </c>
      <c r="W117" s="1154" t="s">
        <v>793</v>
      </c>
      <c r="X117" s="42">
        <v>200</v>
      </c>
      <c r="Y117" s="35" t="s">
        <v>264</v>
      </c>
      <c r="Z117" s="44">
        <v>0.1</v>
      </c>
      <c r="AA117" s="44">
        <f>Z117*X117</f>
        <v>20</v>
      </c>
      <c r="AB117" s="44">
        <f>((AA117*0.12)+AA117)</f>
        <v>22.4</v>
      </c>
      <c r="AC117" s="45" t="s">
        <v>83</v>
      </c>
      <c r="AD117" s="43"/>
      <c r="AE117" s="43" t="s">
        <v>52</v>
      </c>
      <c r="AF117" s="47"/>
      <c r="AG117" s="2580"/>
    </row>
    <row r="118" spans="1:33" s="19" customFormat="1" ht="132" customHeight="1" x14ac:dyDescent="0.25">
      <c r="A118" s="2458"/>
      <c r="B118" s="2558" t="s">
        <v>44</v>
      </c>
      <c r="C118" s="2560" t="s">
        <v>45</v>
      </c>
      <c r="D118" s="2591" t="s">
        <v>141</v>
      </c>
      <c r="E118" s="2564" t="s">
        <v>47</v>
      </c>
      <c r="F118" s="2562" t="s">
        <v>144</v>
      </c>
      <c r="G118" s="2562" t="s">
        <v>145</v>
      </c>
      <c r="H118" s="2562" t="s">
        <v>146</v>
      </c>
      <c r="I118" s="2638">
        <v>4</v>
      </c>
      <c r="J118" s="2638">
        <v>4</v>
      </c>
      <c r="K118" s="2640">
        <v>18</v>
      </c>
      <c r="L118" s="2640">
        <v>24</v>
      </c>
      <c r="M118" s="2562" t="s">
        <v>147</v>
      </c>
      <c r="N118" s="2637" t="s">
        <v>1295</v>
      </c>
      <c r="O118" s="2581">
        <f>AC118</f>
        <v>20.16</v>
      </c>
      <c r="P118" s="2583">
        <v>0</v>
      </c>
      <c r="Q118" s="2583">
        <v>0</v>
      </c>
      <c r="R118" s="2583">
        <v>0</v>
      </c>
      <c r="S118" s="2585">
        <f>+SUM(O118:Q119)</f>
        <v>20.16</v>
      </c>
      <c r="T118" s="2562" t="s">
        <v>1336</v>
      </c>
      <c r="U118" s="48" t="s">
        <v>65</v>
      </c>
      <c r="V118" s="397"/>
      <c r="W118" s="99" t="s">
        <v>66</v>
      </c>
      <c r="X118" s="50"/>
      <c r="Y118" s="51"/>
      <c r="Z118" s="52"/>
      <c r="AA118" s="53"/>
      <c r="AB118" s="53"/>
      <c r="AC118" s="54">
        <f>SUM(AB119)</f>
        <v>20.16</v>
      </c>
      <c r="AD118" s="51"/>
      <c r="AE118" s="55"/>
      <c r="AF118" s="55"/>
      <c r="AG118" s="2557" t="s">
        <v>1330</v>
      </c>
    </row>
    <row r="119" spans="1:33" s="19" customFormat="1" ht="132" customHeight="1" x14ac:dyDescent="0.25">
      <c r="A119" s="2458"/>
      <c r="B119" s="2559"/>
      <c r="C119" s="2561"/>
      <c r="D119" s="2590"/>
      <c r="E119" s="2565"/>
      <c r="F119" s="2563"/>
      <c r="G119" s="2563"/>
      <c r="H119" s="2563"/>
      <c r="I119" s="2639"/>
      <c r="J119" s="2639"/>
      <c r="K119" s="2641"/>
      <c r="L119" s="2641"/>
      <c r="M119" s="2563"/>
      <c r="N119" s="2595"/>
      <c r="O119" s="2582"/>
      <c r="P119" s="2584"/>
      <c r="Q119" s="2584"/>
      <c r="R119" s="2584"/>
      <c r="S119" s="2586"/>
      <c r="T119" s="2563"/>
      <c r="U119" s="160"/>
      <c r="V119" s="161" t="s">
        <v>47</v>
      </c>
      <c r="W119" s="106" t="s">
        <v>127</v>
      </c>
      <c r="X119" s="107">
        <v>2</v>
      </c>
      <c r="Y119" s="111" t="s">
        <v>264</v>
      </c>
      <c r="Z119" s="108">
        <v>9</v>
      </c>
      <c r="AA119" s="109">
        <f>X119*Z119</f>
        <v>18</v>
      </c>
      <c r="AB119" s="109">
        <f>AA119+(AA119*0.12)</f>
        <v>20.16</v>
      </c>
      <c r="AC119" s="110" t="s">
        <v>80</v>
      </c>
      <c r="AD119" s="111"/>
      <c r="AE119" s="112"/>
      <c r="AF119" s="112" t="s">
        <v>52</v>
      </c>
      <c r="AG119" s="2517"/>
    </row>
    <row r="120" spans="1:33" s="19" customFormat="1" ht="41.25" customHeight="1" x14ac:dyDescent="0.25">
      <c r="A120" s="2458"/>
      <c r="B120" s="2504" t="s">
        <v>93</v>
      </c>
      <c r="C120" s="2507" t="s">
        <v>94</v>
      </c>
      <c r="D120" s="2603" t="s">
        <v>95</v>
      </c>
      <c r="E120" s="2513" t="s">
        <v>47</v>
      </c>
      <c r="F120" s="2575" t="s">
        <v>149</v>
      </c>
      <c r="G120" s="2575" t="s">
        <v>150</v>
      </c>
      <c r="H120" s="2575" t="s">
        <v>907</v>
      </c>
      <c r="I120" s="2634">
        <v>2</v>
      </c>
      <c r="J120" s="2634">
        <v>2</v>
      </c>
      <c r="K120" s="2642">
        <v>4</v>
      </c>
      <c r="L120" s="2642">
        <v>4</v>
      </c>
      <c r="M120" s="2575" t="s">
        <v>151</v>
      </c>
      <c r="N120" s="2645" t="s">
        <v>1296</v>
      </c>
      <c r="O120" s="2572">
        <f>AC120</f>
        <v>82.730400000000003</v>
      </c>
      <c r="P120" s="2550">
        <v>0</v>
      </c>
      <c r="Q120" s="2550">
        <v>0</v>
      </c>
      <c r="R120" s="2550">
        <v>0</v>
      </c>
      <c r="S120" s="2553">
        <f>+SUM(O120:Q126)</f>
        <v>82.730400000000003</v>
      </c>
      <c r="T120" s="2575" t="s">
        <v>877</v>
      </c>
      <c r="U120" s="30" t="s">
        <v>64</v>
      </c>
      <c r="V120" s="293"/>
      <c r="W120" s="138" t="s">
        <v>105</v>
      </c>
      <c r="X120" s="27"/>
      <c r="Y120" s="28"/>
      <c r="Z120" s="15"/>
      <c r="AA120" s="16"/>
      <c r="AB120" s="16"/>
      <c r="AC120" s="133">
        <f>SUM(AB121:AB126)</f>
        <v>82.730400000000003</v>
      </c>
      <c r="AD120" s="28"/>
      <c r="AE120" s="134"/>
      <c r="AF120" s="134"/>
      <c r="AG120" s="2517"/>
    </row>
    <row r="121" spans="1:33" s="19" customFormat="1" ht="41.25" customHeight="1" x14ac:dyDescent="0.25">
      <c r="A121" s="2458"/>
      <c r="B121" s="2505"/>
      <c r="C121" s="2508"/>
      <c r="D121" s="2544"/>
      <c r="E121" s="2514"/>
      <c r="F121" s="2496"/>
      <c r="G121" s="2496"/>
      <c r="H121" s="2496"/>
      <c r="I121" s="2635"/>
      <c r="J121" s="2635"/>
      <c r="K121" s="2643"/>
      <c r="L121" s="2643"/>
      <c r="M121" s="2496"/>
      <c r="N121" s="2539"/>
      <c r="O121" s="2573"/>
      <c r="P121" s="2551"/>
      <c r="Q121" s="2551"/>
      <c r="R121" s="2551"/>
      <c r="S121" s="2554"/>
      <c r="T121" s="2496"/>
      <c r="U121" s="32"/>
      <c r="V121" s="137" t="s">
        <v>770</v>
      </c>
      <c r="W121" s="73" t="s">
        <v>113</v>
      </c>
      <c r="X121" s="34">
        <v>3</v>
      </c>
      <c r="Y121" s="35" t="s">
        <v>264</v>
      </c>
      <c r="Z121" s="22">
        <v>0.26</v>
      </c>
      <c r="AA121" s="23">
        <f t="shared" ref="AA121:AA123" si="10">X121*Z121</f>
        <v>0.78</v>
      </c>
      <c r="AB121" s="23">
        <f t="shared" ref="AB121:AB124" si="11">AA121+(AA121*0.12)</f>
        <v>0.87360000000000004</v>
      </c>
      <c r="AC121" s="24" t="s">
        <v>83</v>
      </c>
      <c r="AD121" s="35"/>
      <c r="AE121" s="35" t="s">
        <v>52</v>
      </c>
      <c r="AF121" s="38"/>
      <c r="AG121" s="2517"/>
    </row>
    <row r="122" spans="1:33" s="19" customFormat="1" ht="41.25" customHeight="1" x14ac:dyDescent="0.25">
      <c r="A122" s="2458"/>
      <c r="B122" s="2505"/>
      <c r="C122" s="2508"/>
      <c r="D122" s="2544"/>
      <c r="E122" s="2514"/>
      <c r="F122" s="2496"/>
      <c r="G122" s="2496"/>
      <c r="H122" s="2496"/>
      <c r="I122" s="2635"/>
      <c r="J122" s="2635"/>
      <c r="K122" s="2643"/>
      <c r="L122" s="2643"/>
      <c r="M122" s="2496"/>
      <c r="N122" s="2539"/>
      <c r="O122" s="2573"/>
      <c r="P122" s="2551"/>
      <c r="Q122" s="2551"/>
      <c r="R122" s="2551"/>
      <c r="S122" s="2554"/>
      <c r="T122" s="2496"/>
      <c r="U122" s="32"/>
      <c r="V122" s="137" t="s">
        <v>771</v>
      </c>
      <c r="W122" s="1146" t="s">
        <v>114</v>
      </c>
      <c r="X122" s="39">
        <v>25</v>
      </c>
      <c r="Y122" s="35" t="s">
        <v>264</v>
      </c>
      <c r="Z122" s="23">
        <v>3.1</v>
      </c>
      <c r="AA122" s="23">
        <f>X122*Z122</f>
        <v>77.5</v>
      </c>
      <c r="AB122" s="23">
        <f>AA122</f>
        <v>77.5</v>
      </c>
      <c r="AC122" s="24" t="s">
        <v>83</v>
      </c>
      <c r="AD122" s="36"/>
      <c r="AE122" s="36" t="s">
        <v>52</v>
      </c>
      <c r="AF122" s="38"/>
      <c r="AG122" s="2517"/>
    </row>
    <row r="123" spans="1:33" s="19" customFormat="1" ht="41.25" customHeight="1" x14ac:dyDescent="0.25">
      <c r="A123" s="2458"/>
      <c r="B123" s="2505"/>
      <c r="C123" s="2508"/>
      <c r="D123" s="2544"/>
      <c r="E123" s="2514"/>
      <c r="F123" s="2496"/>
      <c r="G123" s="2496"/>
      <c r="H123" s="2496"/>
      <c r="I123" s="2635"/>
      <c r="J123" s="2635"/>
      <c r="K123" s="2643"/>
      <c r="L123" s="2643"/>
      <c r="M123" s="2496"/>
      <c r="N123" s="2539"/>
      <c r="O123" s="2573"/>
      <c r="P123" s="2551"/>
      <c r="Q123" s="2551"/>
      <c r="R123" s="2551"/>
      <c r="S123" s="2554"/>
      <c r="T123" s="2496"/>
      <c r="U123" s="32"/>
      <c r="V123" s="137" t="s">
        <v>754</v>
      </c>
      <c r="W123" s="72" t="s">
        <v>755</v>
      </c>
      <c r="X123" s="34">
        <v>2</v>
      </c>
      <c r="Y123" s="35" t="s">
        <v>264</v>
      </c>
      <c r="Z123" s="22">
        <v>0.36</v>
      </c>
      <c r="AA123" s="23">
        <f t="shared" si="10"/>
        <v>0.72</v>
      </c>
      <c r="AB123" s="23">
        <f t="shared" si="11"/>
        <v>0.80640000000000001</v>
      </c>
      <c r="AC123" s="24" t="s">
        <v>83</v>
      </c>
      <c r="AD123" s="35"/>
      <c r="AE123" s="35" t="s">
        <v>52</v>
      </c>
      <c r="AF123" s="38"/>
      <c r="AG123" s="2517"/>
    </row>
    <row r="124" spans="1:33" s="19" customFormat="1" ht="41.25" customHeight="1" x14ac:dyDescent="0.25">
      <c r="A124" s="2459"/>
      <c r="B124" s="2505"/>
      <c r="C124" s="2508"/>
      <c r="D124" s="2544"/>
      <c r="E124" s="2514"/>
      <c r="F124" s="2496"/>
      <c r="G124" s="2496"/>
      <c r="H124" s="2496"/>
      <c r="I124" s="2635"/>
      <c r="J124" s="2635"/>
      <c r="K124" s="2643"/>
      <c r="L124" s="2643"/>
      <c r="M124" s="2496"/>
      <c r="N124" s="2539"/>
      <c r="O124" s="2573"/>
      <c r="P124" s="2551"/>
      <c r="Q124" s="2551"/>
      <c r="R124" s="2551"/>
      <c r="S124" s="2554"/>
      <c r="T124" s="2496"/>
      <c r="U124" s="32"/>
      <c r="V124" s="137" t="s">
        <v>772</v>
      </c>
      <c r="W124" s="73" t="s">
        <v>115</v>
      </c>
      <c r="X124" s="34">
        <v>2</v>
      </c>
      <c r="Y124" s="35" t="s">
        <v>264</v>
      </c>
      <c r="Z124" s="23">
        <v>0.35</v>
      </c>
      <c r="AA124" s="23">
        <f>+X124*Z124</f>
        <v>0.7</v>
      </c>
      <c r="AB124" s="23">
        <f t="shared" si="11"/>
        <v>0.78399999999999992</v>
      </c>
      <c r="AC124" s="29" t="s">
        <v>83</v>
      </c>
      <c r="AD124" s="35"/>
      <c r="AE124" s="35" t="s">
        <v>52</v>
      </c>
      <c r="AF124" s="38"/>
      <c r="AG124" s="2517"/>
    </row>
    <row r="125" spans="1:33" s="19" customFormat="1" ht="41.25" customHeight="1" x14ac:dyDescent="0.25">
      <c r="A125" s="2460" t="s">
        <v>140</v>
      </c>
      <c r="B125" s="2505"/>
      <c r="C125" s="2508"/>
      <c r="D125" s="2544"/>
      <c r="E125" s="2514"/>
      <c r="F125" s="2496"/>
      <c r="G125" s="2496"/>
      <c r="H125" s="2496"/>
      <c r="I125" s="2635"/>
      <c r="J125" s="2635"/>
      <c r="K125" s="2643"/>
      <c r="L125" s="2643"/>
      <c r="M125" s="2496"/>
      <c r="N125" s="2539"/>
      <c r="O125" s="2573"/>
      <c r="P125" s="2551"/>
      <c r="Q125" s="2551"/>
      <c r="R125" s="2551"/>
      <c r="S125" s="2554"/>
      <c r="T125" s="2496"/>
      <c r="U125" s="32"/>
      <c r="V125" s="137" t="s">
        <v>777</v>
      </c>
      <c r="W125" s="73" t="s">
        <v>119</v>
      </c>
      <c r="X125" s="34">
        <v>5</v>
      </c>
      <c r="Y125" s="35" t="s">
        <v>264</v>
      </c>
      <c r="Z125" s="23">
        <v>0.21</v>
      </c>
      <c r="AA125" s="23">
        <f>+X125*Z125</f>
        <v>1.05</v>
      </c>
      <c r="AB125" s="23">
        <f t="shared" ref="AB125" si="12">AA125+(AA125*0.12)</f>
        <v>1.1760000000000002</v>
      </c>
      <c r="AC125" s="24" t="s">
        <v>83</v>
      </c>
      <c r="AD125" s="36"/>
      <c r="AE125" s="36" t="s">
        <v>52</v>
      </c>
      <c r="AF125" s="38"/>
      <c r="AG125" s="2517"/>
    </row>
    <row r="126" spans="1:33" s="19" customFormat="1" ht="41.25" customHeight="1" x14ac:dyDescent="0.25">
      <c r="A126" s="2458"/>
      <c r="B126" s="2506"/>
      <c r="C126" s="2509"/>
      <c r="D126" s="2545"/>
      <c r="E126" s="2515"/>
      <c r="F126" s="2497"/>
      <c r="G126" s="2497"/>
      <c r="H126" s="2497"/>
      <c r="I126" s="2636"/>
      <c r="J126" s="2636"/>
      <c r="K126" s="2644"/>
      <c r="L126" s="2644"/>
      <c r="M126" s="2497"/>
      <c r="N126" s="2540"/>
      <c r="O126" s="2574"/>
      <c r="P126" s="2552"/>
      <c r="Q126" s="2552"/>
      <c r="R126" s="2552"/>
      <c r="S126" s="2555"/>
      <c r="T126" s="2497"/>
      <c r="U126" s="26"/>
      <c r="V126" s="60" t="s">
        <v>47</v>
      </c>
      <c r="W126" s="438" t="s">
        <v>762</v>
      </c>
      <c r="X126" s="61">
        <v>2</v>
      </c>
      <c r="Y126" s="35" t="s">
        <v>264</v>
      </c>
      <c r="Z126" s="44">
        <v>0.71</v>
      </c>
      <c r="AA126" s="44">
        <f>+X126*Z126</f>
        <v>1.42</v>
      </c>
      <c r="AB126" s="44">
        <f>+AA126*0.12+AA126</f>
        <v>1.5903999999999998</v>
      </c>
      <c r="AC126" s="63" t="s">
        <v>83</v>
      </c>
      <c r="AD126" s="64"/>
      <c r="AE126" s="64" t="s">
        <v>52</v>
      </c>
      <c r="AF126" s="47"/>
      <c r="AG126" s="2517"/>
    </row>
    <row r="127" spans="1:33" s="19" customFormat="1" ht="258" customHeight="1" x14ac:dyDescent="0.25">
      <c r="A127" s="2458"/>
      <c r="B127" s="113" t="s">
        <v>44</v>
      </c>
      <c r="C127" s="114" t="s">
        <v>45</v>
      </c>
      <c r="D127" s="115" t="s">
        <v>153</v>
      </c>
      <c r="E127" s="116" t="s">
        <v>47</v>
      </c>
      <c r="F127" s="117" t="s">
        <v>154</v>
      </c>
      <c r="G127" s="117" t="s">
        <v>155</v>
      </c>
      <c r="H127" s="117" t="s">
        <v>156</v>
      </c>
      <c r="I127" s="118">
        <v>1</v>
      </c>
      <c r="J127" s="118">
        <v>1</v>
      </c>
      <c r="K127" s="119">
        <v>4</v>
      </c>
      <c r="L127" s="119">
        <v>4</v>
      </c>
      <c r="M127" s="117" t="s">
        <v>1275</v>
      </c>
      <c r="N127" s="120" t="s">
        <v>1297</v>
      </c>
      <c r="O127" s="434">
        <f>AC127</f>
        <v>0</v>
      </c>
      <c r="P127" s="121">
        <v>0</v>
      </c>
      <c r="Q127" s="121">
        <v>0</v>
      </c>
      <c r="R127" s="121">
        <v>0</v>
      </c>
      <c r="S127" s="122">
        <f>+SUM(O127:Q127)</f>
        <v>0</v>
      </c>
      <c r="T127" s="117" t="s">
        <v>1274</v>
      </c>
      <c r="U127" s="1201"/>
      <c r="V127" s="1212"/>
      <c r="W127" s="1203"/>
      <c r="X127" s="125"/>
      <c r="Y127" s="126"/>
      <c r="Z127" s="127"/>
      <c r="AA127" s="128"/>
      <c r="AB127" s="128"/>
      <c r="AC127" s="1200"/>
      <c r="AD127" s="126"/>
      <c r="AE127" s="130"/>
      <c r="AF127" s="130"/>
      <c r="AG127" s="2517"/>
    </row>
    <row r="128" spans="1:33" ht="259.5" customHeight="1" x14ac:dyDescent="0.25">
      <c r="A128" s="2459"/>
      <c r="B128" s="1126" t="s">
        <v>75</v>
      </c>
      <c r="C128" s="1127" t="s">
        <v>76</v>
      </c>
      <c r="D128" s="1128" t="s">
        <v>77</v>
      </c>
      <c r="E128" s="1169" t="s">
        <v>47</v>
      </c>
      <c r="F128" s="1123" t="s">
        <v>157</v>
      </c>
      <c r="G128" s="1123" t="s">
        <v>158</v>
      </c>
      <c r="H128" s="1123" t="s">
        <v>159</v>
      </c>
      <c r="I128" s="1125">
        <v>1</v>
      </c>
      <c r="J128" s="1125">
        <v>1</v>
      </c>
      <c r="K128" s="1129">
        <v>4</v>
      </c>
      <c r="L128" s="1129">
        <v>4</v>
      </c>
      <c r="M128" s="1123" t="s">
        <v>160</v>
      </c>
      <c r="N128" s="1156" t="s">
        <v>161</v>
      </c>
      <c r="O128" s="433">
        <v>0</v>
      </c>
      <c r="P128" s="1170">
        <v>0</v>
      </c>
      <c r="Q128" s="1170">
        <v>0</v>
      </c>
      <c r="R128" s="1170">
        <v>0</v>
      </c>
      <c r="S128" s="1171">
        <f>+SUM(O128:Q128)</f>
        <v>0</v>
      </c>
      <c r="T128" s="1123" t="s">
        <v>1336</v>
      </c>
      <c r="U128" s="142"/>
      <c r="V128" s="296"/>
      <c r="W128" s="297"/>
      <c r="X128" s="143"/>
      <c r="Y128" s="144"/>
      <c r="Z128" s="76"/>
      <c r="AA128" s="145"/>
      <c r="AB128" s="145"/>
      <c r="AC128" s="1199"/>
      <c r="AD128" s="144"/>
      <c r="AE128" s="146"/>
      <c r="AF128" s="146"/>
      <c r="AG128" s="2518"/>
    </row>
    <row r="129" spans="1:33" ht="222.75" customHeight="1" x14ac:dyDescent="0.25">
      <c r="A129" s="2460" t="s">
        <v>140</v>
      </c>
      <c r="B129" s="113" t="s">
        <v>162</v>
      </c>
      <c r="C129" s="114" t="s">
        <v>163</v>
      </c>
      <c r="D129" s="115" t="s">
        <v>77</v>
      </c>
      <c r="E129" s="116" t="s">
        <v>47</v>
      </c>
      <c r="F129" s="117" t="s">
        <v>164</v>
      </c>
      <c r="G129" s="117" t="s">
        <v>165</v>
      </c>
      <c r="H129" s="117" t="s">
        <v>838</v>
      </c>
      <c r="I129" s="118">
        <v>0</v>
      </c>
      <c r="J129" s="118">
        <v>60</v>
      </c>
      <c r="K129" s="119">
        <v>0</v>
      </c>
      <c r="L129" s="119">
        <v>4</v>
      </c>
      <c r="M129" s="117" t="s">
        <v>878</v>
      </c>
      <c r="N129" s="120" t="s">
        <v>1298</v>
      </c>
      <c r="O129" s="434">
        <v>0</v>
      </c>
      <c r="P129" s="121">
        <v>0</v>
      </c>
      <c r="Q129" s="121">
        <v>0</v>
      </c>
      <c r="R129" s="121">
        <v>0</v>
      </c>
      <c r="S129" s="122">
        <f>+SUM(O129:Q129)</f>
        <v>0</v>
      </c>
      <c r="T129" s="117" t="s">
        <v>1276</v>
      </c>
      <c r="U129" s="123"/>
      <c r="V129" s="361"/>
      <c r="W129" s="124"/>
      <c r="X129" s="125"/>
      <c r="Y129" s="126"/>
      <c r="Z129" s="127"/>
      <c r="AA129" s="128"/>
      <c r="AB129" s="128"/>
      <c r="AC129" s="1200"/>
      <c r="AD129" s="126"/>
      <c r="AE129" s="130"/>
      <c r="AF129" s="130"/>
      <c r="AG129" s="135" t="s">
        <v>1277</v>
      </c>
    </row>
    <row r="130" spans="1:33" s="19" customFormat="1" ht="18" customHeight="1" x14ac:dyDescent="0.25">
      <c r="A130" s="2458"/>
      <c r="B130" s="2504" t="s">
        <v>44</v>
      </c>
      <c r="C130" s="2661" t="s">
        <v>45</v>
      </c>
      <c r="D130" s="2664" t="s">
        <v>166</v>
      </c>
      <c r="E130" s="2667" t="s">
        <v>47</v>
      </c>
      <c r="F130" s="2646" t="s">
        <v>859</v>
      </c>
      <c r="G130" s="2646" t="s">
        <v>167</v>
      </c>
      <c r="H130" s="2646" t="s">
        <v>879</v>
      </c>
      <c r="I130" s="2655">
        <v>5</v>
      </c>
      <c r="J130" s="2655">
        <v>1</v>
      </c>
      <c r="K130" s="2655">
        <v>20</v>
      </c>
      <c r="L130" s="2655">
        <v>24</v>
      </c>
      <c r="M130" s="2646" t="s">
        <v>880</v>
      </c>
      <c r="N130" s="2652" t="s">
        <v>1299</v>
      </c>
      <c r="O130" s="2572">
        <f>AC130</f>
        <v>24.3032</v>
      </c>
      <c r="P130" s="2550">
        <v>0</v>
      </c>
      <c r="Q130" s="2550">
        <v>0</v>
      </c>
      <c r="R130" s="2550">
        <v>0</v>
      </c>
      <c r="S130" s="2553">
        <f>+SUM(O130:Q136)</f>
        <v>24.3032</v>
      </c>
      <c r="T130" s="2575" t="s">
        <v>1337</v>
      </c>
      <c r="U130" s="30" t="s">
        <v>64</v>
      </c>
      <c r="V130" s="293"/>
      <c r="W130" s="49" t="s">
        <v>105</v>
      </c>
      <c r="X130" s="27"/>
      <c r="Y130" s="28"/>
      <c r="Z130" s="15"/>
      <c r="AA130" s="16"/>
      <c r="AB130" s="16"/>
      <c r="AC130" s="133">
        <f>SUM(AB131:AB136)</f>
        <v>24.3032</v>
      </c>
      <c r="AD130" s="28"/>
      <c r="AE130" s="134"/>
      <c r="AF130" s="134"/>
      <c r="AG130" s="2557" t="s">
        <v>1338</v>
      </c>
    </row>
    <row r="131" spans="1:33" s="19" customFormat="1" ht="18" customHeight="1" x14ac:dyDescent="0.25">
      <c r="A131" s="2458"/>
      <c r="B131" s="2505"/>
      <c r="C131" s="2662"/>
      <c r="D131" s="2665"/>
      <c r="E131" s="2668"/>
      <c r="F131" s="2647"/>
      <c r="G131" s="2647"/>
      <c r="H131" s="2647"/>
      <c r="I131" s="2656"/>
      <c r="J131" s="2656"/>
      <c r="K131" s="2656"/>
      <c r="L131" s="2656"/>
      <c r="M131" s="2647"/>
      <c r="N131" s="2653"/>
      <c r="O131" s="2573"/>
      <c r="P131" s="2551"/>
      <c r="Q131" s="2551"/>
      <c r="R131" s="2551"/>
      <c r="S131" s="2554"/>
      <c r="T131" s="2496"/>
      <c r="U131" s="93"/>
      <c r="V131" s="137" t="s">
        <v>771</v>
      </c>
      <c r="W131" s="1146" t="s">
        <v>114</v>
      </c>
      <c r="X131" s="39">
        <v>5</v>
      </c>
      <c r="Y131" s="35" t="s">
        <v>264</v>
      </c>
      <c r="Z131" s="23">
        <v>3.1</v>
      </c>
      <c r="AA131" s="23">
        <f>X131*Z131</f>
        <v>15.5</v>
      </c>
      <c r="AB131" s="23">
        <f>AA131</f>
        <v>15.5</v>
      </c>
      <c r="AC131" s="24" t="s">
        <v>83</v>
      </c>
      <c r="AD131" s="36"/>
      <c r="AE131" s="36" t="s">
        <v>52</v>
      </c>
      <c r="AF131" s="38"/>
      <c r="AG131" s="2517"/>
    </row>
    <row r="132" spans="1:33" s="19" customFormat="1" ht="18" customHeight="1" x14ac:dyDescent="0.25">
      <c r="A132" s="2458"/>
      <c r="B132" s="2505"/>
      <c r="C132" s="2662"/>
      <c r="D132" s="2665"/>
      <c r="E132" s="2668"/>
      <c r="F132" s="2647"/>
      <c r="G132" s="2647"/>
      <c r="H132" s="2647"/>
      <c r="I132" s="2656"/>
      <c r="J132" s="2656"/>
      <c r="K132" s="2656"/>
      <c r="L132" s="2656"/>
      <c r="M132" s="2647"/>
      <c r="N132" s="2653"/>
      <c r="O132" s="2573"/>
      <c r="P132" s="2551"/>
      <c r="Q132" s="2551"/>
      <c r="R132" s="2551"/>
      <c r="S132" s="2554"/>
      <c r="T132" s="2496"/>
      <c r="U132" s="40"/>
      <c r="V132" s="137" t="s">
        <v>777</v>
      </c>
      <c r="W132" s="73" t="s">
        <v>119</v>
      </c>
      <c r="X132" s="34">
        <v>5</v>
      </c>
      <c r="Y132" s="35" t="s">
        <v>264</v>
      </c>
      <c r="Z132" s="22">
        <v>0.21</v>
      </c>
      <c r="AA132" s="23">
        <f>X132*Z132</f>
        <v>1.05</v>
      </c>
      <c r="AB132" s="23">
        <f>AA132+(AA132*0.12)</f>
        <v>1.1760000000000002</v>
      </c>
      <c r="AC132" s="24" t="s">
        <v>83</v>
      </c>
      <c r="AD132" s="36"/>
      <c r="AE132" s="36" t="s">
        <v>52</v>
      </c>
      <c r="AF132" s="38"/>
      <c r="AG132" s="2517"/>
    </row>
    <row r="133" spans="1:33" s="19" customFormat="1" ht="18" customHeight="1" x14ac:dyDescent="0.25">
      <c r="A133" s="2458"/>
      <c r="B133" s="2505"/>
      <c r="C133" s="2662"/>
      <c r="D133" s="2665"/>
      <c r="E133" s="2668"/>
      <c r="F133" s="2647"/>
      <c r="G133" s="2647"/>
      <c r="H133" s="2647"/>
      <c r="I133" s="2656"/>
      <c r="J133" s="2656"/>
      <c r="K133" s="2656"/>
      <c r="L133" s="2656"/>
      <c r="M133" s="2647"/>
      <c r="N133" s="2653"/>
      <c r="O133" s="2573"/>
      <c r="P133" s="2551"/>
      <c r="Q133" s="2551"/>
      <c r="R133" s="2551"/>
      <c r="S133" s="2554"/>
      <c r="T133" s="2496"/>
      <c r="U133" s="40"/>
      <c r="V133" s="137" t="s">
        <v>770</v>
      </c>
      <c r="W133" s="73" t="s">
        <v>113</v>
      </c>
      <c r="X133" s="34">
        <v>3</v>
      </c>
      <c r="Y133" s="35" t="s">
        <v>264</v>
      </c>
      <c r="Z133" s="22">
        <v>0.26</v>
      </c>
      <c r="AA133" s="23">
        <f t="shared" ref="AA133:AA136" si="13">X133*Z133</f>
        <v>0.78</v>
      </c>
      <c r="AB133" s="23">
        <f t="shared" ref="AB133:AB136" si="14">AA133+(AA133*0.12)</f>
        <v>0.87360000000000004</v>
      </c>
      <c r="AC133" s="24" t="s">
        <v>83</v>
      </c>
      <c r="AD133" s="36"/>
      <c r="AE133" s="36" t="s">
        <v>52</v>
      </c>
      <c r="AF133" s="38"/>
      <c r="AG133" s="2517"/>
    </row>
    <row r="134" spans="1:33" s="19" customFormat="1" ht="18" customHeight="1" x14ac:dyDescent="0.25">
      <c r="A134" s="2458"/>
      <c r="B134" s="2505"/>
      <c r="C134" s="2662"/>
      <c r="D134" s="2665"/>
      <c r="E134" s="2668"/>
      <c r="F134" s="2647"/>
      <c r="G134" s="2647"/>
      <c r="H134" s="2647"/>
      <c r="I134" s="2656"/>
      <c r="J134" s="2656"/>
      <c r="K134" s="2656"/>
      <c r="L134" s="2656"/>
      <c r="M134" s="2647"/>
      <c r="N134" s="2653"/>
      <c r="O134" s="2573"/>
      <c r="P134" s="2551"/>
      <c r="Q134" s="2551"/>
      <c r="R134" s="2551"/>
      <c r="S134" s="2554"/>
      <c r="T134" s="2496"/>
      <c r="U134" s="40"/>
      <c r="V134" s="137" t="s">
        <v>754</v>
      </c>
      <c r="W134" s="72" t="s">
        <v>755</v>
      </c>
      <c r="X134" s="34">
        <v>2</v>
      </c>
      <c r="Y134" s="35" t="s">
        <v>264</v>
      </c>
      <c r="Z134" s="22">
        <v>0.36</v>
      </c>
      <c r="AA134" s="23">
        <f t="shared" si="13"/>
        <v>0.72</v>
      </c>
      <c r="AB134" s="23">
        <f t="shared" si="14"/>
        <v>0.80640000000000001</v>
      </c>
      <c r="AC134" s="24" t="s">
        <v>83</v>
      </c>
      <c r="AD134" s="36"/>
      <c r="AE134" s="36" t="s">
        <v>52</v>
      </c>
      <c r="AF134" s="38"/>
      <c r="AG134" s="2517"/>
    </row>
    <row r="135" spans="1:33" s="19" customFormat="1" ht="18" customHeight="1" x14ac:dyDescent="0.25">
      <c r="A135" s="2458"/>
      <c r="B135" s="2505"/>
      <c r="C135" s="2662"/>
      <c r="D135" s="2665"/>
      <c r="E135" s="2668"/>
      <c r="F135" s="2647"/>
      <c r="G135" s="2647"/>
      <c r="H135" s="2647"/>
      <c r="I135" s="2656"/>
      <c r="J135" s="2656"/>
      <c r="K135" s="2656"/>
      <c r="L135" s="2656"/>
      <c r="M135" s="2647"/>
      <c r="N135" s="2653"/>
      <c r="O135" s="2573"/>
      <c r="P135" s="2551"/>
      <c r="Q135" s="2551"/>
      <c r="R135" s="2551"/>
      <c r="S135" s="2554"/>
      <c r="T135" s="2496"/>
      <c r="U135" s="40"/>
      <c r="V135" s="137" t="s">
        <v>778</v>
      </c>
      <c r="W135" s="73" t="s">
        <v>570</v>
      </c>
      <c r="X135" s="34">
        <v>3</v>
      </c>
      <c r="Y135" s="35" t="s">
        <v>264</v>
      </c>
      <c r="Z135" s="22">
        <v>1.21</v>
      </c>
      <c r="AA135" s="23">
        <f t="shared" si="13"/>
        <v>3.63</v>
      </c>
      <c r="AB135" s="23">
        <f t="shared" si="14"/>
        <v>4.0655999999999999</v>
      </c>
      <c r="AC135" s="24" t="s">
        <v>83</v>
      </c>
      <c r="AD135" s="36"/>
      <c r="AE135" s="36" t="s">
        <v>52</v>
      </c>
      <c r="AF135" s="38"/>
      <c r="AG135" s="2517"/>
    </row>
    <row r="136" spans="1:33" s="19" customFormat="1" ht="33.950000000000003" customHeight="1" x14ac:dyDescent="0.25">
      <c r="A136" s="2458"/>
      <c r="B136" s="2505"/>
      <c r="C136" s="2662"/>
      <c r="D136" s="2665"/>
      <c r="E136" s="2668"/>
      <c r="F136" s="2647"/>
      <c r="G136" s="2647"/>
      <c r="H136" s="2647"/>
      <c r="I136" s="2657"/>
      <c r="J136" s="2657"/>
      <c r="K136" s="2657"/>
      <c r="L136" s="2657"/>
      <c r="M136" s="2648"/>
      <c r="N136" s="2654"/>
      <c r="O136" s="2574"/>
      <c r="P136" s="2552"/>
      <c r="Q136" s="2552"/>
      <c r="R136" s="2552"/>
      <c r="S136" s="2555"/>
      <c r="T136" s="2497"/>
      <c r="U136" s="96"/>
      <c r="V136" s="67" t="s">
        <v>774</v>
      </c>
      <c r="W136" s="438" t="s">
        <v>821</v>
      </c>
      <c r="X136" s="61">
        <v>3</v>
      </c>
      <c r="Y136" s="35" t="s">
        <v>264</v>
      </c>
      <c r="Z136" s="62">
        <v>0.56000000000000005</v>
      </c>
      <c r="AA136" s="44">
        <f t="shared" si="13"/>
        <v>1.6800000000000002</v>
      </c>
      <c r="AB136" s="44">
        <f t="shared" si="14"/>
        <v>1.8816000000000002</v>
      </c>
      <c r="AC136" s="45" t="s">
        <v>83</v>
      </c>
      <c r="AD136" s="43"/>
      <c r="AE136" s="43" t="s">
        <v>52</v>
      </c>
      <c r="AF136" s="47"/>
      <c r="AG136" s="2518"/>
    </row>
    <row r="137" spans="1:33" s="19" customFormat="1" ht="18" customHeight="1" x14ac:dyDescent="0.25">
      <c r="A137" s="2458"/>
      <c r="B137" s="2505"/>
      <c r="C137" s="2662"/>
      <c r="D137" s="2665"/>
      <c r="E137" s="2668"/>
      <c r="F137" s="2647"/>
      <c r="G137" s="2647"/>
      <c r="H137" s="2647"/>
      <c r="I137" s="2649">
        <v>1</v>
      </c>
      <c r="J137" s="2649">
        <v>2</v>
      </c>
      <c r="K137" s="2649">
        <v>20</v>
      </c>
      <c r="L137" s="2649">
        <v>24</v>
      </c>
      <c r="M137" s="2646" t="s">
        <v>880</v>
      </c>
      <c r="N137" s="2652" t="s">
        <v>1300</v>
      </c>
      <c r="O137" s="2581">
        <f>AC137+AC144</f>
        <v>3369.0824000000002</v>
      </c>
      <c r="P137" s="2583">
        <v>0</v>
      </c>
      <c r="Q137" s="2583">
        <v>0</v>
      </c>
      <c r="R137" s="2583">
        <v>0</v>
      </c>
      <c r="S137" s="2585">
        <f>+SUM(O137:Q164)</f>
        <v>3369.0824000000002</v>
      </c>
      <c r="T137" s="2562" t="s">
        <v>1339</v>
      </c>
      <c r="U137" s="48" t="s">
        <v>64</v>
      </c>
      <c r="V137" s="69"/>
      <c r="W137" s="435" t="s">
        <v>105</v>
      </c>
      <c r="X137" s="50"/>
      <c r="Y137" s="51"/>
      <c r="Z137" s="52"/>
      <c r="AA137" s="53"/>
      <c r="AB137" s="53"/>
      <c r="AC137" s="54">
        <f>SUM(AB138:AB143)</f>
        <v>23.832799999999999</v>
      </c>
      <c r="AD137" s="51"/>
      <c r="AE137" s="51"/>
      <c r="AF137" s="55"/>
      <c r="AG137" s="2659" t="s">
        <v>1331</v>
      </c>
    </row>
    <row r="138" spans="1:33" s="19" customFormat="1" ht="18" customHeight="1" x14ac:dyDescent="0.25">
      <c r="A138" s="2458"/>
      <c r="B138" s="2505"/>
      <c r="C138" s="2662"/>
      <c r="D138" s="2665"/>
      <c r="E138" s="2668"/>
      <c r="F138" s="2647"/>
      <c r="G138" s="2647"/>
      <c r="H138" s="2647"/>
      <c r="I138" s="2651"/>
      <c r="J138" s="2651"/>
      <c r="K138" s="2651"/>
      <c r="L138" s="2651"/>
      <c r="M138" s="2647"/>
      <c r="N138" s="2653"/>
      <c r="O138" s="2573"/>
      <c r="P138" s="2551"/>
      <c r="Q138" s="2551"/>
      <c r="R138" s="2551"/>
      <c r="S138" s="2554"/>
      <c r="T138" s="2496"/>
      <c r="U138" s="93"/>
      <c r="V138" s="137" t="s">
        <v>771</v>
      </c>
      <c r="W138" s="1146" t="s">
        <v>114</v>
      </c>
      <c r="X138" s="39">
        <v>5</v>
      </c>
      <c r="Y138" s="35" t="s">
        <v>264</v>
      </c>
      <c r="Z138" s="23">
        <v>3.1</v>
      </c>
      <c r="AA138" s="23">
        <f>X138*Z138</f>
        <v>15.5</v>
      </c>
      <c r="AB138" s="23">
        <f>AA138</f>
        <v>15.5</v>
      </c>
      <c r="AC138" s="24" t="s">
        <v>83</v>
      </c>
      <c r="AD138" s="36"/>
      <c r="AE138" s="36" t="s">
        <v>52</v>
      </c>
      <c r="AF138" s="38"/>
      <c r="AG138" s="2517"/>
    </row>
    <row r="139" spans="1:33" s="19" customFormat="1" ht="18" customHeight="1" x14ac:dyDescent="0.25">
      <c r="A139" s="2458"/>
      <c r="B139" s="2505"/>
      <c r="C139" s="2662"/>
      <c r="D139" s="2665"/>
      <c r="E139" s="2668"/>
      <c r="F139" s="2647"/>
      <c r="G139" s="2647"/>
      <c r="H139" s="2647"/>
      <c r="I139" s="2651"/>
      <c r="J139" s="2651"/>
      <c r="K139" s="2651"/>
      <c r="L139" s="2651"/>
      <c r="M139" s="2647"/>
      <c r="N139" s="2653"/>
      <c r="O139" s="2573"/>
      <c r="P139" s="2551"/>
      <c r="Q139" s="2551"/>
      <c r="R139" s="2551"/>
      <c r="S139" s="2554"/>
      <c r="T139" s="2496"/>
      <c r="U139" s="40"/>
      <c r="V139" s="137" t="s">
        <v>777</v>
      </c>
      <c r="W139" s="73" t="s">
        <v>119</v>
      </c>
      <c r="X139" s="34">
        <v>3</v>
      </c>
      <c r="Y139" s="35" t="s">
        <v>264</v>
      </c>
      <c r="Z139" s="22">
        <v>0.21</v>
      </c>
      <c r="AA139" s="23">
        <f>X139*Z139</f>
        <v>0.63</v>
      </c>
      <c r="AB139" s="23">
        <f>AA139+(AA139*0.12)</f>
        <v>0.7056</v>
      </c>
      <c r="AC139" s="24" t="s">
        <v>83</v>
      </c>
      <c r="AD139" s="36"/>
      <c r="AE139" s="36" t="s">
        <v>52</v>
      </c>
      <c r="AF139" s="38"/>
      <c r="AG139" s="2517"/>
    </row>
    <row r="140" spans="1:33" s="19" customFormat="1" ht="18" customHeight="1" x14ac:dyDescent="0.25">
      <c r="A140" s="2458"/>
      <c r="B140" s="2505"/>
      <c r="C140" s="2662"/>
      <c r="D140" s="2665"/>
      <c r="E140" s="2668"/>
      <c r="F140" s="2647"/>
      <c r="G140" s="2647"/>
      <c r="H140" s="2647"/>
      <c r="I140" s="2651"/>
      <c r="J140" s="2651"/>
      <c r="K140" s="2651"/>
      <c r="L140" s="2651"/>
      <c r="M140" s="2647"/>
      <c r="N140" s="2653"/>
      <c r="O140" s="2573"/>
      <c r="P140" s="2551"/>
      <c r="Q140" s="2551"/>
      <c r="R140" s="2551"/>
      <c r="S140" s="2554"/>
      <c r="T140" s="2496"/>
      <c r="U140" s="40"/>
      <c r="V140" s="137" t="s">
        <v>770</v>
      </c>
      <c r="W140" s="73" t="s">
        <v>113</v>
      </c>
      <c r="X140" s="34">
        <v>3</v>
      </c>
      <c r="Y140" s="35" t="s">
        <v>264</v>
      </c>
      <c r="Z140" s="22">
        <v>0.26</v>
      </c>
      <c r="AA140" s="23">
        <f t="shared" ref="AA140:AA143" si="15">X140*Z140</f>
        <v>0.78</v>
      </c>
      <c r="AB140" s="23">
        <f t="shared" ref="AB140:AB143" si="16">AA140+(AA140*0.12)</f>
        <v>0.87360000000000004</v>
      </c>
      <c r="AC140" s="24" t="s">
        <v>83</v>
      </c>
      <c r="AD140" s="36"/>
      <c r="AE140" s="36" t="s">
        <v>52</v>
      </c>
      <c r="AF140" s="38"/>
      <c r="AG140" s="2517"/>
    </row>
    <row r="141" spans="1:33" s="19" customFormat="1" ht="18" customHeight="1" x14ac:dyDescent="0.25">
      <c r="A141" s="2458"/>
      <c r="B141" s="2505"/>
      <c r="C141" s="2662"/>
      <c r="D141" s="2665"/>
      <c r="E141" s="2668"/>
      <c r="F141" s="2647"/>
      <c r="G141" s="2647"/>
      <c r="H141" s="2647"/>
      <c r="I141" s="2651"/>
      <c r="J141" s="2651"/>
      <c r="K141" s="2651"/>
      <c r="L141" s="2651"/>
      <c r="M141" s="2647"/>
      <c r="N141" s="2653"/>
      <c r="O141" s="2573"/>
      <c r="P141" s="2551"/>
      <c r="Q141" s="2551"/>
      <c r="R141" s="2551"/>
      <c r="S141" s="2554"/>
      <c r="T141" s="2496"/>
      <c r="U141" s="40"/>
      <c r="V141" s="137" t="s">
        <v>754</v>
      </c>
      <c r="W141" s="72" t="s">
        <v>755</v>
      </c>
      <c r="X141" s="34">
        <v>2</v>
      </c>
      <c r="Y141" s="35" t="s">
        <v>264</v>
      </c>
      <c r="Z141" s="22">
        <v>0.36</v>
      </c>
      <c r="AA141" s="23">
        <f t="shared" si="15"/>
        <v>0.72</v>
      </c>
      <c r="AB141" s="23">
        <f t="shared" si="16"/>
        <v>0.80640000000000001</v>
      </c>
      <c r="AC141" s="24" t="s">
        <v>83</v>
      </c>
      <c r="AD141" s="36"/>
      <c r="AE141" s="36" t="s">
        <v>52</v>
      </c>
      <c r="AF141" s="38"/>
      <c r="AG141" s="2517"/>
    </row>
    <row r="142" spans="1:33" s="19" customFormat="1" ht="18" customHeight="1" x14ac:dyDescent="0.25">
      <c r="A142" s="2458"/>
      <c r="B142" s="2505"/>
      <c r="C142" s="2662"/>
      <c r="D142" s="2665"/>
      <c r="E142" s="2668"/>
      <c r="F142" s="2647"/>
      <c r="G142" s="2647"/>
      <c r="H142" s="2647"/>
      <c r="I142" s="2651"/>
      <c r="J142" s="2651"/>
      <c r="K142" s="2651"/>
      <c r="L142" s="2651"/>
      <c r="M142" s="2647"/>
      <c r="N142" s="2653"/>
      <c r="O142" s="2573"/>
      <c r="P142" s="2551"/>
      <c r="Q142" s="2551"/>
      <c r="R142" s="2551"/>
      <c r="S142" s="2554"/>
      <c r="T142" s="2496"/>
      <c r="U142" s="40"/>
      <c r="V142" s="137" t="s">
        <v>778</v>
      </c>
      <c r="W142" s="73" t="s">
        <v>570</v>
      </c>
      <c r="X142" s="34">
        <v>3</v>
      </c>
      <c r="Y142" s="35" t="s">
        <v>264</v>
      </c>
      <c r="Z142" s="22">
        <v>1.21</v>
      </c>
      <c r="AA142" s="23">
        <f t="shared" si="15"/>
        <v>3.63</v>
      </c>
      <c r="AB142" s="23">
        <f t="shared" si="16"/>
        <v>4.0655999999999999</v>
      </c>
      <c r="AC142" s="24" t="s">
        <v>83</v>
      </c>
      <c r="AD142" s="36"/>
      <c r="AE142" s="36" t="s">
        <v>52</v>
      </c>
      <c r="AF142" s="38"/>
      <c r="AG142" s="2517"/>
    </row>
    <row r="143" spans="1:33" s="19" customFormat="1" ht="33.950000000000003" customHeight="1" x14ac:dyDescent="0.25">
      <c r="A143" s="2458"/>
      <c r="B143" s="2505"/>
      <c r="C143" s="2662"/>
      <c r="D143" s="2665"/>
      <c r="E143" s="2668"/>
      <c r="F143" s="2647"/>
      <c r="G143" s="2647"/>
      <c r="H143" s="2647"/>
      <c r="I143" s="2651"/>
      <c r="J143" s="2651"/>
      <c r="K143" s="2651"/>
      <c r="L143" s="2651"/>
      <c r="M143" s="2647"/>
      <c r="N143" s="2653"/>
      <c r="O143" s="2573"/>
      <c r="P143" s="2551"/>
      <c r="Q143" s="2551"/>
      <c r="R143" s="2551"/>
      <c r="S143" s="2554"/>
      <c r="T143" s="2496"/>
      <c r="U143" s="93"/>
      <c r="V143" s="137" t="s">
        <v>774</v>
      </c>
      <c r="W143" s="73" t="s">
        <v>820</v>
      </c>
      <c r="X143" s="34">
        <v>3</v>
      </c>
      <c r="Y143" s="35" t="s">
        <v>264</v>
      </c>
      <c r="Z143" s="22">
        <v>0.56000000000000005</v>
      </c>
      <c r="AA143" s="23">
        <f t="shared" si="15"/>
        <v>1.6800000000000002</v>
      </c>
      <c r="AB143" s="23">
        <f t="shared" si="16"/>
        <v>1.8816000000000002</v>
      </c>
      <c r="AC143" s="24" t="s">
        <v>83</v>
      </c>
      <c r="AD143" s="36"/>
      <c r="AE143" s="36" t="s">
        <v>52</v>
      </c>
      <c r="AF143" s="38"/>
      <c r="AG143" s="2517"/>
    </row>
    <row r="144" spans="1:33" s="19" customFormat="1" ht="33.950000000000003" customHeight="1" x14ac:dyDescent="0.25">
      <c r="A144" s="2458"/>
      <c r="B144" s="2505"/>
      <c r="C144" s="2662"/>
      <c r="D144" s="2665"/>
      <c r="E144" s="2668"/>
      <c r="F144" s="2647"/>
      <c r="G144" s="2647"/>
      <c r="H144" s="2647"/>
      <c r="I144" s="2651"/>
      <c r="J144" s="2651"/>
      <c r="K144" s="2651"/>
      <c r="L144" s="2651"/>
      <c r="M144" s="2647"/>
      <c r="N144" s="2653"/>
      <c r="O144" s="2573"/>
      <c r="P144" s="2551"/>
      <c r="Q144" s="2551"/>
      <c r="R144" s="2551"/>
      <c r="S144" s="2554"/>
      <c r="T144" s="2496"/>
      <c r="U144" s="25" t="s">
        <v>168</v>
      </c>
      <c r="V144" s="398"/>
      <c r="W144" s="78" t="s">
        <v>169</v>
      </c>
      <c r="X144" s="34"/>
      <c r="Y144" s="35"/>
      <c r="Z144" s="22"/>
      <c r="AA144" s="23"/>
      <c r="AB144" s="23"/>
      <c r="AC144" s="29">
        <f>SUM(AB145:AB164)</f>
        <v>3345.2496000000001</v>
      </c>
      <c r="AD144" s="35"/>
      <c r="AE144" s="38"/>
      <c r="AF144" s="38"/>
      <c r="AG144" s="2517"/>
    </row>
    <row r="145" spans="1:33" s="19" customFormat="1" ht="18" customHeight="1" x14ac:dyDescent="0.25">
      <c r="A145" s="2458"/>
      <c r="B145" s="2505"/>
      <c r="C145" s="2662"/>
      <c r="D145" s="2665"/>
      <c r="E145" s="2668"/>
      <c r="F145" s="2647"/>
      <c r="G145" s="2647"/>
      <c r="H145" s="2647"/>
      <c r="I145" s="2651"/>
      <c r="J145" s="2651"/>
      <c r="K145" s="2651"/>
      <c r="L145" s="2651"/>
      <c r="M145" s="2647"/>
      <c r="N145" s="2653"/>
      <c r="O145" s="2573"/>
      <c r="P145" s="2551"/>
      <c r="Q145" s="2551"/>
      <c r="R145" s="2551"/>
      <c r="S145" s="2554"/>
      <c r="T145" s="2496"/>
      <c r="U145" s="56"/>
      <c r="V145" s="101" t="s">
        <v>47</v>
      </c>
      <c r="W145" s="58" t="s">
        <v>170</v>
      </c>
      <c r="X145" s="34">
        <v>1</v>
      </c>
      <c r="Y145" s="35" t="s">
        <v>331</v>
      </c>
      <c r="Z145" s="22">
        <v>100</v>
      </c>
      <c r="AA145" s="23">
        <f t="shared" ref="AA145:AA164" si="17">+X145*Z145</f>
        <v>100</v>
      </c>
      <c r="AB145" s="23">
        <f t="shared" ref="AB145:AB164" si="18">+AA145*0.12+AA145</f>
        <v>112</v>
      </c>
      <c r="AC145" s="29" t="s">
        <v>80</v>
      </c>
      <c r="AD145" s="35"/>
      <c r="AE145" s="38"/>
      <c r="AF145" s="38" t="s">
        <v>52</v>
      </c>
      <c r="AG145" s="2517"/>
    </row>
    <row r="146" spans="1:33" s="19" customFormat="1" ht="18" customHeight="1" x14ac:dyDescent="0.25">
      <c r="A146" s="2458"/>
      <c r="B146" s="2505"/>
      <c r="C146" s="2662"/>
      <c r="D146" s="2665"/>
      <c r="E146" s="2668"/>
      <c r="F146" s="2647"/>
      <c r="G146" s="2647"/>
      <c r="H146" s="2647"/>
      <c r="I146" s="2651"/>
      <c r="J146" s="2651"/>
      <c r="K146" s="2651"/>
      <c r="L146" s="2651"/>
      <c r="M146" s="2647"/>
      <c r="N146" s="2653"/>
      <c r="O146" s="2573"/>
      <c r="P146" s="2551"/>
      <c r="Q146" s="2551"/>
      <c r="R146" s="2551"/>
      <c r="S146" s="2554"/>
      <c r="T146" s="2496"/>
      <c r="U146" s="56"/>
      <c r="V146" s="101" t="s">
        <v>47</v>
      </c>
      <c r="W146" s="58" t="s">
        <v>171</v>
      </c>
      <c r="X146" s="34">
        <v>2</v>
      </c>
      <c r="Y146" s="35" t="s">
        <v>802</v>
      </c>
      <c r="Z146" s="22">
        <v>23.5</v>
      </c>
      <c r="AA146" s="23">
        <f t="shared" si="17"/>
        <v>47</v>
      </c>
      <c r="AB146" s="23">
        <f t="shared" si="18"/>
        <v>52.64</v>
      </c>
      <c r="AC146" s="29" t="s">
        <v>80</v>
      </c>
      <c r="AD146" s="35"/>
      <c r="AE146" s="38"/>
      <c r="AF146" s="38" t="s">
        <v>52</v>
      </c>
      <c r="AG146" s="2517"/>
    </row>
    <row r="147" spans="1:33" s="19" customFormat="1" ht="18" customHeight="1" x14ac:dyDescent="0.25">
      <c r="A147" s="2458"/>
      <c r="B147" s="2505"/>
      <c r="C147" s="2662"/>
      <c r="D147" s="2665"/>
      <c r="E147" s="2668"/>
      <c r="F147" s="2647"/>
      <c r="G147" s="2647"/>
      <c r="H147" s="2647"/>
      <c r="I147" s="2651"/>
      <c r="J147" s="2651"/>
      <c r="K147" s="2651"/>
      <c r="L147" s="2651"/>
      <c r="M147" s="2647"/>
      <c r="N147" s="2653"/>
      <c r="O147" s="2573"/>
      <c r="P147" s="2551"/>
      <c r="Q147" s="2551"/>
      <c r="R147" s="2551"/>
      <c r="S147" s="2554"/>
      <c r="T147" s="2496"/>
      <c r="U147" s="56"/>
      <c r="V147" s="101" t="s">
        <v>47</v>
      </c>
      <c r="W147" s="58" t="s">
        <v>172</v>
      </c>
      <c r="X147" s="34">
        <v>1</v>
      </c>
      <c r="Y147" s="35" t="s">
        <v>802</v>
      </c>
      <c r="Z147" s="22">
        <v>39.200000000000003</v>
      </c>
      <c r="AA147" s="23">
        <f t="shared" si="17"/>
        <v>39.200000000000003</v>
      </c>
      <c r="AB147" s="23">
        <f t="shared" si="18"/>
        <v>43.904000000000003</v>
      </c>
      <c r="AC147" s="29" t="s">
        <v>80</v>
      </c>
      <c r="AD147" s="35"/>
      <c r="AE147" s="38"/>
      <c r="AF147" s="38" t="s">
        <v>52</v>
      </c>
      <c r="AG147" s="2517"/>
    </row>
    <row r="148" spans="1:33" s="19" customFormat="1" ht="18" customHeight="1" x14ac:dyDescent="0.25">
      <c r="A148" s="2458"/>
      <c r="B148" s="2505"/>
      <c r="C148" s="2662"/>
      <c r="D148" s="2665"/>
      <c r="E148" s="2668"/>
      <c r="F148" s="2647"/>
      <c r="G148" s="2647"/>
      <c r="H148" s="2647"/>
      <c r="I148" s="2651"/>
      <c r="J148" s="2651"/>
      <c r="K148" s="2651"/>
      <c r="L148" s="2651"/>
      <c r="M148" s="2647"/>
      <c r="N148" s="2653"/>
      <c r="O148" s="2573"/>
      <c r="P148" s="2551"/>
      <c r="Q148" s="2551"/>
      <c r="R148" s="2551"/>
      <c r="S148" s="2554"/>
      <c r="T148" s="2496"/>
      <c r="U148" s="56"/>
      <c r="V148" s="101" t="s">
        <v>47</v>
      </c>
      <c r="W148" s="58" t="s">
        <v>173</v>
      </c>
      <c r="X148" s="34">
        <v>1</v>
      </c>
      <c r="Y148" s="35" t="s">
        <v>802</v>
      </c>
      <c r="Z148" s="22">
        <v>48.11</v>
      </c>
      <c r="AA148" s="23">
        <f t="shared" si="17"/>
        <v>48.11</v>
      </c>
      <c r="AB148" s="23">
        <f t="shared" si="18"/>
        <v>53.883200000000002</v>
      </c>
      <c r="AC148" s="29" t="s">
        <v>80</v>
      </c>
      <c r="AD148" s="35"/>
      <c r="AE148" s="38"/>
      <c r="AF148" s="38" t="s">
        <v>52</v>
      </c>
      <c r="AG148" s="2517"/>
    </row>
    <row r="149" spans="1:33" s="19" customFormat="1" ht="18" customHeight="1" x14ac:dyDescent="0.25">
      <c r="A149" s="2459"/>
      <c r="B149" s="2505"/>
      <c r="C149" s="2662"/>
      <c r="D149" s="2665"/>
      <c r="E149" s="2668"/>
      <c r="F149" s="2647"/>
      <c r="G149" s="2647"/>
      <c r="H149" s="2647"/>
      <c r="I149" s="2651"/>
      <c r="J149" s="2651"/>
      <c r="K149" s="2651"/>
      <c r="L149" s="2651"/>
      <c r="M149" s="2647"/>
      <c r="N149" s="2653"/>
      <c r="O149" s="2573"/>
      <c r="P149" s="2551"/>
      <c r="Q149" s="2551"/>
      <c r="R149" s="2551"/>
      <c r="S149" s="2554"/>
      <c r="T149" s="2496"/>
      <c r="U149" s="56"/>
      <c r="V149" s="101" t="s">
        <v>47</v>
      </c>
      <c r="W149" s="58" t="s">
        <v>174</v>
      </c>
      <c r="X149" s="34">
        <v>1</v>
      </c>
      <c r="Y149" s="35" t="s">
        <v>803</v>
      </c>
      <c r="Z149" s="22">
        <v>132.52000000000001</v>
      </c>
      <c r="AA149" s="23">
        <f t="shared" si="17"/>
        <v>132.52000000000001</v>
      </c>
      <c r="AB149" s="23">
        <f t="shared" si="18"/>
        <v>148.42240000000001</v>
      </c>
      <c r="AC149" s="29" t="s">
        <v>80</v>
      </c>
      <c r="AD149" s="35"/>
      <c r="AE149" s="38"/>
      <c r="AF149" s="38" t="s">
        <v>52</v>
      </c>
      <c r="AG149" s="2517"/>
    </row>
    <row r="150" spans="1:33" s="19" customFormat="1" ht="18" customHeight="1" x14ac:dyDescent="0.25">
      <c r="A150" s="2460" t="s">
        <v>140</v>
      </c>
      <c r="B150" s="2505"/>
      <c r="C150" s="2662"/>
      <c r="D150" s="2665"/>
      <c r="E150" s="2668"/>
      <c r="F150" s="2647"/>
      <c r="G150" s="2647"/>
      <c r="H150" s="2647"/>
      <c r="I150" s="2651"/>
      <c r="J150" s="2651"/>
      <c r="K150" s="2651"/>
      <c r="L150" s="2651"/>
      <c r="M150" s="2647"/>
      <c r="N150" s="2653"/>
      <c r="O150" s="2573"/>
      <c r="P150" s="2551"/>
      <c r="Q150" s="2551"/>
      <c r="R150" s="2551"/>
      <c r="S150" s="2554"/>
      <c r="T150" s="2496"/>
      <c r="U150" s="56"/>
      <c r="V150" s="101" t="s">
        <v>47</v>
      </c>
      <c r="W150" s="58" t="s">
        <v>175</v>
      </c>
      <c r="X150" s="34">
        <v>1</v>
      </c>
      <c r="Y150" s="35" t="s">
        <v>802</v>
      </c>
      <c r="Z150" s="22">
        <v>190</v>
      </c>
      <c r="AA150" s="23">
        <f t="shared" si="17"/>
        <v>190</v>
      </c>
      <c r="AB150" s="23">
        <f t="shared" si="18"/>
        <v>212.8</v>
      </c>
      <c r="AC150" s="29" t="s">
        <v>80</v>
      </c>
      <c r="AD150" s="35"/>
      <c r="AE150" s="38"/>
      <c r="AF150" s="38" t="s">
        <v>52</v>
      </c>
      <c r="AG150" s="2517"/>
    </row>
    <row r="151" spans="1:33" s="19" customFormat="1" ht="18" customHeight="1" x14ac:dyDescent="0.25">
      <c r="A151" s="2458"/>
      <c r="B151" s="2505"/>
      <c r="C151" s="2662"/>
      <c r="D151" s="2665"/>
      <c r="E151" s="2668"/>
      <c r="F151" s="2647"/>
      <c r="G151" s="2647"/>
      <c r="H151" s="2647"/>
      <c r="I151" s="2651"/>
      <c r="J151" s="2651"/>
      <c r="K151" s="2651"/>
      <c r="L151" s="2651"/>
      <c r="M151" s="2647"/>
      <c r="N151" s="2653"/>
      <c r="O151" s="2573"/>
      <c r="P151" s="2551"/>
      <c r="Q151" s="2551"/>
      <c r="R151" s="2551"/>
      <c r="S151" s="2554"/>
      <c r="T151" s="2496"/>
      <c r="U151" s="56"/>
      <c r="V151" s="101" t="s">
        <v>47</v>
      </c>
      <c r="W151" s="58" t="s">
        <v>176</v>
      </c>
      <c r="X151" s="34">
        <v>1</v>
      </c>
      <c r="Y151" s="35" t="s">
        <v>804</v>
      </c>
      <c r="Z151" s="22">
        <v>100</v>
      </c>
      <c r="AA151" s="23">
        <f t="shared" si="17"/>
        <v>100</v>
      </c>
      <c r="AB151" s="23">
        <f t="shared" si="18"/>
        <v>112</v>
      </c>
      <c r="AC151" s="29" t="s">
        <v>80</v>
      </c>
      <c r="AD151" s="35"/>
      <c r="AE151" s="38"/>
      <c r="AF151" s="38" t="s">
        <v>52</v>
      </c>
      <c r="AG151" s="2517"/>
    </row>
    <row r="152" spans="1:33" s="19" customFormat="1" ht="18" customHeight="1" x14ac:dyDescent="0.25">
      <c r="A152" s="2458"/>
      <c r="B152" s="2505"/>
      <c r="C152" s="2662"/>
      <c r="D152" s="2665"/>
      <c r="E152" s="2668"/>
      <c r="F152" s="2647"/>
      <c r="G152" s="2647"/>
      <c r="H152" s="2647"/>
      <c r="I152" s="2651"/>
      <c r="J152" s="2651"/>
      <c r="K152" s="2651"/>
      <c r="L152" s="2651"/>
      <c r="M152" s="2647"/>
      <c r="N152" s="2653"/>
      <c r="O152" s="2573"/>
      <c r="P152" s="2551"/>
      <c r="Q152" s="2551"/>
      <c r="R152" s="2551"/>
      <c r="S152" s="2554"/>
      <c r="T152" s="2496"/>
      <c r="U152" s="56"/>
      <c r="V152" s="101" t="s">
        <v>47</v>
      </c>
      <c r="W152" s="58" t="s">
        <v>177</v>
      </c>
      <c r="X152" s="34">
        <v>1</v>
      </c>
      <c r="Y152" s="35" t="s">
        <v>804</v>
      </c>
      <c r="Z152" s="22">
        <v>100</v>
      </c>
      <c r="AA152" s="23">
        <f t="shared" si="17"/>
        <v>100</v>
      </c>
      <c r="AB152" s="23">
        <f t="shared" si="18"/>
        <v>112</v>
      </c>
      <c r="AC152" s="29" t="s">
        <v>80</v>
      </c>
      <c r="AD152" s="35"/>
      <c r="AE152" s="38"/>
      <c r="AF152" s="38" t="s">
        <v>52</v>
      </c>
      <c r="AG152" s="2517"/>
    </row>
    <row r="153" spans="1:33" s="19" customFormat="1" ht="18" customHeight="1" x14ac:dyDescent="0.25">
      <c r="A153" s="2458"/>
      <c r="B153" s="2505"/>
      <c r="C153" s="2662"/>
      <c r="D153" s="2665"/>
      <c r="E153" s="2668"/>
      <c r="F153" s="2647"/>
      <c r="G153" s="2647"/>
      <c r="H153" s="2647"/>
      <c r="I153" s="2651"/>
      <c r="J153" s="2651"/>
      <c r="K153" s="2651"/>
      <c r="L153" s="2651"/>
      <c r="M153" s="2647"/>
      <c r="N153" s="2653"/>
      <c r="O153" s="2573"/>
      <c r="P153" s="2551"/>
      <c r="Q153" s="2551"/>
      <c r="R153" s="2551"/>
      <c r="S153" s="2554"/>
      <c r="T153" s="2496"/>
      <c r="U153" s="56"/>
      <c r="V153" s="101" t="s">
        <v>47</v>
      </c>
      <c r="W153" s="58" t="s">
        <v>178</v>
      </c>
      <c r="X153" s="34">
        <v>1</v>
      </c>
      <c r="Y153" s="35" t="s">
        <v>802</v>
      </c>
      <c r="Z153" s="22">
        <v>110</v>
      </c>
      <c r="AA153" s="23">
        <f t="shared" si="17"/>
        <v>110</v>
      </c>
      <c r="AB153" s="23">
        <f t="shared" si="18"/>
        <v>123.2</v>
      </c>
      <c r="AC153" s="29" t="s">
        <v>80</v>
      </c>
      <c r="AD153" s="35"/>
      <c r="AE153" s="38"/>
      <c r="AF153" s="38" t="s">
        <v>52</v>
      </c>
      <c r="AG153" s="2517"/>
    </row>
    <row r="154" spans="1:33" s="19" customFormat="1" ht="18" customHeight="1" x14ac:dyDescent="0.25">
      <c r="A154" s="2458"/>
      <c r="B154" s="2505"/>
      <c r="C154" s="2662"/>
      <c r="D154" s="2665"/>
      <c r="E154" s="2668"/>
      <c r="F154" s="2647"/>
      <c r="G154" s="2647"/>
      <c r="H154" s="2647"/>
      <c r="I154" s="2651"/>
      <c r="J154" s="2651"/>
      <c r="K154" s="2651"/>
      <c r="L154" s="2651"/>
      <c r="M154" s="2647"/>
      <c r="N154" s="2653"/>
      <c r="O154" s="2573"/>
      <c r="P154" s="2551"/>
      <c r="Q154" s="2551"/>
      <c r="R154" s="2551"/>
      <c r="S154" s="2554"/>
      <c r="T154" s="2496"/>
      <c r="U154" s="56"/>
      <c r="V154" s="101" t="s">
        <v>47</v>
      </c>
      <c r="W154" s="58" t="s">
        <v>179</v>
      </c>
      <c r="X154" s="34">
        <v>1</v>
      </c>
      <c r="Y154" s="35" t="s">
        <v>802</v>
      </c>
      <c r="Z154" s="22">
        <v>100</v>
      </c>
      <c r="AA154" s="23">
        <f t="shared" si="17"/>
        <v>100</v>
      </c>
      <c r="AB154" s="23">
        <f t="shared" si="18"/>
        <v>112</v>
      </c>
      <c r="AC154" s="29" t="s">
        <v>80</v>
      </c>
      <c r="AD154" s="35"/>
      <c r="AE154" s="38"/>
      <c r="AF154" s="38" t="s">
        <v>52</v>
      </c>
      <c r="AG154" s="2517"/>
    </row>
    <row r="155" spans="1:33" s="19" customFormat="1" ht="18" customHeight="1" x14ac:dyDescent="0.25">
      <c r="A155" s="2458"/>
      <c r="B155" s="2505"/>
      <c r="C155" s="2662"/>
      <c r="D155" s="2665"/>
      <c r="E155" s="2668"/>
      <c r="F155" s="2647"/>
      <c r="G155" s="2647"/>
      <c r="H155" s="2647"/>
      <c r="I155" s="2651"/>
      <c r="J155" s="2651"/>
      <c r="K155" s="2651"/>
      <c r="L155" s="2651"/>
      <c r="M155" s="2647"/>
      <c r="N155" s="2653"/>
      <c r="O155" s="2573"/>
      <c r="P155" s="2551"/>
      <c r="Q155" s="2551"/>
      <c r="R155" s="2551"/>
      <c r="S155" s="2554"/>
      <c r="T155" s="2496"/>
      <c r="U155" s="56"/>
      <c r="V155" s="101" t="s">
        <v>47</v>
      </c>
      <c r="W155" s="58" t="s">
        <v>180</v>
      </c>
      <c r="X155" s="34">
        <v>1</v>
      </c>
      <c r="Y155" s="35" t="s">
        <v>802</v>
      </c>
      <c r="Z155" s="22">
        <v>300</v>
      </c>
      <c r="AA155" s="23">
        <f t="shared" si="17"/>
        <v>300</v>
      </c>
      <c r="AB155" s="23">
        <f t="shared" si="18"/>
        <v>336</v>
      </c>
      <c r="AC155" s="29" t="s">
        <v>80</v>
      </c>
      <c r="AD155" s="35"/>
      <c r="AE155" s="38"/>
      <c r="AF155" s="38" t="s">
        <v>52</v>
      </c>
      <c r="AG155" s="2517"/>
    </row>
    <row r="156" spans="1:33" s="19" customFormat="1" ht="18" customHeight="1" x14ac:dyDescent="0.25">
      <c r="A156" s="2458"/>
      <c r="B156" s="2505"/>
      <c r="C156" s="2662"/>
      <c r="D156" s="2665"/>
      <c r="E156" s="2668"/>
      <c r="F156" s="2647"/>
      <c r="G156" s="2647"/>
      <c r="H156" s="2647"/>
      <c r="I156" s="2651"/>
      <c r="J156" s="2651"/>
      <c r="K156" s="2651"/>
      <c r="L156" s="2651"/>
      <c r="M156" s="2647"/>
      <c r="N156" s="2653"/>
      <c r="O156" s="2573"/>
      <c r="P156" s="2551"/>
      <c r="Q156" s="2551"/>
      <c r="R156" s="2551"/>
      <c r="S156" s="2554"/>
      <c r="T156" s="2496"/>
      <c r="U156" s="56"/>
      <c r="V156" s="101" t="s">
        <v>47</v>
      </c>
      <c r="W156" s="58" t="s">
        <v>181</v>
      </c>
      <c r="X156" s="34">
        <v>1</v>
      </c>
      <c r="Y156" s="35" t="s">
        <v>802</v>
      </c>
      <c r="Z156" s="22">
        <v>400</v>
      </c>
      <c r="AA156" s="23">
        <f t="shared" si="17"/>
        <v>400</v>
      </c>
      <c r="AB156" s="23">
        <f t="shared" si="18"/>
        <v>448</v>
      </c>
      <c r="AC156" s="29" t="s">
        <v>80</v>
      </c>
      <c r="AD156" s="35"/>
      <c r="AE156" s="38"/>
      <c r="AF156" s="38" t="s">
        <v>52</v>
      </c>
      <c r="AG156" s="2517"/>
    </row>
    <row r="157" spans="1:33" s="19" customFormat="1" ht="18" customHeight="1" x14ac:dyDescent="0.25">
      <c r="A157" s="2458"/>
      <c r="B157" s="2505"/>
      <c r="C157" s="2662"/>
      <c r="D157" s="2665"/>
      <c r="E157" s="2668"/>
      <c r="F157" s="2647"/>
      <c r="G157" s="2647"/>
      <c r="H157" s="2647"/>
      <c r="I157" s="2651"/>
      <c r="J157" s="2651"/>
      <c r="K157" s="2651"/>
      <c r="L157" s="2651"/>
      <c r="M157" s="2647"/>
      <c r="N157" s="2653"/>
      <c r="O157" s="2573"/>
      <c r="P157" s="2551"/>
      <c r="Q157" s="2551"/>
      <c r="R157" s="2551"/>
      <c r="S157" s="2554"/>
      <c r="T157" s="2496"/>
      <c r="U157" s="56"/>
      <c r="V157" s="101" t="s">
        <v>47</v>
      </c>
      <c r="W157" s="58" t="s">
        <v>822</v>
      </c>
      <c r="X157" s="34">
        <v>1</v>
      </c>
      <c r="Y157" s="35" t="s">
        <v>802</v>
      </c>
      <c r="Z157" s="22">
        <v>200</v>
      </c>
      <c r="AA157" s="23">
        <f t="shared" si="17"/>
        <v>200</v>
      </c>
      <c r="AB157" s="23">
        <f t="shared" si="18"/>
        <v>224</v>
      </c>
      <c r="AC157" s="29" t="s">
        <v>80</v>
      </c>
      <c r="AD157" s="35"/>
      <c r="AE157" s="38"/>
      <c r="AF157" s="38" t="s">
        <v>52</v>
      </c>
      <c r="AG157" s="2517"/>
    </row>
    <row r="158" spans="1:33" s="19" customFormat="1" ht="18" customHeight="1" x14ac:dyDescent="0.25">
      <c r="A158" s="2458"/>
      <c r="B158" s="2505"/>
      <c r="C158" s="2662"/>
      <c r="D158" s="2665"/>
      <c r="E158" s="2668"/>
      <c r="F158" s="2647"/>
      <c r="G158" s="2647"/>
      <c r="H158" s="2647"/>
      <c r="I158" s="2651"/>
      <c r="J158" s="2651"/>
      <c r="K158" s="2651"/>
      <c r="L158" s="2651"/>
      <c r="M158" s="2647"/>
      <c r="N158" s="2653"/>
      <c r="O158" s="2573"/>
      <c r="P158" s="2551"/>
      <c r="Q158" s="2551"/>
      <c r="R158" s="2551"/>
      <c r="S158" s="2554"/>
      <c r="T158" s="2496"/>
      <c r="U158" s="56"/>
      <c r="V158" s="101" t="s">
        <v>47</v>
      </c>
      <c r="W158" s="58" t="s">
        <v>182</v>
      </c>
      <c r="X158" s="34">
        <v>1</v>
      </c>
      <c r="Y158" s="35" t="s">
        <v>802</v>
      </c>
      <c r="Z158" s="22">
        <v>50</v>
      </c>
      <c r="AA158" s="23">
        <f t="shared" si="17"/>
        <v>50</v>
      </c>
      <c r="AB158" s="23">
        <f t="shared" si="18"/>
        <v>56</v>
      </c>
      <c r="AC158" s="29" t="s">
        <v>80</v>
      </c>
      <c r="AD158" s="35"/>
      <c r="AE158" s="38"/>
      <c r="AF158" s="38" t="s">
        <v>52</v>
      </c>
      <c r="AG158" s="2517"/>
    </row>
    <row r="159" spans="1:33" s="19" customFormat="1" ht="18" customHeight="1" x14ac:dyDescent="0.25">
      <c r="A159" s="2458"/>
      <c r="B159" s="2505"/>
      <c r="C159" s="2662"/>
      <c r="D159" s="2665"/>
      <c r="E159" s="2668"/>
      <c r="F159" s="2647"/>
      <c r="G159" s="2647"/>
      <c r="H159" s="2647"/>
      <c r="I159" s="2651"/>
      <c r="J159" s="2651"/>
      <c r="K159" s="2651"/>
      <c r="L159" s="2651"/>
      <c r="M159" s="2647"/>
      <c r="N159" s="2653"/>
      <c r="O159" s="2573"/>
      <c r="P159" s="2551"/>
      <c r="Q159" s="2551"/>
      <c r="R159" s="2551"/>
      <c r="S159" s="2554"/>
      <c r="T159" s="2496"/>
      <c r="U159" s="56"/>
      <c r="V159" s="101" t="s">
        <v>47</v>
      </c>
      <c r="W159" s="58" t="s">
        <v>183</v>
      </c>
      <c r="X159" s="34">
        <v>1</v>
      </c>
      <c r="Y159" s="35" t="s">
        <v>802</v>
      </c>
      <c r="Z159" s="22">
        <v>150</v>
      </c>
      <c r="AA159" s="23">
        <f t="shared" si="17"/>
        <v>150</v>
      </c>
      <c r="AB159" s="23">
        <f t="shared" si="18"/>
        <v>168</v>
      </c>
      <c r="AC159" s="29" t="s">
        <v>80</v>
      </c>
      <c r="AD159" s="35"/>
      <c r="AE159" s="38"/>
      <c r="AF159" s="38" t="s">
        <v>52</v>
      </c>
      <c r="AG159" s="2517"/>
    </row>
    <row r="160" spans="1:33" s="19" customFormat="1" ht="18" customHeight="1" x14ac:dyDescent="0.25">
      <c r="A160" s="2458"/>
      <c r="B160" s="2505"/>
      <c r="C160" s="2662"/>
      <c r="D160" s="2665"/>
      <c r="E160" s="2668"/>
      <c r="F160" s="2647"/>
      <c r="G160" s="2647"/>
      <c r="H160" s="2647"/>
      <c r="I160" s="2651"/>
      <c r="J160" s="2651"/>
      <c r="K160" s="2651"/>
      <c r="L160" s="2651"/>
      <c r="M160" s="2647"/>
      <c r="N160" s="2653"/>
      <c r="O160" s="2573"/>
      <c r="P160" s="2551"/>
      <c r="Q160" s="2551"/>
      <c r="R160" s="2551"/>
      <c r="S160" s="2554"/>
      <c r="T160" s="2496"/>
      <c r="U160" s="56"/>
      <c r="V160" s="101" t="s">
        <v>47</v>
      </c>
      <c r="W160" s="58" t="s">
        <v>881</v>
      </c>
      <c r="X160" s="34">
        <v>1</v>
      </c>
      <c r="Y160" s="35" t="s">
        <v>802</v>
      </c>
      <c r="Z160" s="22">
        <v>200</v>
      </c>
      <c r="AA160" s="23">
        <f t="shared" si="17"/>
        <v>200</v>
      </c>
      <c r="AB160" s="23">
        <f t="shared" si="18"/>
        <v>224</v>
      </c>
      <c r="AC160" s="29" t="s">
        <v>80</v>
      </c>
      <c r="AD160" s="35"/>
      <c r="AE160" s="38"/>
      <c r="AF160" s="38" t="s">
        <v>52</v>
      </c>
      <c r="AG160" s="2517"/>
    </row>
    <row r="161" spans="1:33" s="19" customFormat="1" ht="18" customHeight="1" x14ac:dyDescent="0.25">
      <c r="A161" s="2458"/>
      <c r="B161" s="2505"/>
      <c r="C161" s="2662"/>
      <c r="D161" s="2665"/>
      <c r="E161" s="2668"/>
      <c r="F161" s="2647"/>
      <c r="G161" s="2647"/>
      <c r="H161" s="2647"/>
      <c r="I161" s="2651"/>
      <c r="J161" s="2651"/>
      <c r="K161" s="2651"/>
      <c r="L161" s="2651"/>
      <c r="M161" s="2647"/>
      <c r="N161" s="2653"/>
      <c r="O161" s="2573"/>
      <c r="P161" s="2551"/>
      <c r="Q161" s="2551"/>
      <c r="R161" s="2551"/>
      <c r="S161" s="2554"/>
      <c r="T161" s="2496"/>
      <c r="U161" s="56"/>
      <c r="V161" s="101" t="s">
        <v>47</v>
      </c>
      <c r="W161" s="58" t="s">
        <v>184</v>
      </c>
      <c r="X161" s="34">
        <v>1</v>
      </c>
      <c r="Y161" s="35" t="s">
        <v>802</v>
      </c>
      <c r="Z161" s="22">
        <v>250</v>
      </c>
      <c r="AA161" s="23">
        <f t="shared" si="17"/>
        <v>250</v>
      </c>
      <c r="AB161" s="23">
        <f t="shared" si="18"/>
        <v>280</v>
      </c>
      <c r="AC161" s="29" t="s">
        <v>80</v>
      </c>
      <c r="AD161" s="35"/>
      <c r="AE161" s="38"/>
      <c r="AF161" s="38" t="s">
        <v>52</v>
      </c>
      <c r="AG161" s="2517"/>
    </row>
    <row r="162" spans="1:33" s="19" customFormat="1" ht="18" customHeight="1" x14ac:dyDescent="0.25">
      <c r="A162" s="2458"/>
      <c r="B162" s="2505"/>
      <c r="C162" s="2662"/>
      <c r="D162" s="2665"/>
      <c r="E162" s="2668"/>
      <c r="F162" s="2647"/>
      <c r="G162" s="2647"/>
      <c r="H162" s="2647"/>
      <c r="I162" s="2651"/>
      <c r="J162" s="2651"/>
      <c r="K162" s="2651"/>
      <c r="L162" s="2651"/>
      <c r="M162" s="2647"/>
      <c r="N162" s="2653"/>
      <c r="O162" s="2573"/>
      <c r="P162" s="2551"/>
      <c r="Q162" s="2551"/>
      <c r="R162" s="2551"/>
      <c r="S162" s="2554"/>
      <c r="T162" s="2496"/>
      <c r="U162" s="32"/>
      <c r="V162" s="101" t="s">
        <v>47</v>
      </c>
      <c r="W162" s="58" t="s">
        <v>185</v>
      </c>
      <c r="X162" s="34">
        <v>1</v>
      </c>
      <c r="Y162" s="35" t="s">
        <v>328</v>
      </c>
      <c r="Z162" s="22">
        <v>270</v>
      </c>
      <c r="AA162" s="23">
        <f t="shared" si="17"/>
        <v>270</v>
      </c>
      <c r="AB162" s="23">
        <f t="shared" si="18"/>
        <v>302.39999999999998</v>
      </c>
      <c r="AC162" s="29" t="s">
        <v>80</v>
      </c>
      <c r="AD162" s="35"/>
      <c r="AE162" s="38"/>
      <c r="AF162" s="38" t="s">
        <v>52</v>
      </c>
      <c r="AG162" s="2517"/>
    </row>
    <row r="163" spans="1:33" s="19" customFormat="1" ht="18" customHeight="1" x14ac:dyDescent="0.25">
      <c r="A163" s="2458"/>
      <c r="B163" s="2505"/>
      <c r="C163" s="2662"/>
      <c r="D163" s="2665"/>
      <c r="E163" s="2668"/>
      <c r="F163" s="2647"/>
      <c r="G163" s="2647"/>
      <c r="H163" s="2647"/>
      <c r="I163" s="2651"/>
      <c r="J163" s="2651"/>
      <c r="K163" s="2651"/>
      <c r="L163" s="2651"/>
      <c r="M163" s="2647"/>
      <c r="N163" s="2653"/>
      <c r="O163" s="2573"/>
      <c r="P163" s="2551"/>
      <c r="Q163" s="2551"/>
      <c r="R163" s="2551"/>
      <c r="S163" s="2554"/>
      <c r="T163" s="2496"/>
      <c r="U163" s="32"/>
      <c r="V163" s="101" t="s">
        <v>47</v>
      </c>
      <c r="W163" s="58" t="s">
        <v>823</v>
      </c>
      <c r="X163" s="34">
        <v>1</v>
      </c>
      <c r="Y163" s="35" t="s">
        <v>802</v>
      </c>
      <c r="Z163" s="22">
        <v>100</v>
      </c>
      <c r="AA163" s="23">
        <f t="shared" si="17"/>
        <v>100</v>
      </c>
      <c r="AB163" s="23">
        <f t="shared" si="18"/>
        <v>112</v>
      </c>
      <c r="AC163" s="29" t="s">
        <v>80</v>
      </c>
      <c r="AD163" s="35"/>
      <c r="AE163" s="38"/>
      <c r="AF163" s="38" t="s">
        <v>52</v>
      </c>
      <c r="AG163" s="2517"/>
    </row>
    <row r="164" spans="1:33" s="19" customFormat="1" ht="18" customHeight="1" x14ac:dyDescent="0.25">
      <c r="A164" s="2458"/>
      <c r="B164" s="2505"/>
      <c r="C164" s="2662"/>
      <c r="D164" s="2665"/>
      <c r="E164" s="2668"/>
      <c r="F164" s="2647"/>
      <c r="G164" s="2647"/>
      <c r="H164" s="2647"/>
      <c r="I164" s="2650"/>
      <c r="J164" s="2650"/>
      <c r="K164" s="2650"/>
      <c r="L164" s="2650"/>
      <c r="M164" s="2648"/>
      <c r="N164" s="2654"/>
      <c r="O164" s="2582"/>
      <c r="P164" s="2584"/>
      <c r="Q164" s="2584"/>
      <c r="R164" s="2584"/>
      <c r="S164" s="2586"/>
      <c r="T164" s="2563"/>
      <c r="U164" s="292"/>
      <c r="V164" s="105" t="s">
        <v>47</v>
      </c>
      <c r="W164" s="106" t="s">
        <v>824</v>
      </c>
      <c r="X164" s="107">
        <v>1</v>
      </c>
      <c r="Y164" s="111" t="s">
        <v>802</v>
      </c>
      <c r="Z164" s="108">
        <v>100</v>
      </c>
      <c r="AA164" s="109">
        <f t="shared" si="17"/>
        <v>100</v>
      </c>
      <c r="AB164" s="109">
        <f t="shared" si="18"/>
        <v>112</v>
      </c>
      <c r="AC164" s="110" t="s">
        <v>80</v>
      </c>
      <c r="AD164" s="111"/>
      <c r="AE164" s="112"/>
      <c r="AF164" s="112" t="s">
        <v>52</v>
      </c>
      <c r="AG164" s="2580"/>
    </row>
    <row r="165" spans="1:33" s="19" customFormat="1" ht="24.75" customHeight="1" x14ac:dyDescent="0.25">
      <c r="A165" s="2458"/>
      <c r="B165" s="2505"/>
      <c r="C165" s="2662"/>
      <c r="D165" s="2665"/>
      <c r="E165" s="2668"/>
      <c r="F165" s="2647"/>
      <c r="G165" s="2647"/>
      <c r="H165" s="2647"/>
      <c r="I165" s="2649">
        <v>3</v>
      </c>
      <c r="J165" s="2649">
        <v>4</v>
      </c>
      <c r="K165" s="2649">
        <v>20</v>
      </c>
      <c r="L165" s="2649">
        <v>24</v>
      </c>
      <c r="M165" s="2660" t="s">
        <v>1340</v>
      </c>
      <c r="N165" s="2658" t="s">
        <v>1341</v>
      </c>
      <c r="O165" s="2572">
        <f>+AC165</f>
        <v>23.832799999999999</v>
      </c>
      <c r="P165" s="2550">
        <v>0</v>
      </c>
      <c r="Q165" s="2550">
        <v>0</v>
      </c>
      <c r="R165" s="2550">
        <v>0</v>
      </c>
      <c r="S165" s="2553">
        <f>+SUM(O165:Q171)</f>
        <v>23.832799999999999</v>
      </c>
      <c r="T165" s="2575" t="s">
        <v>1342</v>
      </c>
      <c r="U165" s="25" t="s">
        <v>64</v>
      </c>
      <c r="V165" s="101"/>
      <c r="W165" s="100" t="s">
        <v>105</v>
      </c>
      <c r="X165" s="34"/>
      <c r="Y165" s="35"/>
      <c r="Z165" s="22"/>
      <c r="AA165" s="23"/>
      <c r="AB165" s="23"/>
      <c r="AC165" s="29">
        <f>SUM(AB166:AB171)</f>
        <v>23.832799999999999</v>
      </c>
      <c r="AD165" s="35"/>
      <c r="AE165" s="38"/>
      <c r="AF165" s="134"/>
      <c r="AG165" s="2557" t="s">
        <v>1343</v>
      </c>
    </row>
    <row r="166" spans="1:33" s="19" customFormat="1" ht="24.75" customHeight="1" x14ac:dyDescent="0.25">
      <c r="A166" s="2458"/>
      <c r="B166" s="2505"/>
      <c r="C166" s="2662"/>
      <c r="D166" s="2665"/>
      <c r="E166" s="2668"/>
      <c r="F166" s="2647"/>
      <c r="G166" s="2647"/>
      <c r="H166" s="2647"/>
      <c r="I166" s="2651"/>
      <c r="J166" s="2651"/>
      <c r="K166" s="2651"/>
      <c r="L166" s="2651"/>
      <c r="M166" s="2647"/>
      <c r="N166" s="2653"/>
      <c r="O166" s="2573"/>
      <c r="P166" s="2551"/>
      <c r="Q166" s="2551"/>
      <c r="R166" s="2551"/>
      <c r="S166" s="2554"/>
      <c r="T166" s="2496"/>
      <c r="U166" s="32"/>
      <c r="V166" s="137" t="s">
        <v>771</v>
      </c>
      <c r="W166" s="1146" t="s">
        <v>114</v>
      </c>
      <c r="X166" s="39">
        <v>5</v>
      </c>
      <c r="Y166" s="35" t="s">
        <v>264</v>
      </c>
      <c r="Z166" s="23">
        <v>3.1</v>
      </c>
      <c r="AA166" s="23">
        <f>X166*Z166</f>
        <v>15.5</v>
      </c>
      <c r="AB166" s="23">
        <f>AA166</f>
        <v>15.5</v>
      </c>
      <c r="AC166" s="24" t="s">
        <v>83</v>
      </c>
      <c r="AD166" s="36"/>
      <c r="AE166" s="36" t="s">
        <v>52</v>
      </c>
      <c r="AF166" s="38"/>
      <c r="AG166" s="2517"/>
    </row>
    <row r="167" spans="1:33" s="19" customFormat="1" ht="24.75" customHeight="1" x14ac:dyDescent="0.25">
      <c r="A167" s="2458"/>
      <c r="B167" s="2505"/>
      <c r="C167" s="2662"/>
      <c r="D167" s="2665"/>
      <c r="E167" s="2668"/>
      <c r="F167" s="2647"/>
      <c r="G167" s="2647"/>
      <c r="H167" s="2647"/>
      <c r="I167" s="2651"/>
      <c r="J167" s="2651"/>
      <c r="K167" s="2651"/>
      <c r="L167" s="2651"/>
      <c r="M167" s="2647"/>
      <c r="N167" s="2653"/>
      <c r="O167" s="2573"/>
      <c r="P167" s="2551"/>
      <c r="Q167" s="2551"/>
      <c r="R167" s="2551"/>
      <c r="S167" s="2554"/>
      <c r="T167" s="2496"/>
      <c r="U167" s="32"/>
      <c r="V167" s="137" t="s">
        <v>777</v>
      </c>
      <c r="W167" s="73" t="s">
        <v>119</v>
      </c>
      <c r="X167" s="34">
        <v>3</v>
      </c>
      <c r="Y167" s="35" t="s">
        <v>264</v>
      </c>
      <c r="Z167" s="22">
        <v>0.21</v>
      </c>
      <c r="AA167" s="23">
        <f>X167*Z167</f>
        <v>0.63</v>
      </c>
      <c r="AB167" s="23">
        <f>AA167+(AA167*0.12)</f>
        <v>0.7056</v>
      </c>
      <c r="AC167" s="24" t="s">
        <v>83</v>
      </c>
      <c r="AD167" s="36"/>
      <c r="AE167" s="36" t="s">
        <v>52</v>
      </c>
      <c r="AF167" s="38"/>
      <c r="AG167" s="2517"/>
    </row>
    <row r="168" spans="1:33" s="19" customFormat="1" ht="24.75" customHeight="1" x14ac:dyDescent="0.25">
      <c r="A168" s="2458"/>
      <c r="B168" s="2505"/>
      <c r="C168" s="2662"/>
      <c r="D168" s="2665"/>
      <c r="E168" s="2668"/>
      <c r="F168" s="2647"/>
      <c r="G168" s="2647"/>
      <c r="H168" s="2647"/>
      <c r="I168" s="2651"/>
      <c r="J168" s="2651"/>
      <c r="K168" s="2651"/>
      <c r="L168" s="2651"/>
      <c r="M168" s="2647"/>
      <c r="N168" s="2653"/>
      <c r="O168" s="2573"/>
      <c r="P168" s="2551"/>
      <c r="Q168" s="2551"/>
      <c r="R168" s="2551"/>
      <c r="S168" s="2554"/>
      <c r="T168" s="2496"/>
      <c r="U168" s="32"/>
      <c r="V168" s="137" t="s">
        <v>770</v>
      </c>
      <c r="W168" s="73" t="s">
        <v>113</v>
      </c>
      <c r="X168" s="34">
        <v>3</v>
      </c>
      <c r="Y168" s="35" t="s">
        <v>264</v>
      </c>
      <c r="Z168" s="22">
        <v>0.26</v>
      </c>
      <c r="AA168" s="23">
        <f t="shared" ref="AA168:AA171" si="19">X168*Z168</f>
        <v>0.78</v>
      </c>
      <c r="AB168" s="23">
        <f t="shared" ref="AB168:AB171" si="20">AA168+(AA168*0.12)</f>
        <v>0.87360000000000004</v>
      </c>
      <c r="AC168" s="24" t="s">
        <v>83</v>
      </c>
      <c r="AD168" s="36"/>
      <c r="AE168" s="36" t="s">
        <v>52</v>
      </c>
      <c r="AF168" s="38"/>
      <c r="AG168" s="2517"/>
    </row>
    <row r="169" spans="1:33" s="19" customFormat="1" ht="24.75" customHeight="1" x14ac:dyDescent="0.25">
      <c r="A169" s="2458"/>
      <c r="B169" s="2505"/>
      <c r="C169" s="2662"/>
      <c r="D169" s="2665"/>
      <c r="E169" s="2668"/>
      <c r="F169" s="2647"/>
      <c r="G169" s="2647"/>
      <c r="H169" s="2647"/>
      <c r="I169" s="2651"/>
      <c r="J169" s="2651"/>
      <c r="K169" s="2651"/>
      <c r="L169" s="2651"/>
      <c r="M169" s="2647"/>
      <c r="N169" s="2653"/>
      <c r="O169" s="2573"/>
      <c r="P169" s="2551"/>
      <c r="Q169" s="2551"/>
      <c r="R169" s="2551"/>
      <c r="S169" s="2554"/>
      <c r="T169" s="2496"/>
      <c r="U169" s="32"/>
      <c r="V169" s="137" t="s">
        <v>754</v>
      </c>
      <c r="W169" s="72" t="s">
        <v>755</v>
      </c>
      <c r="X169" s="34">
        <v>2</v>
      </c>
      <c r="Y169" s="35" t="s">
        <v>264</v>
      </c>
      <c r="Z169" s="22">
        <v>0.36</v>
      </c>
      <c r="AA169" s="23">
        <f t="shared" si="19"/>
        <v>0.72</v>
      </c>
      <c r="AB169" s="23">
        <f t="shared" si="20"/>
        <v>0.80640000000000001</v>
      </c>
      <c r="AC169" s="24" t="s">
        <v>83</v>
      </c>
      <c r="AD169" s="36"/>
      <c r="AE169" s="36" t="s">
        <v>52</v>
      </c>
      <c r="AF169" s="38"/>
      <c r="AG169" s="2517"/>
    </row>
    <row r="170" spans="1:33" s="19" customFormat="1" ht="24.75" customHeight="1" x14ac:dyDescent="0.25">
      <c r="A170" s="2458"/>
      <c r="B170" s="2505"/>
      <c r="C170" s="2662"/>
      <c r="D170" s="2665"/>
      <c r="E170" s="2668"/>
      <c r="F170" s="2647"/>
      <c r="G170" s="2647"/>
      <c r="H170" s="2647"/>
      <c r="I170" s="2651"/>
      <c r="J170" s="2651"/>
      <c r="K170" s="2651"/>
      <c r="L170" s="2651"/>
      <c r="M170" s="2647"/>
      <c r="N170" s="2653"/>
      <c r="O170" s="2573"/>
      <c r="P170" s="2551"/>
      <c r="Q170" s="2551"/>
      <c r="R170" s="2551"/>
      <c r="S170" s="2554"/>
      <c r="T170" s="2496"/>
      <c r="U170" s="32"/>
      <c r="V170" s="137" t="s">
        <v>778</v>
      </c>
      <c r="W170" s="73" t="s">
        <v>570</v>
      </c>
      <c r="X170" s="34">
        <v>3</v>
      </c>
      <c r="Y170" s="35" t="s">
        <v>264</v>
      </c>
      <c r="Z170" s="22">
        <v>1.21</v>
      </c>
      <c r="AA170" s="23">
        <f t="shared" si="19"/>
        <v>3.63</v>
      </c>
      <c r="AB170" s="23">
        <f t="shared" si="20"/>
        <v>4.0655999999999999</v>
      </c>
      <c r="AC170" s="24" t="s">
        <v>83</v>
      </c>
      <c r="AD170" s="36"/>
      <c r="AE170" s="36" t="s">
        <v>52</v>
      </c>
      <c r="AF170" s="38"/>
      <c r="AG170" s="2517"/>
    </row>
    <row r="171" spans="1:33" s="19" customFormat="1" ht="33.950000000000003" customHeight="1" x14ac:dyDescent="0.25">
      <c r="A171" s="2458"/>
      <c r="B171" s="2505"/>
      <c r="C171" s="2662"/>
      <c r="D171" s="2665"/>
      <c r="E171" s="2668"/>
      <c r="F171" s="2647"/>
      <c r="G171" s="2647"/>
      <c r="H171" s="2647"/>
      <c r="I171" s="2651"/>
      <c r="J171" s="2651"/>
      <c r="K171" s="2651"/>
      <c r="L171" s="2651"/>
      <c r="M171" s="2647"/>
      <c r="N171" s="2653"/>
      <c r="O171" s="2573"/>
      <c r="P171" s="2551"/>
      <c r="Q171" s="2551"/>
      <c r="R171" s="2551"/>
      <c r="S171" s="2554"/>
      <c r="T171" s="2496"/>
      <c r="U171" s="26"/>
      <c r="V171" s="67" t="s">
        <v>774</v>
      </c>
      <c r="W171" s="438" t="s">
        <v>814</v>
      </c>
      <c r="X171" s="61">
        <v>3</v>
      </c>
      <c r="Y171" s="111" t="s">
        <v>264</v>
      </c>
      <c r="Z171" s="62">
        <v>0.56000000000000005</v>
      </c>
      <c r="AA171" s="44">
        <f t="shared" si="19"/>
        <v>1.6800000000000002</v>
      </c>
      <c r="AB171" s="44">
        <f t="shared" si="20"/>
        <v>1.8816000000000002</v>
      </c>
      <c r="AC171" s="45" t="s">
        <v>83</v>
      </c>
      <c r="AD171" s="43"/>
      <c r="AE171" s="43" t="s">
        <v>52</v>
      </c>
      <c r="AF171" s="38"/>
      <c r="AG171" s="2517"/>
    </row>
    <row r="172" spans="1:33" s="19" customFormat="1" ht="124.5" customHeight="1" x14ac:dyDescent="0.25">
      <c r="A172" s="2459"/>
      <c r="B172" s="2505"/>
      <c r="C172" s="2662"/>
      <c r="D172" s="2665"/>
      <c r="E172" s="2668"/>
      <c r="F172" s="2647"/>
      <c r="G172" s="2647"/>
      <c r="H172" s="2647"/>
      <c r="I172" s="2649">
        <v>4</v>
      </c>
      <c r="J172" s="2649">
        <v>1</v>
      </c>
      <c r="K172" s="2649">
        <v>20</v>
      </c>
      <c r="L172" s="2649">
        <v>24</v>
      </c>
      <c r="M172" s="2646" t="s">
        <v>1344</v>
      </c>
      <c r="N172" s="2652" t="s">
        <v>1345</v>
      </c>
      <c r="O172" s="2581">
        <f>AC172</f>
        <v>15.5</v>
      </c>
      <c r="P172" s="2583">
        <v>0</v>
      </c>
      <c r="Q172" s="2583">
        <v>0</v>
      </c>
      <c r="R172" s="2583">
        <v>0</v>
      </c>
      <c r="S172" s="2585">
        <f>+SUM(O172:Q173)</f>
        <v>15.5</v>
      </c>
      <c r="T172" s="2562" t="s">
        <v>1346</v>
      </c>
      <c r="U172" s="48" t="s">
        <v>64</v>
      </c>
      <c r="V172" s="69"/>
      <c r="W172" s="103" t="s">
        <v>105</v>
      </c>
      <c r="X172" s="50"/>
      <c r="Y172" s="51"/>
      <c r="Z172" s="52"/>
      <c r="AA172" s="53"/>
      <c r="AB172" s="53"/>
      <c r="AC172" s="54">
        <f>SUM(AB173)</f>
        <v>15.5</v>
      </c>
      <c r="AD172" s="51"/>
      <c r="AE172" s="55"/>
      <c r="AF172" s="55"/>
      <c r="AG172" s="2659" t="s">
        <v>1347</v>
      </c>
    </row>
    <row r="173" spans="1:33" s="19" customFormat="1" ht="124.5" customHeight="1" x14ac:dyDescent="0.25">
      <c r="A173" s="2460" t="s">
        <v>140</v>
      </c>
      <c r="B173" s="2505"/>
      <c r="C173" s="2662"/>
      <c r="D173" s="2665"/>
      <c r="E173" s="2668"/>
      <c r="F173" s="2647"/>
      <c r="G173" s="2647"/>
      <c r="H173" s="2647"/>
      <c r="I173" s="2650"/>
      <c r="J173" s="2650"/>
      <c r="K173" s="2650"/>
      <c r="L173" s="2650"/>
      <c r="M173" s="2648"/>
      <c r="N173" s="2654"/>
      <c r="O173" s="2582"/>
      <c r="P173" s="2584"/>
      <c r="Q173" s="2584"/>
      <c r="R173" s="2584"/>
      <c r="S173" s="2586"/>
      <c r="T173" s="2563"/>
      <c r="U173" s="292"/>
      <c r="V173" s="399" t="s">
        <v>771</v>
      </c>
      <c r="W173" s="1152" t="s">
        <v>114</v>
      </c>
      <c r="X173" s="163">
        <v>5</v>
      </c>
      <c r="Y173" s="111" t="s">
        <v>264</v>
      </c>
      <c r="Z173" s="109">
        <v>3.1</v>
      </c>
      <c r="AA173" s="109">
        <f>X173*Z173</f>
        <v>15.5</v>
      </c>
      <c r="AB173" s="109">
        <f>AA173</f>
        <v>15.5</v>
      </c>
      <c r="AC173" s="165" t="s">
        <v>83</v>
      </c>
      <c r="AD173" s="164"/>
      <c r="AE173" s="164" t="s">
        <v>52</v>
      </c>
      <c r="AF173" s="112"/>
      <c r="AG173" s="2580"/>
    </row>
    <row r="174" spans="1:33" s="19" customFormat="1" ht="24.75" customHeight="1" x14ac:dyDescent="0.25">
      <c r="A174" s="2458"/>
      <c r="B174" s="2505"/>
      <c r="C174" s="2662"/>
      <c r="D174" s="2665"/>
      <c r="E174" s="2668"/>
      <c r="F174" s="2647"/>
      <c r="G174" s="2647"/>
      <c r="H174" s="2647"/>
      <c r="I174" s="2649">
        <v>6</v>
      </c>
      <c r="J174" s="2649">
        <v>6</v>
      </c>
      <c r="K174" s="2649">
        <v>20</v>
      </c>
      <c r="L174" s="2649">
        <v>24</v>
      </c>
      <c r="M174" s="2646" t="s">
        <v>882</v>
      </c>
      <c r="N174" s="2652" t="s">
        <v>1301</v>
      </c>
      <c r="O174" s="2572">
        <f>AC174</f>
        <v>24.415200000000002</v>
      </c>
      <c r="P174" s="2550">
        <v>0</v>
      </c>
      <c r="Q174" s="2550">
        <f>AC182</f>
        <v>1429.12</v>
      </c>
      <c r="R174" s="2550">
        <v>0</v>
      </c>
      <c r="S174" s="2553">
        <f>+SUM(O174:Q183)</f>
        <v>1453.5351999999998</v>
      </c>
      <c r="T174" s="2575" t="s">
        <v>1348</v>
      </c>
      <c r="U174" s="30" t="s">
        <v>64</v>
      </c>
      <c r="V174" s="293"/>
      <c r="W174" s="138" t="s">
        <v>105</v>
      </c>
      <c r="X174" s="27"/>
      <c r="Y174" s="28"/>
      <c r="Z174" s="15"/>
      <c r="AA174" s="16"/>
      <c r="AB174" s="16"/>
      <c r="AC174" s="133">
        <f>SUM(AB175:AB181)</f>
        <v>24.415200000000002</v>
      </c>
      <c r="AD174" s="28"/>
      <c r="AE174" s="134"/>
      <c r="AF174" s="134"/>
      <c r="AG174" s="2557" t="s">
        <v>1349</v>
      </c>
    </row>
    <row r="175" spans="1:33" s="19" customFormat="1" ht="24.75" customHeight="1" x14ac:dyDescent="0.25">
      <c r="A175" s="2458"/>
      <c r="B175" s="2505"/>
      <c r="C175" s="2662"/>
      <c r="D175" s="2665"/>
      <c r="E175" s="2668"/>
      <c r="F175" s="2647"/>
      <c r="G175" s="2647"/>
      <c r="H175" s="2647"/>
      <c r="I175" s="2651"/>
      <c r="J175" s="2651"/>
      <c r="K175" s="2651"/>
      <c r="L175" s="2651"/>
      <c r="M175" s="2647"/>
      <c r="N175" s="2653"/>
      <c r="O175" s="2573"/>
      <c r="P175" s="2551"/>
      <c r="Q175" s="2551"/>
      <c r="R175" s="2551"/>
      <c r="S175" s="2554"/>
      <c r="T175" s="2496"/>
      <c r="U175" s="56"/>
      <c r="V175" s="137" t="s">
        <v>771</v>
      </c>
      <c r="W175" s="1146" t="s">
        <v>114</v>
      </c>
      <c r="X175" s="39">
        <v>5</v>
      </c>
      <c r="Y175" s="35" t="s">
        <v>264</v>
      </c>
      <c r="Z175" s="23">
        <v>3.1</v>
      </c>
      <c r="AA175" s="23">
        <f>X175*Z175</f>
        <v>15.5</v>
      </c>
      <c r="AB175" s="23">
        <f>AA175</f>
        <v>15.5</v>
      </c>
      <c r="AC175" s="24" t="s">
        <v>83</v>
      </c>
      <c r="AD175" s="36"/>
      <c r="AE175" s="36" t="s">
        <v>52</v>
      </c>
      <c r="AF175" s="38"/>
      <c r="AG175" s="2517"/>
    </row>
    <row r="176" spans="1:33" s="19" customFormat="1" ht="24.75" customHeight="1" x14ac:dyDescent="0.25">
      <c r="A176" s="2458"/>
      <c r="B176" s="2505"/>
      <c r="C176" s="2662"/>
      <c r="D176" s="2665"/>
      <c r="E176" s="2668"/>
      <c r="F176" s="2647"/>
      <c r="G176" s="2647"/>
      <c r="H176" s="2647"/>
      <c r="I176" s="2651"/>
      <c r="J176" s="2651"/>
      <c r="K176" s="2651"/>
      <c r="L176" s="2651"/>
      <c r="M176" s="2647"/>
      <c r="N176" s="2653"/>
      <c r="O176" s="2573"/>
      <c r="P176" s="2551"/>
      <c r="Q176" s="2551"/>
      <c r="R176" s="2551"/>
      <c r="S176" s="2554"/>
      <c r="T176" s="2496"/>
      <c r="U176" s="56"/>
      <c r="V176" s="137" t="s">
        <v>777</v>
      </c>
      <c r="W176" s="73" t="s">
        <v>119</v>
      </c>
      <c r="X176" s="34">
        <v>5</v>
      </c>
      <c r="Y176" s="35" t="s">
        <v>264</v>
      </c>
      <c r="Z176" s="22">
        <v>0.21</v>
      </c>
      <c r="AA176" s="23">
        <f>X176*Z176</f>
        <v>1.05</v>
      </c>
      <c r="AB176" s="23">
        <f>AA176+(AA176*0.12)</f>
        <v>1.1760000000000002</v>
      </c>
      <c r="AC176" s="24" t="s">
        <v>83</v>
      </c>
      <c r="AD176" s="36"/>
      <c r="AE176" s="36" t="s">
        <v>52</v>
      </c>
      <c r="AF176" s="38"/>
      <c r="AG176" s="2517"/>
    </row>
    <row r="177" spans="1:33" s="19" customFormat="1" ht="24.75" customHeight="1" x14ac:dyDescent="0.25">
      <c r="A177" s="2458"/>
      <c r="B177" s="2505"/>
      <c r="C177" s="2662"/>
      <c r="D177" s="2665"/>
      <c r="E177" s="2668"/>
      <c r="F177" s="2647"/>
      <c r="G177" s="2647"/>
      <c r="H177" s="2647"/>
      <c r="I177" s="2651"/>
      <c r="J177" s="2651"/>
      <c r="K177" s="2651"/>
      <c r="L177" s="2651"/>
      <c r="M177" s="2647"/>
      <c r="N177" s="2653"/>
      <c r="O177" s="2573"/>
      <c r="P177" s="2551"/>
      <c r="Q177" s="2551"/>
      <c r="R177" s="2551"/>
      <c r="S177" s="2554"/>
      <c r="T177" s="2496"/>
      <c r="U177" s="56"/>
      <c r="V177" s="137" t="s">
        <v>776</v>
      </c>
      <c r="W177" s="73" t="s">
        <v>118</v>
      </c>
      <c r="X177" s="34">
        <v>3</v>
      </c>
      <c r="Y177" s="35" t="s">
        <v>264</v>
      </c>
      <c r="Z177" s="22">
        <v>0.22</v>
      </c>
      <c r="AA177" s="23">
        <f>X177*Z177</f>
        <v>0.66</v>
      </c>
      <c r="AB177" s="23">
        <f>AA177+(AA177*0.12)</f>
        <v>0.73920000000000008</v>
      </c>
      <c r="AC177" s="24" t="s">
        <v>83</v>
      </c>
      <c r="AD177" s="36"/>
      <c r="AE177" s="36" t="s">
        <v>52</v>
      </c>
      <c r="AF177" s="38"/>
      <c r="AG177" s="2517"/>
    </row>
    <row r="178" spans="1:33" s="19" customFormat="1" ht="24.75" customHeight="1" x14ac:dyDescent="0.25">
      <c r="A178" s="2458"/>
      <c r="B178" s="2505"/>
      <c r="C178" s="2662"/>
      <c r="D178" s="2665"/>
      <c r="E178" s="2668"/>
      <c r="F178" s="2647"/>
      <c r="G178" s="2647"/>
      <c r="H178" s="2647"/>
      <c r="I178" s="2651"/>
      <c r="J178" s="2651"/>
      <c r="K178" s="2651"/>
      <c r="L178" s="2651"/>
      <c r="M178" s="2647"/>
      <c r="N178" s="2653"/>
      <c r="O178" s="2573"/>
      <c r="P178" s="2551"/>
      <c r="Q178" s="2551"/>
      <c r="R178" s="2551"/>
      <c r="S178" s="2554"/>
      <c r="T178" s="2496"/>
      <c r="U178" s="56"/>
      <c r="V178" s="137" t="s">
        <v>770</v>
      </c>
      <c r="W178" s="73" t="s">
        <v>113</v>
      </c>
      <c r="X178" s="34">
        <v>3</v>
      </c>
      <c r="Y178" s="35" t="s">
        <v>264</v>
      </c>
      <c r="Z178" s="22">
        <v>0.26</v>
      </c>
      <c r="AA178" s="23">
        <f t="shared" ref="AA178:AA181" si="21">X178*Z178</f>
        <v>0.78</v>
      </c>
      <c r="AB178" s="23">
        <f t="shared" ref="AB178:AB181" si="22">AA178+(AA178*0.12)</f>
        <v>0.87360000000000004</v>
      </c>
      <c r="AC178" s="24" t="s">
        <v>83</v>
      </c>
      <c r="AD178" s="36"/>
      <c r="AE178" s="36" t="s">
        <v>52</v>
      </c>
      <c r="AF178" s="38"/>
      <c r="AG178" s="2517"/>
    </row>
    <row r="179" spans="1:33" s="19" customFormat="1" ht="24.75" customHeight="1" x14ac:dyDescent="0.25">
      <c r="A179" s="2458"/>
      <c r="B179" s="2505"/>
      <c r="C179" s="2662"/>
      <c r="D179" s="2665"/>
      <c r="E179" s="2668"/>
      <c r="F179" s="2647"/>
      <c r="G179" s="2647"/>
      <c r="H179" s="2647"/>
      <c r="I179" s="2651"/>
      <c r="J179" s="2651"/>
      <c r="K179" s="2651"/>
      <c r="L179" s="2651"/>
      <c r="M179" s="2647"/>
      <c r="N179" s="2653"/>
      <c r="O179" s="2573"/>
      <c r="P179" s="2551"/>
      <c r="Q179" s="2551"/>
      <c r="R179" s="2551"/>
      <c r="S179" s="2554"/>
      <c r="T179" s="2496"/>
      <c r="U179" s="56"/>
      <c r="V179" s="137" t="s">
        <v>754</v>
      </c>
      <c r="W179" s="72" t="s">
        <v>755</v>
      </c>
      <c r="X179" s="34">
        <v>2</v>
      </c>
      <c r="Y179" s="35" t="s">
        <v>264</v>
      </c>
      <c r="Z179" s="22">
        <v>0.36</v>
      </c>
      <c r="AA179" s="23">
        <f t="shared" si="21"/>
        <v>0.72</v>
      </c>
      <c r="AB179" s="23">
        <f t="shared" si="22"/>
        <v>0.80640000000000001</v>
      </c>
      <c r="AC179" s="24" t="s">
        <v>83</v>
      </c>
      <c r="AD179" s="36"/>
      <c r="AE179" s="36" t="s">
        <v>52</v>
      </c>
      <c r="AF179" s="38"/>
      <c r="AG179" s="2517"/>
    </row>
    <row r="180" spans="1:33" s="19" customFormat="1" ht="24.75" customHeight="1" x14ac:dyDescent="0.25">
      <c r="A180" s="2458"/>
      <c r="B180" s="2505"/>
      <c r="C180" s="2662"/>
      <c r="D180" s="2665"/>
      <c r="E180" s="2668"/>
      <c r="F180" s="2647"/>
      <c r="G180" s="2647"/>
      <c r="H180" s="2647"/>
      <c r="I180" s="2651"/>
      <c r="J180" s="2651"/>
      <c r="K180" s="2651"/>
      <c r="L180" s="2651"/>
      <c r="M180" s="2647"/>
      <c r="N180" s="2653"/>
      <c r="O180" s="2573"/>
      <c r="P180" s="2551"/>
      <c r="Q180" s="2551"/>
      <c r="R180" s="2551"/>
      <c r="S180" s="2554"/>
      <c r="T180" s="2496"/>
      <c r="U180" s="56"/>
      <c r="V180" s="137" t="s">
        <v>778</v>
      </c>
      <c r="W180" s="73" t="s">
        <v>570</v>
      </c>
      <c r="X180" s="34">
        <v>3</v>
      </c>
      <c r="Y180" s="35" t="s">
        <v>264</v>
      </c>
      <c r="Z180" s="22">
        <v>1.21</v>
      </c>
      <c r="AA180" s="23">
        <f t="shared" si="21"/>
        <v>3.63</v>
      </c>
      <c r="AB180" s="23">
        <f t="shared" si="22"/>
        <v>4.0655999999999999</v>
      </c>
      <c r="AC180" s="24" t="s">
        <v>83</v>
      </c>
      <c r="AD180" s="36"/>
      <c r="AE180" s="36" t="s">
        <v>52</v>
      </c>
      <c r="AF180" s="38"/>
      <c r="AG180" s="2517"/>
    </row>
    <row r="181" spans="1:33" s="19" customFormat="1" ht="33.950000000000003" customHeight="1" x14ac:dyDescent="0.25">
      <c r="A181" s="2458"/>
      <c r="B181" s="2505"/>
      <c r="C181" s="2662"/>
      <c r="D181" s="2665"/>
      <c r="E181" s="2668"/>
      <c r="F181" s="2647"/>
      <c r="G181" s="2647"/>
      <c r="H181" s="2647"/>
      <c r="I181" s="2651"/>
      <c r="J181" s="2651"/>
      <c r="K181" s="2651"/>
      <c r="L181" s="2651"/>
      <c r="M181" s="2647"/>
      <c r="N181" s="2653"/>
      <c r="O181" s="2573"/>
      <c r="P181" s="2551"/>
      <c r="Q181" s="2551"/>
      <c r="R181" s="2551"/>
      <c r="S181" s="2554"/>
      <c r="T181" s="2496"/>
      <c r="U181" s="56"/>
      <c r="V181" s="137" t="s">
        <v>774</v>
      </c>
      <c r="W181" s="73" t="s">
        <v>821</v>
      </c>
      <c r="X181" s="34">
        <v>2</v>
      </c>
      <c r="Y181" s="35" t="s">
        <v>264</v>
      </c>
      <c r="Z181" s="22">
        <v>0.56000000000000005</v>
      </c>
      <c r="AA181" s="23">
        <f t="shared" si="21"/>
        <v>1.1200000000000001</v>
      </c>
      <c r="AB181" s="23">
        <f t="shared" si="22"/>
        <v>1.2544000000000002</v>
      </c>
      <c r="AC181" s="24" t="s">
        <v>83</v>
      </c>
      <c r="AD181" s="36"/>
      <c r="AE181" s="36" t="s">
        <v>52</v>
      </c>
      <c r="AF181" s="38"/>
      <c r="AG181" s="2517"/>
    </row>
    <row r="182" spans="1:33" s="19" customFormat="1" ht="24.75" customHeight="1" x14ac:dyDescent="0.25">
      <c r="A182" s="2458"/>
      <c r="B182" s="2505"/>
      <c r="C182" s="2662"/>
      <c r="D182" s="2665"/>
      <c r="E182" s="2668"/>
      <c r="F182" s="2647"/>
      <c r="G182" s="2647"/>
      <c r="H182" s="2647"/>
      <c r="I182" s="2651"/>
      <c r="J182" s="2651"/>
      <c r="K182" s="2651"/>
      <c r="L182" s="2651"/>
      <c r="M182" s="2647"/>
      <c r="N182" s="2653"/>
      <c r="O182" s="2573"/>
      <c r="P182" s="2551"/>
      <c r="Q182" s="2551"/>
      <c r="R182" s="2551"/>
      <c r="S182" s="2554"/>
      <c r="T182" s="2496"/>
      <c r="U182" s="25" t="s">
        <v>740</v>
      </c>
      <c r="V182" s="32"/>
      <c r="W182" s="66" t="s">
        <v>82</v>
      </c>
      <c r="X182" s="34"/>
      <c r="Y182" s="35"/>
      <c r="Z182" s="22"/>
      <c r="AA182" s="23"/>
      <c r="AB182" s="23"/>
      <c r="AC182" s="29">
        <f>SUM(AB183:AB183)</f>
        <v>1429.12</v>
      </c>
      <c r="AD182" s="35"/>
      <c r="AE182" s="38"/>
      <c r="AF182" s="38"/>
      <c r="AG182" s="2517"/>
    </row>
    <row r="183" spans="1:33" s="19" customFormat="1" ht="24.75" customHeight="1" x14ac:dyDescent="0.25">
      <c r="A183" s="2458"/>
      <c r="B183" s="2505"/>
      <c r="C183" s="2662"/>
      <c r="D183" s="2665"/>
      <c r="E183" s="2668"/>
      <c r="F183" s="2647"/>
      <c r="G183" s="2647"/>
      <c r="H183" s="2647"/>
      <c r="I183" s="2650"/>
      <c r="J183" s="2650"/>
      <c r="K183" s="2650"/>
      <c r="L183" s="2650"/>
      <c r="M183" s="2648"/>
      <c r="N183" s="2654"/>
      <c r="O183" s="2574"/>
      <c r="P183" s="2552"/>
      <c r="Q183" s="2552"/>
      <c r="R183" s="2552"/>
      <c r="S183" s="2555"/>
      <c r="T183" s="2497"/>
      <c r="U183" s="59"/>
      <c r="V183" s="60" t="s">
        <v>47</v>
      </c>
      <c r="W183" s="1154" t="s">
        <v>825</v>
      </c>
      <c r="X183" s="61">
        <v>1</v>
      </c>
      <c r="Y183" s="111" t="s">
        <v>264</v>
      </c>
      <c r="Z183" s="427">
        <v>1276</v>
      </c>
      <c r="AA183" s="44">
        <f t="shared" ref="AA183" si="23">X183*Z183</f>
        <v>1276</v>
      </c>
      <c r="AB183" s="44">
        <f t="shared" ref="AB183" si="24">AA183+(AA183*0.12)</f>
        <v>1429.12</v>
      </c>
      <c r="AC183" s="63" t="s">
        <v>80</v>
      </c>
      <c r="AD183" s="64"/>
      <c r="AE183" s="64"/>
      <c r="AF183" s="64" t="s">
        <v>52</v>
      </c>
      <c r="AG183" s="2518"/>
    </row>
    <row r="184" spans="1:33" s="19" customFormat="1" ht="21" customHeight="1" x14ac:dyDescent="0.25">
      <c r="A184" s="2458"/>
      <c r="B184" s="2505"/>
      <c r="C184" s="2662"/>
      <c r="D184" s="2665"/>
      <c r="E184" s="2668"/>
      <c r="F184" s="2647"/>
      <c r="G184" s="2647"/>
      <c r="H184" s="2647"/>
      <c r="I184" s="2649">
        <v>15</v>
      </c>
      <c r="J184" s="2649">
        <v>5</v>
      </c>
      <c r="K184" s="2649">
        <v>20</v>
      </c>
      <c r="L184" s="2649">
        <v>24</v>
      </c>
      <c r="M184" s="2646" t="s">
        <v>1302</v>
      </c>
      <c r="N184" s="2652" t="s">
        <v>1303</v>
      </c>
      <c r="O184" s="2581">
        <f>AC184</f>
        <v>23.160800000000002</v>
      </c>
      <c r="P184" s="2583">
        <v>0</v>
      </c>
      <c r="Q184" s="2583">
        <v>0</v>
      </c>
      <c r="R184" s="2583">
        <v>0</v>
      </c>
      <c r="S184" s="2585">
        <f>+SUM(O184:Q190)</f>
        <v>23.160800000000002</v>
      </c>
      <c r="T184" s="2562" t="s">
        <v>1350</v>
      </c>
      <c r="U184" s="48" t="s">
        <v>64</v>
      </c>
      <c r="V184" s="69"/>
      <c r="W184" s="103" t="s">
        <v>105</v>
      </c>
      <c r="X184" s="50"/>
      <c r="Y184" s="51"/>
      <c r="Z184" s="52"/>
      <c r="AA184" s="53"/>
      <c r="AB184" s="53"/>
      <c r="AC184" s="54">
        <f>SUM(AB185:AB190)</f>
        <v>23.160800000000002</v>
      </c>
      <c r="AD184" s="51"/>
      <c r="AE184" s="55"/>
      <c r="AF184" s="55"/>
      <c r="AG184" s="2659" t="s">
        <v>189</v>
      </c>
    </row>
    <row r="185" spans="1:33" s="19" customFormat="1" ht="21" customHeight="1" x14ac:dyDescent="0.25">
      <c r="A185" s="2458"/>
      <c r="B185" s="2505"/>
      <c r="C185" s="2662"/>
      <c r="D185" s="2665"/>
      <c r="E185" s="2668"/>
      <c r="F185" s="2647"/>
      <c r="G185" s="2647"/>
      <c r="H185" s="2647"/>
      <c r="I185" s="2651"/>
      <c r="J185" s="2651"/>
      <c r="K185" s="2651"/>
      <c r="L185" s="2651"/>
      <c r="M185" s="2647"/>
      <c r="N185" s="2653"/>
      <c r="O185" s="2573"/>
      <c r="P185" s="2551"/>
      <c r="Q185" s="2551"/>
      <c r="R185" s="2551"/>
      <c r="S185" s="2554"/>
      <c r="T185" s="2496"/>
      <c r="U185" s="56"/>
      <c r="V185" s="137" t="s">
        <v>771</v>
      </c>
      <c r="W185" s="1146" t="s">
        <v>114</v>
      </c>
      <c r="X185" s="39">
        <v>5</v>
      </c>
      <c r="Y185" s="35" t="s">
        <v>264</v>
      </c>
      <c r="Z185" s="23">
        <v>3.1</v>
      </c>
      <c r="AA185" s="23">
        <f>X185*Z185</f>
        <v>15.5</v>
      </c>
      <c r="AB185" s="23">
        <f>AA185</f>
        <v>15.5</v>
      </c>
      <c r="AC185" s="24" t="s">
        <v>83</v>
      </c>
      <c r="AD185" s="36"/>
      <c r="AE185" s="36" t="s">
        <v>52</v>
      </c>
      <c r="AF185" s="38"/>
      <c r="AG185" s="2517"/>
    </row>
    <row r="186" spans="1:33" s="19" customFormat="1" ht="21" customHeight="1" x14ac:dyDescent="0.25">
      <c r="A186" s="2458"/>
      <c r="B186" s="2505"/>
      <c r="C186" s="2662"/>
      <c r="D186" s="2665"/>
      <c r="E186" s="2668"/>
      <c r="F186" s="2647"/>
      <c r="G186" s="2647"/>
      <c r="H186" s="2647"/>
      <c r="I186" s="2651"/>
      <c r="J186" s="2651"/>
      <c r="K186" s="2651"/>
      <c r="L186" s="2651"/>
      <c r="M186" s="2647"/>
      <c r="N186" s="2653"/>
      <c r="O186" s="2573"/>
      <c r="P186" s="2551"/>
      <c r="Q186" s="2551"/>
      <c r="R186" s="2551"/>
      <c r="S186" s="2554"/>
      <c r="T186" s="2496"/>
      <c r="U186" s="56"/>
      <c r="V186" s="137" t="s">
        <v>777</v>
      </c>
      <c r="W186" s="73" t="s">
        <v>119</v>
      </c>
      <c r="X186" s="34">
        <v>5</v>
      </c>
      <c r="Y186" s="35" t="s">
        <v>264</v>
      </c>
      <c r="Z186" s="22">
        <v>0.21</v>
      </c>
      <c r="AA186" s="23">
        <f>X186*Z186</f>
        <v>1.05</v>
      </c>
      <c r="AB186" s="23">
        <f>AA186+(AA186*0.12)</f>
        <v>1.1760000000000002</v>
      </c>
      <c r="AC186" s="24" t="s">
        <v>83</v>
      </c>
      <c r="AD186" s="36"/>
      <c r="AE186" s="36" t="s">
        <v>52</v>
      </c>
      <c r="AF186" s="38"/>
      <c r="AG186" s="2517"/>
    </row>
    <row r="187" spans="1:33" s="19" customFormat="1" ht="21" customHeight="1" x14ac:dyDescent="0.25">
      <c r="A187" s="2458"/>
      <c r="B187" s="2505"/>
      <c r="C187" s="2662"/>
      <c r="D187" s="2665"/>
      <c r="E187" s="2668"/>
      <c r="F187" s="2647"/>
      <c r="G187" s="2647"/>
      <c r="H187" s="2647"/>
      <c r="I187" s="2651"/>
      <c r="J187" s="2651"/>
      <c r="K187" s="2651"/>
      <c r="L187" s="2651"/>
      <c r="M187" s="2647"/>
      <c r="N187" s="2653"/>
      <c r="O187" s="2573"/>
      <c r="P187" s="2551"/>
      <c r="Q187" s="2551"/>
      <c r="R187" s="2551"/>
      <c r="S187" s="2554"/>
      <c r="T187" s="2496"/>
      <c r="U187" s="56"/>
      <c r="V187" s="137" t="s">
        <v>776</v>
      </c>
      <c r="W187" s="73" t="s">
        <v>118</v>
      </c>
      <c r="X187" s="34">
        <v>3</v>
      </c>
      <c r="Y187" s="35" t="s">
        <v>264</v>
      </c>
      <c r="Z187" s="22">
        <v>0.22</v>
      </c>
      <c r="AA187" s="23">
        <f>X187*Z187</f>
        <v>0.66</v>
      </c>
      <c r="AB187" s="23">
        <f>AA187+(AA187*0.12)</f>
        <v>0.73920000000000008</v>
      </c>
      <c r="AC187" s="24" t="s">
        <v>83</v>
      </c>
      <c r="AD187" s="36"/>
      <c r="AE187" s="36" t="s">
        <v>52</v>
      </c>
      <c r="AF187" s="38"/>
      <c r="AG187" s="2517"/>
    </row>
    <row r="188" spans="1:33" s="19" customFormat="1" ht="21" customHeight="1" x14ac:dyDescent="0.25">
      <c r="A188" s="2458"/>
      <c r="B188" s="2505"/>
      <c r="C188" s="2662"/>
      <c r="D188" s="2665"/>
      <c r="E188" s="2668"/>
      <c r="F188" s="2647"/>
      <c r="G188" s="2647"/>
      <c r="H188" s="2647"/>
      <c r="I188" s="2651"/>
      <c r="J188" s="2651"/>
      <c r="K188" s="2651"/>
      <c r="L188" s="2651"/>
      <c r="M188" s="2647"/>
      <c r="N188" s="2653"/>
      <c r="O188" s="2573"/>
      <c r="P188" s="2551"/>
      <c r="Q188" s="2551"/>
      <c r="R188" s="2551"/>
      <c r="S188" s="2554"/>
      <c r="T188" s="2496"/>
      <c r="U188" s="56"/>
      <c r="V188" s="137" t="s">
        <v>770</v>
      </c>
      <c r="W188" s="73" t="s">
        <v>113</v>
      </c>
      <c r="X188" s="34">
        <v>3</v>
      </c>
      <c r="Y188" s="35" t="s">
        <v>264</v>
      </c>
      <c r="Z188" s="22">
        <v>0.26</v>
      </c>
      <c r="AA188" s="23">
        <f t="shared" ref="AA188:AA190" si="25">X188*Z188</f>
        <v>0.78</v>
      </c>
      <c r="AB188" s="23">
        <f t="shared" ref="AB188:AB190" si="26">AA188+(AA188*0.12)</f>
        <v>0.87360000000000004</v>
      </c>
      <c r="AC188" s="24" t="s">
        <v>83</v>
      </c>
      <c r="AD188" s="36"/>
      <c r="AE188" s="36" t="s">
        <v>52</v>
      </c>
      <c r="AF188" s="38"/>
      <c r="AG188" s="2517"/>
    </row>
    <row r="189" spans="1:33" s="19" customFormat="1" ht="21" customHeight="1" x14ac:dyDescent="0.25">
      <c r="A189" s="2458"/>
      <c r="B189" s="2505"/>
      <c r="C189" s="2662"/>
      <c r="D189" s="2665"/>
      <c r="E189" s="2668"/>
      <c r="F189" s="2647"/>
      <c r="G189" s="2647"/>
      <c r="H189" s="2647"/>
      <c r="I189" s="2651"/>
      <c r="J189" s="2651"/>
      <c r="K189" s="2651"/>
      <c r="L189" s="2651"/>
      <c r="M189" s="2647"/>
      <c r="N189" s="2653"/>
      <c r="O189" s="2573"/>
      <c r="P189" s="2551"/>
      <c r="Q189" s="2551"/>
      <c r="R189" s="2551"/>
      <c r="S189" s="2554"/>
      <c r="T189" s="2496"/>
      <c r="U189" s="56"/>
      <c r="V189" s="137" t="s">
        <v>754</v>
      </c>
      <c r="W189" s="442" t="s">
        <v>755</v>
      </c>
      <c r="X189" s="34">
        <v>2</v>
      </c>
      <c r="Y189" s="35" t="s">
        <v>264</v>
      </c>
      <c r="Z189" s="22">
        <v>0.36</v>
      </c>
      <c r="AA189" s="23">
        <f t="shared" si="25"/>
        <v>0.72</v>
      </c>
      <c r="AB189" s="23">
        <f t="shared" si="26"/>
        <v>0.80640000000000001</v>
      </c>
      <c r="AC189" s="24" t="s">
        <v>83</v>
      </c>
      <c r="AD189" s="36"/>
      <c r="AE189" s="36" t="s">
        <v>52</v>
      </c>
      <c r="AF189" s="38"/>
      <c r="AG189" s="2517"/>
    </row>
    <row r="190" spans="1:33" s="19" customFormat="1" ht="21" customHeight="1" x14ac:dyDescent="0.25">
      <c r="A190" s="2458"/>
      <c r="B190" s="2505"/>
      <c r="C190" s="2662"/>
      <c r="D190" s="2665"/>
      <c r="E190" s="2668"/>
      <c r="F190" s="2647"/>
      <c r="G190" s="2647"/>
      <c r="H190" s="2647"/>
      <c r="I190" s="2650"/>
      <c r="J190" s="2650"/>
      <c r="K190" s="2650"/>
      <c r="L190" s="2650"/>
      <c r="M190" s="2648"/>
      <c r="N190" s="2654"/>
      <c r="O190" s="2582"/>
      <c r="P190" s="2584"/>
      <c r="Q190" s="2584"/>
      <c r="R190" s="2584"/>
      <c r="S190" s="2586"/>
      <c r="T190" s="2563"/>
      <c r="U190" s="104"/>
      <c r="V190" s="399" t="s">
        <v>778</v>
      </c>
      <c r="W190" s="162" t="s">
        <v>570</v>
      </c>
      <c r="X190" s="107">
        <v>3</v>
      </c>
      <c r="Y190" s="111" t="s">
        <v>264</v>
      </c>
      <c r="Z190" s="108">
        <v>1.21</v>
      </c>
      <c r="AA190" s="109">
        <f t="shared" si="25"/>
        <v>3.63</v>
      </c>
      <c r="AB190" s="109">
        <f t="shared" si="26"/>
        <v>4.0655999999999999</v>
      </c>
      <c r="AC190" s="165" t="s">
        <v>83</v>
      </c>
      <c r="AD190" s="164"/>
      <c r="AE190" s="164" t="s">
        <v>52</v>
      </c>
      <c r="AF190" s="112"/>
      <c r="AG190" s="2580"/>
    </row>
    <row r="191" spans="1:33" s="19" customFormat="1" ht="53.25" customHeight="1" x14ac:dyDescent="0.25">
      <c r="A191" s="2458"/>
      <c r="B191" s="2505"/>
      <c r="C191" s="2662"/>
      <c r="D191" s="2665"/>
      <c r="E191" s="2668"/>
      <c r="F191" s="2647"/>
      <c r="G191" s="2647"/>
      <c r="H191" s="2647"/>
      <c r="I191" s="2649">
        <v>7</v>
      </c>
      <c r="J191" s="2649">
        <v>1</v>
      </c>
      <c r="K191" s="2649">
        <v>20</v>
      </c>
      <c r="L191" s="2649">
        <v>24</v>
      </c>
      <c r="M191" s="2646" t="s">
        <v>1344</v>
      </c>
      <c r="N191" s="2652" t="s">
        <v>1351</v>
      </c>
      <c r="O191" s="2572">
        <f>AC191+AC194</f>
        <v>36.442880000000002</v>
      </c>
      <c r="P191" s="2550">
        <v>0</v>
      </c>
      <c r="Q191" s="2550">
        <v>0</v>
      </c>
      <c r="R191" s="2550">
        <v>0</v>
      </c>
      <c r="S191" s="2553">
        <f>+SUM(O191:Q195)</f>
        <v>36.442880000000002</v>
      </c>
      <c r="T191" s="2575" t="s">
        <v>1346</v>
      </c>
      <c r="U191" s="30" t="s">
        <v>64</v>
      </c>
      <c r="V191" s="293"/>
      <c r="W191" s="138" t="s">
        <v>105</v>
      </c>
      <c r="X191" s="27"/>
      <c r="Y191" s="28"/>
      <c r="Z191" s="15"/>
      <c r="AA191" s="16"/>
      <c r="AB191" s="16"/>
      <c r="AC191" s="133">
        <f>SUM(AB192:AB193)</f>
        <v>16.282879999999999</v>
      </c>
      <c r="AD191" s="14"/>
      <c r="AE191" s="134"/>
      <c r="AF191" s="134"/>
      <c r="AG191" s="2557" t="s">
        <v>1352</v>
      </c>
    </row>
    <row r="192" spans="1:33" s="19" customFormat="1" ht="53.25" customHeight="1" x14ac:dyDescent="0.25">
      <c r="A192" s="2459"/>
      <c r="B192" s="2505"/>
      <c r="C192" s="2662"/>
      <c r="D192" s="2665"/>
      <c r="E192" s="2668"/>
      <c r="F192" s="2647"/>
      <c r="G192" s="2647"/>
      <c r="H192" s="2647"/>
      <c r="I192" s="2651"/>
      <c r="J192" s="2651"/>
      <c r="K192" s="2651"/>
      <c r="L192" s="2651"/>
      <c r="M192" s="2647"/>
      <c r="N192" s="2653"/>
      <c r="O192" s="2573"/>
      <c r="P192" s="2551"/>
      <c r="Q192" s="2551"/>
      <c r="R192" s="2551"/>
      <c r="S192" s="2554"/>
      <c r="T192" s="2496"/>
      <c r="U192" s="25"/>
      <c r="V192" s="137" t="s">
        <v>777</v>
      </c>
      <c r="W192" s="73" t="s">
        <v>119</v>
      </c>
      <c r="X192" s="34">
        <v>3</v>
      </c>
      <c r="Y192" s="35" t="s">
        <v>264</v>
      </c>
      <c r="Z192" s="22">
        <v>0.23300000000000001</v>
      </c>
      <c r="AA192" s="23">
        <f>X192*Z192</f>
        <v>0.69900000000000007</v>
      </c>
      <c r="AB192" s="23">
        <f>AA192+(AA192*0.12)</f>
        <v>0.78288000000000002</v>
      </c>
      <c r="AC192" s="29" t="s">
        <v>83</v>
      </c>
      <c r="AD192" s="36"/>
      <c r="AE192" s="36" t="s">
        <v>52</v>
      </c>
      <c r="AF192" s="38"/>
      <c r="AG192" s="2517"/>
    </row>
    <row r="193" spans="1:33" s="19" customFormat="1" ht="53.25" customHeight="1" x14ac:dyDescent="0.25">
      <c r="A193" s="2461" t="s">
        <v>140</v>
      </c>
      <c r="B193" s="2505"/>
      <c r="C193" s="2662"/>
      <c r="D193" s="2665"/>
      <c r="E193" s="2668"/>
      <c r="F193" s="2647"/>
      <c r="G193" s="2647"/>
      <c r="H193" s="2647"/>
      <c r="I193" s="2651"/>
      <c r="J193" s="2651"/>
      <c r="K193" s="2651"/>
      <c r="L193" s="2651"/>
      <c r="M193" s="2647"/>
      <c r="N193" s="2653"/>
      <c r="O193" s="2573"/>
      <c r="P193" s="2551"/>
      <c r="Q193" s="2551"/>
      <c r="R193" s="2551"/>
      <c r="S193" s="2554"/>
      <c r="T193" s="2496"/>
      <c r="U193" s="56"/>
      <c r="V193" s="137" t="s">
        <v>771</v>
      </c>
      <c r="W193" s="73" t="s">
        <v>114</v>
      </c>
      <c r="X193" s="34">
        <v>5</v>
      </c>
      <c r="Y193" s="35" t="s">
        <v>264</v>
      </c>
      <c r="Z193" s="22">
        <v>3.1</v>
      </c>
      <c r="AA193" s="22">
        <f>+X193*Z193</f>
        <v>15.5</v>
      </c>
      <c r="AB193" s="22">
        <f>AA193</f>
        <v>15.5</v>
      </c>
      <c r="AC193" s="29" t="s">
        <v>83</v>
      </c>
      <c r="AD193" s="35"/>
      <c r="AE193" s="35" t="s">
        <v>52</v>
      </c>
      <c r="AF193" s="38"/>
      <c r="AG193" s="2517"/>
    </row>
    <row r="194" spans="1:33" s="19" customFormat="1" ht="53.25" customHeight="1" x14ac:dyDescent="0.25">
      <c r="A194" s="2462"/>
      <c r="B194" s="2505"/>
      <c r="C194" s="2662"/>
      <c r="D194" s="2665"/>
      <c r="E194" s="2668"/>
      <c r="F194" s="2647"/>
      <c r="G194" s="2647"/>
      <c r="H194" s="2647"/>
      <c r="I194" s="2651"/>
      <c r="J194" s="2651"/>
      <c r="K194" s="2651"/>
      <c r="L194" s="2651"/>
      <c r="M194" s="2647"/>
      <c r="N194" s="2653"/>
      <c r="O194" s="2573"/>
      <c r="P194" s="2551"/>
      <c r="Q194" s="2551"/>
      <c r="R194" s="2551"/>
      <c r="S194" s="2554"/>
      <c r="T194" s="2496"/>
      <c r="U194" s="25" t="s">
        <v>65</v>
      </c>
      <c r="V194" s="398"/>
      <c r="W194" s="78" t="s">
        <v>66</v>
      </c>
      <c r="X194" s="398"/>
      <c r="Y194" s="398"/>
      <c r="Z194" s="398"/>
      <c r="AA194" s="398"/>
      <c r="AB194" s="23"/>
      <c r="AC194" s="29">
        <f>SUM(AB195:AB195)</f>
        <v>20.16</v>
      </c>
      <c r="AD194" s="35"/>
      <c r="AE194" s="38"/>
      <c r="AF194" s="38"/>
      <c r="AG194" s="2517"/>
    </row>
    <row r="195" spans="1:33" s="19" customFormat="1" ht="45.75" customHeight="1" x14ac:dyDescent="0.25">
      <c r="A195" s="2462"/>
      <c r="B195" s="2505"/>
      <c r="C195" s="2662"/>
      <c r="D195" s="2665"/>
      <c r="E195" s="2668"/>
      <c r="F195" s="2647"/>
      <c r="G195" s="2647"/>
      <c r="H195" s="2647"/>
      <c r="I195" s="2650"/>
      <c r="J195" s="2650"/>
      <c r="K195" s="2650"/>
      <c r="L195" s="2650"/>
      <c r="M195" s="2648"/>
      <c r="N195" s="2654"/>
      <c r="O195" s="2574"/>
      <c r="P195" s="2552"/>
      <c r="Q195" s="2552"/>
      <c r="R195" s="2552"/>
      <c r="S195" s="2555"/>
      <c r="T195" s="2497"/>
      <c r="U195" s="451"/>
      <c r="V195" s="378" t="s">
        <v>47</v>
      </c>
      <c r="W195" s="162" t="s">
        <v>127</v>
      </c>
      <c r="X195" s="107">
        <v>2</v>
      </c>
      <c r="Y195" s="111" t="s">
        <v>264</v>
      </c>
      <c r="Z195" s="108">
        <v>9</v>
      </c>
      <c r="AA195" s="109">
        <f>+X195*Z195</f>
        <v>18</v>
      </c>
      <c r="AB195" s="109">
        <f>+AA195*0.12+AA195</f>
        <v>20.16</v>
      </c>
      <c r="AC195" s="165" t="s">
        <v>80</v>
      </c>
      <c r="AD195" s="164"/>
      <c r="AE195" s="112"/>
      <c r="AF195" s="112" t="s">
        <v>52</v>
      </c>
      <c r="AG195" s="2518"/>
    </row>
    <row r="196" spans="1:33" s="19" customFormat="1" ht="18" customHeight="1" x14ac:dyDescent="0.25">
      <c r="A196" s="2462"/>
      <c r="B196" s="2505"/>
      <c r="C196" s="2662"/>
      <c r="D196" s="2665"/>
      <c r="E196" s="2668"/>
      <c r="F196" s="2647"/>
      <c r="G196" s="2647"/>
      <c r="H196" s="2647"/>
      <c r="I196" s="2649">
        <v>8</v>
      </c>
      <c r="J196" s="2649">
        <v>5</v>
      </c>
      <c r="K196" s="2649">
        <v>20</v>
      </c>
      <c r="L196" s="2649">
        <v>24</v>
      </c>
      <c r="M196" s="2646" t="s">
        <v>880</v>
      </c>
      <c r="N196" s="2652" t="s">
        <v>1304</v>
      </c>
      <c r="O196" s="2581">
        <f>+AC198+AC206+AC208</f>
        <v>648.55759999999998</v>
      </c>
      <c r="P196" s="2583">
        <v>0</v>
      </c>
      <c r="Q196" s="2583">
        <f>AC196</f>
        <v>1429.12</v>
      </c>
      <c r="R196" s="2583">
        <v>0</v>
      </c>
      <c r="S196" s="2585">
        <f>+SUM(O196:Q216)</f>
        <v>2077.6776</v>
      </c>
      <c r="T196" s="2562" t="s">
        <v>1353</v>
      </c>
      <c r="U196" s="30" t="s">
        <v>740</v>
      </c>
      <c r="V196" s="400"/>
      <c r="W196" s="136" t="s">
        <v>82</v>
      </c>
      <c r="X196" s="400"/>
      <c r="Y196" s="400"/>
      <c r="Z196" s="400"/>
      <c r="AA196" s="400"/>
      <c r="AB196" s="16"/>
      <c r="AC196" s="133">
        <f>SUM(AB197:AB197)</f>
        <v>1429.12</v>
      </c>
      <c r="AD196" s="28"/>
      <c r="AE196" s="134"/>
      <c r="AF196" s="134"/>
      <c r="AG196" s="2659" t="s">
        <v>883</v>
      </c>
    </row>
    <row r="197" spans="1:33" s="19" customFormat="1" ht="18" customHeight="1" x14ac:dyDescent="0.25">
      <c r="A197" s="2462"/>
      <c r="B197" s="2505"/>
      <c r="C197" s="2662"/>
      <c r="D197" s="2665"/>
      <c r="E197" s="2668"/>
      <c r="F197" s="2647"/>
      <c r="G197" s="2647"/>
      <c r="H197" s="2647"/>
      <c r="I197" s="2651"/>
      <c r="J197" s="2651"/>
      <c r="K197" s="2651"/>
      <c r="L197" s="2651"/>
      <c r="M197" s="2647"/>
      <c r="N197" s="2653"/>
      <c r="O197" s="2573"/>
      <c r="P197" s="2551"/>
      <c r="Q197" s="2551"/>
      <c r="R197" s="2551"/>
      <c r="S197" s="2554"/>
      <c r="T197" s="2496"/>
      <c r="U197" s="25"/>
      <c r="V197" s="57" t="s">
        <v>47</v>
      </c>
      <c r="W197" s="73" t="s">
        <v>825</v>
      </c>
      <c r="X197" s="34">
        <v>1</v>
      </c>
      <c r="Y197" s="35" t="s">
        <v>264</v>
      </c>
      <c r="Z197" s="22">
        <v>1276</v>
      </c>
      <c r="AA197" s="23">
        <f t="shared" ref="AA197" si="27">+X197*Z197</f>
        <v>1276</v>
      </c>
      <c r="AB197" s="23">
        <f t="shared" ref="AB197" si="28">+AA197*0.12+AA197</f>
        <v>1429.12</v>
      </c>
      <c r="AC197" s="24" t="s">
        <v>80</v>
      </c>
      <c r="AD197" s="424"/>
      <c r="AE197" s="35"/>
      <c r="AF197" s="38" t="s">
        <v>52</v>
      </c>
      <c r="AG197" s="2517"/>
    </row>
    <row r="198" spans="1:33" s="19" customFormat="1" ht="18" customHeight="1" x14ac:dyDescent="0.25">
      <c r="A198" s="2462"/>
      <c r="B198" s="2505"/>
      <c r="C198" s="2662"/>
      <c r="D198" s="2665"/>
      <c r="E198" s="2668"/>
      <c r="F198" s="2647"/>
      <c r="G198" s="2647"/>
      <c r="H198" s="2647"/>
      <c r="I198" s="2651"/>
      <c r="J198" s="2651"/>
      <c r="K198" s="2651"/>
      <c r="L198" s="2651"/>
      <c r="M198" s="2647"/>
      <c r="N198" s="2653"/>
      <c r="O198" s="2573"/>
      <c r="P198" s="2551"/>
      <c r="Q198" s="2551"/>
      <c r="R198" s="2551"/>
      <c r="S198" s="2554"/>
      <c r="T198" s="2496"/>
      <c r="U198" s="25" t="s">
        <v>64</v>
      </c>
      <c r="V198" s="398"/>
      <c r="W198" s="78" t="s">
        <v>105</v>
      </c>
      <c r="X198" s="398"/>
      <c r="Y198" s="398"/>
      <c r="Z198" s="398"/>
      <c r="AA198" s="398"/>
      <c r="AB198" s="23"/>
      <c r="AC198" s="29">
        <f>SUM(AB199:AB205)</f>
        <v>29.645600000000005</v>
      </c>
      <c r="AD198" s="35"/>
      <c r="AE198" s="38"/>
      <c r="AF198" s="38"/>
      <c r="AG198" s="2517"/>
    </row>
    <row r="199" spans="1:33" s="19" customFormat="1" ht="18" customHeight="1" x14ac:dyDescent="0.25">
      <c r="A199" s="2462"/>
      <c r="B199" s="2505"/>
      <c r="C199" s="2662"/>
      <c r="D199" s="2665"/>
      <c r="E199" s="2668"/>
      <c r="F199" s="2647"/>
      <c r="G199" s="2647"/>
      <c r="H199" s="2647"/>
      <c r="I199" s="2651"/>
      <c r="J199" s="2651"/>
      <c r="K199" s="2651"/>
      <c r="L199" s="2651"/>
      <c r="M199" s="2647"/>
      <c r="N199" s="2653"/>
      <c r="O199" s="2573"/>
      <c r="P199" s="2551"/>
      <c r="Q199" s="2551"/>
      <c r="R199" s="2551"/>
      <c r="S199" s="2554"/>
      <c r="T199" s="2496"/>
      <c r="U199" s="25"/>
      <c r="V199" s="137" t="s">
        <v>771</v>
      </c>
      <c r="W199" s="1146" t="s">
        <v>114</v>
      </c>
      <c r="X199" s="39">
        <v>5</v>
      </c>
      <c r="Y199" s="35" t="s">
        <v>264</v>
      </c>
      <c r="Z199" s="23">
        <v>3.1</v>
      </c>
      <c r="AA199" s="23">
        <f>X199*Z199</f>
        <v>15.5</v>
      </c>
      <c r="AB199" s="23">
        <f>AA199</f>
        <v>15.5</v>
      </c>
      <c r="AC199" s="24" t="s">
        <v>83</v>
      </c>
      <c r="AD199" s="36"/>
      <c r="AE199" s="36" t="s">
        <v>52</v>
      </c>
      <c r="AF199" s="38"/>
      <c r="AG199" s="2517"/>
    </row>
    <row r="200" spans="1:33" s="19" customFormat="1" ht="18" customHeight="1" x14ac:dyDescent="0.25">
      <c r="A200" s="2462"/>
      <c r="B200" s="2505"/>
      <c r="C200" s="2662"/>
      <c r="D200" s="2665"/>
      <c r="E200" s="2668"/>
      <c r="F200" s="2647"/>
      <c r="G200" s="2647"/>
      <c r="H200" s="2647"/>
      <c r="I200" s="2651"/>
      <c r="J200" s="2651"/>
      <c r="K200" s="2651"/>
      <c r="L200" s="2651"/>
      <c r="M200" s="2647"/>
      <c r="N200" s="2653"/>
      <c r="O200" s="2573"/>
      <c r="P200" s="2551"/>
      <c r="Q200" s="2551"/>
      <c r="R200" s="2551"/>
      <c r="S200" s="2554"/>
      <c r="T200" s="2496"/>
      <c r="U200" s="25"/>
      <c r="V200" s="137" t="s">
        <v>777</v>
      </c>
      <c r="W200" s="73" t="s">
        <v>119</v>
      </c>
      <c r="X200" s="34">
        <v>5</v>
      </c>
      <c r="Y200" s="35" t="s">
        <v>264</v>
      </c>
      <c r="Z200" s="22">
        <v>0.21</v>
      </c>
      <c r="AA200" s="23">
        <f>X200*Z200</f>
        <v>1.05</v>
      </c>
      <c r="AB200" s="23">
        <f>AA200+(AA200*0.12)</f>
        <v>1.1760000000000002</v>
      </c>
      <c r="AC200" s="24" t="s">
        <v>83</v>
      </c>
      <c r="AD200" s="36"/>
      <c r="AE200" s="36" t="s">
        <v>52</v>
      </c>
      <c r="AF200" s="38"/>
      <c r="AG200" s="2517"/>
    </row>
    <row r="201" spans="1:33" s="19" customFormat="1" ht="18" customHeight="1" x14ac:dyDescent="0.25">
      <c r="A201" s="2462"/>
      <c r="B201" s="2505"/>
      <c r="C201" s="2662"/>
      <c r="D201" s="2665"/>
      <c r="E201" s="2668"/>
      <c r="F201" s="2647"/>
      <c r="G201" s="2647"/>
      <c r="H201" s="2647"/>
      <c r="I201" s="2651"/>
      <c r="J201" s="2651"/>
      <c r="K201" s="2651"/>
      <c r="L201" s="2651"/>
      <c r="M201" s="2647"/>
      <c r="N201" s="2653"/>
      <c r="O201" s="2573"/>
      <c r="P201" s="2551"/>
      <c r="Q201" s="2551"/>
      <c r="R201" s="2551"/>
      <c r="S201" s="2554"/>
      <c r="T201" s="2496"/>
      <c r="U201" s="25"/>
      <c r="V201" s="137" t="s">
        <v>770</v>
      </c>
      <c r="W201" s="73" t="s">
        <v>113</v>
      </c>
      <c r="X201" s="34">
        <v>3</v>
      </c>
      <c r="Y201" s="35" t="s">
        <v>264</v>
      </c>
      <c r="Z201" s="22">
        <v>0.26</v>
      </c>
      <c r="AA201" s="23">
        <f t="shared" ref="AA201:AA205" si="29">X201*Z201</f>
        <v>0.78</v>
      </c>
      <c r="AB201" s="23">
        <f t="shared" ref="AB201:AB205" si="30">AA201+(AA201*0.12)</f>
        <v>0.87360000000000004</v>
      </c>
      <c r="AC201" s="24" t="s">
        <v>83</v>
      </c>
      <c r="AD201" s="36"/>
      <c r="AE201" s="36" t="s">
        <v>52</v>
      </c>
      <c r="AF201" s="38"/>
      <c r="AG201" s="2517"/>
    </row>
    <row r="202" spans="1:33" s="19" customFormat="1" ht="18" customHeight="1" x14ac:dyDescent="0.25">
      <c r="A202" s="2462"/>
      <c r="B202" s="2505"/>
      <c r="C202" s="2662"/>
      <c r="D202" s="2665"/>
      <c r="E202" s="2668"/>
      <c r="F202" s="2647"/>
      <c r="G202" s="2647"/>
      <c r="H202" s="2647"/>
      <c r="I202" s="2651"/>
      <c r="J202" s="2651"/>
      <c r="K202" s="2651"/>
      <c r="L202" s="2651"/>
      <c r="M202" s="2647"/>
      <c r="N202" s="2653"/>
      <c r="O202" s="2573"/>
      <c r="P202" s="2551"/>
      <c r="Q202" s="2551"/>
      <c r="R202" s="2551"/>
      <c r="S202" s="2554"/>
      <c r="T202" s="2496"/>
      <c r="U202" s="25"/>
      <c r="V202" s="137" t="s">
        <v>754</v>
      </c>
      <c r="W202" s="72" t="s">
        <v>755</v>
      </c>
      <c r="X202" s="34">
        <v>2</v>
      </c>
      <c r="Y202" s="35" t="s">
        <v>264</v>
      </c>
      <c r="Z202" s="22">
        <v>0.36</v>
      </c>
      <c r="AA202" s="23">
        <f t="shared" si="29"/>
        <v>0.72</v>
      </c>
      <c r="AB202" s="23">
        <f t="shared" si="30"/>
        <v>0.80640000000000001</v>
      </c>
      <c r="AC202" s="24" t="s">
        <v>83</v>
      </c>
      <c r="AD202" s="36"/>
      <c r="AE202" s="36" t="s">
        <v>52</v>
      </c>
      <c r="AF202" s="38"/>
      <c r="AG202" s="2517"/>
    </row>
    <row r="203" spans="1:33" s="19" customFormat="1" ht="18" customHeight="1" x14ac:dyDescent="0.25">
      <c r="A203" s="2462"/>
      <c r="B203" s="2505"/>
      <c r="C203" s="2662"/>
      <c r="D203" s="2665"/>
      <c r="E203" s="2668"/>
      <c r="F203" s="2647"/>
      <c r="G203" s="2647"/>
      <c r="H203" s="2647"/>
      <c r="I203" s="2651"/>
      <c r="J203" s="2651"/>
      <c r="K203" s="2651"/>
      <c r="L203" s="2651"/>
      <c r="M203" s="2647"/>
      <c r="N203" s="2653"/>
      <c r="O203" s="2573"/>
      <c r="P203" s="2551"/>
      <c r="Q203" s="2551"/>
      <c r="R203" s="2551"/>
      <c r="S203" s="2554"/>
      <c r="T203" s="2496"/>
      <c r="U203" s="25"/>
      <c r="V203" s="137" t="s">
        <v>779</v>
      </c>
      <c r="W203" s="73" t="s">
        <v>815</v>
      </c>
      <c r="X203" s="34">
        <v>10</v>
      </c>
      <c r="Y203" s="35" t="s">
        <v>264</v>
      </c>
      <c r="Z203" s="22">
        <v>0.35</v>
      </c>
      <c r="AA203" s="23">
        <f t="shared" si="29"/>
        <v>3.5</v>
      </c>
      <c r="AB203" s="23">
        <f t="shared" si="30"/>
        <v>3.92</v>
      </c>
      <c r="AC203" s="24" t="s">
        <v>83</v>
      </c>
      <c r="AD203" s="36"/>
      <c r="AE203" s="36" t="s">
        <v>52</v>
      </c>
      <c r="AF203" s="38"/>
      <c r="AG203" s="2517"/>
    </row>
    <row r="204" spans="1:33" s="19" customFormat="1" ht="18" customHeight="1" x14ac:dyDescent="0.25">
      <c r="A204" s="2462"/>
      <c r="B204" s="2505"/>
      <c r="C204" s="2662"/>
      <c r="D204" s="2665"/>
      <c r="E204" s="2668"/>
      <c r="F204" s="2647"/>
      <c r="G204" s="2647"/>
      <c r="H204" s="2647"/>
      <c r="I204" s="2651"/>
      <c r="J204" s="2651"/>
      <c r="K204" s="2651"/>
      <c r="L204" s="2651"/>
      <c r="M204" s="2647"/>
      <c r="N204" s="2653"/>
      <c r="O204" s="2573"/>
      <c r="P204" s="2551"/>
      <c r="Q204" s="2551"/>
      <c r="R204" s="2551"/>
      <c r="S204" s="2554"/>
      <c r="T204" s="2496"/>
      <c r="U204" s="25"/>
      <c r="V204" s="137" t="s">
        <v>775</v>
      </c>
      <c r="W204" s="73" t="s">
        <v>117</v>
      </c>
      <c r="X204" s="34">
        <v>1</v>
      </c>
      <c r="Y204" s="35" t="s">
        <v>264</v>
      </c>
      <c r="Z204" s="22">
        <v>2.95</v>
      </c>
      <c r="AA204" s="23">
        <f t="shared" si="29"/>
        <v>2.95</v>
      </c>
      <c r="AB204" s="23">
        <f t="shared" si="30"/>
        <v>3.3040000000000003</v>
      </c>
      <c r="AC204" s="24" t="s">
        <v>83</v>
      </c>
      <c r="AD204" s="36"/>
      <c r="AE204" s="36" t="s">
        <v>52</v>
      </c>
      <c r="AF204" s="38"/>
      <c r="AG204" s="2517"/>
    </row>
    <row r="205" spans="1:33" s="19" customFormat="1" ht="18" customHeight="1" x14ac:dyDescent="0.25">
      <c r="A205" s="2462"/>
      <c r="B205" s="2505"/>
      <c r="C205" s="2662"/>
      <c r="D205" s="2665"/>
      <c r="E205" s="2668"/>
      <c r="F205" s="2647"/>
      <c r="G205" s="2647"/>
      <c r="H205" s="2647"/>
      <c r="I205" s="2651"/>
      <c r="J205" s="2651"/>
      <c r="K205" s="2651"/>
      <c r="L205" s="2651"/>
      <c r="M205" s="2647"/>
      <c r="N205" s="2653"/>
      <c r="O205" s="2573"/>
      <c r="P205" s="2551"/>
      <c r="Q205" s="2551"/>
      <c r="R205" s="2551"/>
      <c r="S205" s="2554"/>
      <c r="T205" s="2496"/>
      <c r="U205" s="25"/>
      <c r="V205" s="137" t="s">
        <v>778</v>
      </c>
      <c r="W205" s="73" t="s">
        <v>794</v>
      </c>
      <c r="X205" s="34">
        <v>3</v>
      </c>
      <c r="Y205" s="35" t="s">
        <v>264</v>
      </c>
      <c r="Z205" s="22">
        <v>1.21</v>
      </c>
      <c r="AA205" s="23">
        <f t="shared" si="29"/>
        <v>3.63</v>
      </c>
      <c r="AB205" s="23">
        <f t="shared" si="30"/>
        <v>4.0655999999999999</v>
      </c>
      <c r="AC205" s="24" t="s">
        <v>83</v>
      </c>
      <c r="AD205" s="36"/>
      <c r="AE205" s="36" t="s">
        <v>52</v>
      </c>
      <c r="AF205" s="38"/>
      <c r="AG205" s="2517"/>
    </row>
    <row r="206" spans="1:33" s="19" customFormat="1" ht="33.950000000000003" customHeight="1" x14ac:dyDescent="0.25">
      <c r="A206" s="2462"/>
      <c r="B206" s="2505"/>
      <c r="C206" s="2662"/>
      <c r="D206" s="2665"/>
      <c r="E206" s="2668"/>
      <c r="F206" s="2647"/>
      <c r="G206" s="2647"/>
      <c r="H206" s="2647"/>
      <c r="I206" s="2651"/>
      <c r="J206" s="2651"/>
      <c r="K206" s="2651"/>
      <c r="L206" s="2651"/>
      <c r="M206" s="2647"/>
      <c r="N206" s="2653"/>
      <c r="O206" s="2573"/>
      <c r="P206" s="2551"/>
      <c r="Q206" s="2551"/>
      <c r="R206" s="2551"/>
      <c r="S206" s="2554"/>
      <c r="T206" s="2496"/>
      <c r="U206" s="25" t="s">
        <v>65</v>
      </c>
      <c r="V206" s="443"/>
      <c r="W206" s="78" t="s">
        <v>66</v>
      </c>
      <c r="X206" s="39"/>
      <c r="Y206" s="398"/>
      <c r="Z206" s="398"/>
      <c r="AA206" s="398"/>
      <c r="AB206" s="23"/>
      <c r="AC206" s="29">
        <f>SUM(AB207:AB207)</f>
        <v>20.16</v>
      </c>
      <c r="AD206" s="35"/>
      <c r="AE206" s="38"/>
      <c r="AF206" s="38"/>
      <c r="AG206" s="2517"/>
    </row>
    <row r="207" spans="1:33" s="19" customFormat="1" ht="18" customHeight="1" x14ac:dyDescent="0.25">
      <c r="A207" s="2462"/>
      <c r="B207" s="2505"/>
      <c r="C207" s="2662"/>
      <c r="D207" s="2665"/>
      <c r="E207" s="2668"/>
      <c r="F207" s="2647"/>
      <c r="G207" s="2647"/>
      <c r="H207" s="2647"/>
      <c r="I207" s="2651"/>
      <c r="J207" s="2651"/>
      <c r="K207" s="2651"/>
      <c r="L207" s="2651"/>
      <c r="M207" s="2647"/>
      <c r="N207" s="2653"/>
      <c r="O207" s="2573"/>
      <c r="P207" s="2551"/>
      <c r="Q207" s="2551"/>
      <c r="R207" s="2551"/>
      <c r="S207" s="2554"/>
      <c r="T207" s="2496"/>
      <c r="U207" s="25"/>
      <c r="V207" s="1150" t="s">
        <v>47</v>
      </c>
      <c r="W207" s="1146" t="s">
        <v>127</v>
      </c>
      <c r="X207" s="39">
        <v>2</v>
      </c>
      <c r="Y207" s="35" t="s">
        <v>264</v>
      </c>
      <c r="Z207" s="23">
        <v>9</v>
      </c>
      <c r="AA207" s="23">
        <f t="shared" ref="AA207" si="31">+X207*Z207</f>
        <v>18</v>
      </c>
      <c r="AB207" s="23">
        <f t="shared" ref="AB207" si="32">+AA207*0.12+AA207</f>
        <v>20.16</v>
      </c>
      <c r="AC207" s="22" t="s">
        <v>80</v>
      </c>
      <c r="AD207" s="35"/>
      <c r="AE207" s="38"/>
      <c r="AF207" s="38" t="s">
        <v>52</v>
      </c>
      <c r="AG207" s="2517"/>
    </row>
    <row r="208" spans="1:33" s="19" customFormat="1" ht="33.950000000000003" customHeight="1" x14ac:dyDescent="0.25">
      <c r="A208" s="2462"/>
      <c r="B208" s="2505"/>
      <c r="C208" s="2662"/>
      <c r="D208" s="2665"/>
      <c r="E208" s="2668"/>
      <c r="F208" s="2647"/>
      <c r="G208" s="2647"/>
      <c r="H208" s="2647"/>
      <c r="I208" s="2651"/>
      <c r="J208" s="2651"/>
      <c r="K208" s="2651"/>
      <c r="L208" s="2651"/>
      <c r="M208" s="2647"/>
      <c r="N208" s="2653"/>
      <c r="O208" s="2573"/>
      <c r="P208" s="2551"/>
      <c r="Q208" s="2551"/>
      <c r="R208" s="2551"/>
      <c r="S208" s="2554"/>
      <c r="T208" s="2496"/>
      <c r="U208" s="25" t="s">
        <v>168</v>
      </c>
      <c r="V208" s="443"/>
      <c r="W208" s="78" t="s">
        <v>169</v>
      </c>
      <c r="X208" s="39"/>
      <c r="Y208" s="398"/>
      <c r="Z208" s="398"/>
      <c r="AA208" s="398"/>
      <c r="AB208" s="23"/>
      <c r="AC208" s="29">
        <f>SUM(AB209:AB216)</f>
        <v>598.75199999999995</v>
      </c>
      <c r="AD208" s="35"/>
      <c r="AE208" s="38"/>
      <c r="AF208" s="38"/>
      <c r="AG208" s="2517"/>
    </row>
    <row r="209" spans="1:33" s="19" customFormat="1" ht="18" customHeight="1" x14ac:dyDescent="0.25">
      <c r="A209" s="2462"/>
      <c r="B209" s="2505"/>
      <c r="C209" s="2662"/>
      <c r="D209" s="2665"/>
      <c r="E209" s="2668"/>
      <c r="F209" s="2647"/>
      <c r="G209" s="2647"/>
      <c r="H209" s="2647"/>
      <c r="I209" s="2651"/>
      <c r="J209" s="2651"/>
      <c r="K209" s="2651"/>
      <c r="L209" s="2651"/>
      <c r="M209" s="2647"/>
      <c r="N209" s="2653"/>
      <c r="O209" s="2573"/>
      <c r="P209" s="2551"/>
      <c r="Q209" s="2551"/>
      <c r="R209" s="2551"/>
      <c r="S209" s="2554"/>
      <c r="T209" s="2496"/>
      <c r="U209" s="25"/>
      <c r="V209" s="1150" t="s">
        <v>47</v>
      </c>
      <c r="W209" s="1146" t="s">
        <v>826</v>
      </c>
      <c r="X209" s="39">
        <v>1</v>
      </c>
      <c r="Y209" s="1150" t="s">
        <v>805</v>
      </c>
      <c r="Z209" s="22">
        <v>37</v>
      </c>
      <c r="AA209" s="23">
        <f t="shared" ref="AA209:AA216" si="33">+X209*Z209</f>
        <v>37</v>
      </c>
      <c r="AB209" s="23">
        <f t="shared" ref="AB209:AB216" si="34">+AA209*0.12+AA209</f>
        <v>41.44</v>
      </c>
      <c r="AC209" s="29" t="s">
        <v>80</v>
      </c>
      <c r="AD209" s="35"/>
      <c r="AE209" s="35"/>
      <c r="AF209" s="35" t="s">
        <v>52</v>
      </c>
      <c r="AG209" s="2517"/>
    </row>
    <row r="210" spans="1:33" s="19" customFormat="1" ht="18" customHeight="1" x14ac:dyDescent="0.25">
      <c r="A210" s="2462"/>
      <c r="B210" s="2505"/>
      <c r="C210" s="2662"/>
      <c r="D210" s="2665"/>
      <c r="E210" s="2668"/>
      <c r="F210" s="2647"/>
      <c r="G210" s="2647"/>
      <c r="H210" s="2647"/>
      <c r="I210" s="2651"/>
      <c r="J210" s="2651"/>
      <c r="K210" s="2651"/>
      <c r="L210" s="2651"/>
      <c r="M210" s="2647"/>
      <c r="N210" s="2653"/>
      <c r="O210" s="2573"/>
      <c r="P210" s="2551"/>
      <c r="Q210" s="2551"/>
      <c r="R210" s="2551"/>
      <c r="S210" s="2554"/>
      <c r="T210" s="2496"/>
      <c r="U210" s="25"/>
      <c r="V210" s="1150" t="s">
        <v>47</v>
      </c>
      <c r="W210" s="1146" t="s">
        <v>884</v>
      </c>
      <c r="X210" s="39">
        <v>1</v>
      </c>
      <c r="Y210" s="1150" t="s">
        <v>804</v>
      </c>
      <c r="Z210" s="22">
        <v>50</v>
      </c>
      <c r="AA210" s="23">
        <f t="shared" si="33"/>
        <v>50</v>
      </c>
      <c r="AB210" s="23">
        <f t="shared" si="34"/>
        <v>56</v>
      </c>
      <c r="AC210" s="29" t="s">
        <v>80</v>
      </c>
      <c r="AD210" s="35"/>
      <c r="AE210" s="35"/>
      <c r="AF210" s="35" t="s">
        <v>52</v>
      </c>
      <c r="AG210" s="2517"/>
    </row>
    <row r="211" spans="1:33" s="19" customFormat="1" ht="18" customHeight="1" x14ac:dyDescent="0.25">
      <c r="A211" s="2462"/>
      <c r="B211" s="2505"/>
      <c r="C211" s="2662"/>
      <c r="D211" s="2665"/>
      <c r="E211" s="2668"/>
      <c r="F211" s="2647"/>
      <c r="G211" s="2647"/>
      <c r="H211" s="2647"/>
      <c r="I211" s="2651"/>
      <c r="J211" s="2651"/>
      <c r="K211" s="2651"/>
      <c r="L211" s="2651"/>
      <c r="M211" s="2647"/>
      <c r="N211" s="2653"/>
      <c r="O211" s="2573"/>
      <c r="P211" s="2551"/>
      <c r="Q211" s="2551"/>
      <c r="R211" s="2551"/>
      <c r="S211" s="2554"/>
      <c r="T211" s="2496"/>
      <c r="U211" s="25"/>
      <c r="V211" s="1150" t="s">
        <v>47</v>
      </c>
      <c r="W211" s="1146" t="s">
        <v>827</v>
      </c>
      <c r="X211" s="39">
        <v>1</v>
      </c>
      <c r="Y211" s="1150" t="s">
        <v>804</v>
      </c>
      <c r="Z211" s="22">
        <v>49</v>
      </c>
      <c r="AA211" s="23">
        <f t="shared" si="33"/>
        <v>49</v>
      </c>
      <c r="AB211" s="23">
        <f t="shared" si="34"/>
        <v>54.88</v>
      </c>
      <c r="AC211" s="29" t="s">
        <v>80</v>
      </c>
      <c r="AD211" s="35"/>
      <c r="AE211" s="35"/>
      <c r="AF211" s="35" t="s">
        <v>52</v>
      </c>
      <c r="AG211" s="2517"/>
    </row>
    <row r="212" spans="1:33" s="19" customFormat="1" ht="18" customHeight="1" x14ac:dyDescent="0.25">
      <c r="A212" s="2462"/>
      <c r="B212" s="2505"/>
      <c r="C212" s="2662"/>
      <c r="D212" s="2665"/>
      <c r="E212" s="2668"/>
      <c r="F212" s="2647"/>
      <c r="G212" s="2647"/>
      <c r="H212" s="2647"/>
      <c r="I212" s="2651"/>
      <c r="J212" s="2651"/>
      <c r="K212" s="2651"/>
      <c r="L212" s="2651"/>
      <c r="M212" s="2647"/>
      <c r="N212" s="2653"/>
      <c r="O212" s="2573"/>
      <c r="P212" s="2551"/>
      <c r="Q212" s="2551"/>
      <c r="R212" s="2551"/>
      <c r="S212" s="2554"/>
      <c r="T212" s="2496"/>
      <c r="U212" s="25"/>
      <c r="V212" s="1150" t="s">
        <v>47</v>
      </c>
      <c r="W212" s="1146" t="s">
        <v>828</v>
      </c>
      <c r="X212" s="39">
        <v>1</v>
      </c>
      <c r="Y212" s="1150" t="s">
        <v>802</v>
      </c>
      <c r="Z212" s="22">
        <v>110</v>
      </c>
      <c r="AA212" s="23">
        <f t="shared" si="33"/>
        <v>110</v>
      </c>
      <c r="AB212" s="23">
        <f t="shared" si="34"/>
        <v>123.2</v>
      </c>
      <c r="AC212" s="29" t="s">
        <v>80</v>
      </c>
      <c r="AD212" s="35"/>
      <c r="AE212" s="35"/>
      <c r="AF212" s="35" t="s">
        <v>52</v>
      </c>
      <c r="AG212" s="2517"/>
    </row>
    <row r="213" spans="1:33" s="19" customFormat="1" ht="18" customHeight="1" x14ac:dyDescent="0.25">
      <c r="A213" s="2462"/>
      <c r="B213" s="2505"/>
      <c r="C213" s="2662"/>
      <c r="D213" s="2665"/>
      <c r="E213" s="2668"/>
      <c r="F213" s="2647"/>
      <c r="G213" s="2647"/>
      <c r="H213" s="2647"/>
      <c r="I213" s="2651"/>
      <c r="J213" s="2651"/>
      <c r="K213" s="2651"/>
      <c r="L213" s="2651"/>
      <c r="M213" s="2647"/>
      <c r="N213" s="2653"/>
      <c r="O213" s="2573"/>
      <c r="P213" s="2551"/>
      <c r="Q213" s="2551"/>
      <c r="R213" s="2551"/>
      <c r="S213" s="2554"/>
      <c r="T213" s="2496"/>
      <c r="U213" s="25"/>
      <c r="V213" s="1150" t="s">
        <v>47</v>
      </c>
      <c r="W213" s="1146" t="s">
        <v>829</v>
      </c>
      <c r="X213" s="39">
        <v>1</v>
      </c>
      <c r="Y213" s="1150" t="s">
        <v>802</v>
      </c>
      <c r="Z213" s="22">
        <v>140</v>
      </c>
      <c r="AA213" s="23">
        <f t="shared" si="33"/>
        <v>140</v>
      </c>
      <c r="AB213" s="23">
        <f t="shared" si="34"/>
        <v>156.80000000000001</v>
      </c>
      <c r="AC213" s="29" t="s">
        <v>80</v>
      </c>
      <c r="AD213" s="35"/>
      <c r="AE213" s="35"/>
      <c r="AF213" s="35" t="s">
        <v>52</v>
      </c>
      <c r="AG213" s="2517"/>
    </row>
    <row r="214" spans="1:33" s="19" customFormat="1" ht="18" customHeight="1" x14ac:dyDescent="0.25">
      <c r="A214" s="2462"/>
      <c r="B214" s="2505"/>
      <c r="C214" s="2662"/>
      <c r="D214" s="2665"/>
      <c r="E214" s="2668"/>
      <c r="F214" s="2647"/>
      <c r="G214" s="2647"/>
      <c r="H214" s="2647"/>
      <c r="I214" s="2651"/>
      <c r="J214" s="2651"/>
      <c r="K214" s="2651"/>
      <c r="L214" s="2651"/>
      <c r="M214" s="2647"/>
      <c r="N214" s="2653"/>
      <c r="O214" s="2573"/>
      <c r="P214" s="2551"/>
      <c r="Q214" s="2551"/>
      <c r="R214" s="2551"/>
      <c r="S214" s="2554"/>
      <c r="T214" s="2496"/>
      <c r="U214" s="25"/>
      <c r="V214" s="1150" t="s">
        <v>47</v>
      </c>
      <c r="W214" s="1146" t="s">
        <v>830</v>
      </c>
      <c r="X214" s="39">
        <v>8</v>
      </c>
      <c r="Y214" s="1150" t="s">
        <v>264</v>
      </c>
      <c r="Z214" s="22">
        <v>1.7</v>
      </c>
      <c r="AA214" s="23">
        <f t="shared" si="33"/>
        <v>13.6</v>
      </c>
      <c r="AB214" s="23">
        <f t="shared" si="34"/>
        <v>15.231999999999999</v>
      </c>
      <c r="AC214" s="29" t="s">
        <v>80</v>
      </c>
      <c r="AD214" s="35"/>
      <c r="AE214" s="35"/>
      <c r="AF214" s="35" t="s">
        <v>52</v>
      </c>
      <c r="AG214" s="2517"/>
    </row>
    <row r="215" spans="1:33" s="19" customFormat="1" ht="18" customHeight="1" x14ac:dyDescent="0.25">
      <c r="A215" s="2462"/>
      <c r="B215" s="2505"/>
      <c r="C215" s="2662"/>
      <c r="D215" s="2665"/>
      <c r="E215" s="2668"/>
      <c r="F215" s="2647"/>
      <c r="G215" s="2647"/>
      <c r="H215" s="2647"/>
      <c r="I215" s="2651"/>
      <c r="J215" s="2651"/>
      <c r="K215" s="2651"/>
      <c r="L215" s="2651"/>
      <c r="M215" s="2647"/>
      <c r="N215" s="2653"/>
      <c r="O215" s="2573"/>
      <c r="P215" s="2551"/>
      <c r="Q215" s="2551"/>
      <c r="R215" s="2551"/>
      <c r="S215" s="2554"/>
      <c r="T215" s="2496"/>
      <c r="U215" s="25"/>
      <c r="V215" s="1150" t="s">
        <v>47</v>
      </c>
      <c r="W215" s="1146" t="s">
        <v>831</v>
      </c>
      <c r="X215" s="39">
        <v>2</v>
      </c>
      <c r="Y215" s="35" t="s">
        <v>264</v>
      </c>
      <c r="Z215" s="22">
        <v>17.5</v>
      </c>
      <c r="AA215" s="23">
        <f t="shared" si="33"/>
        <v>35</v>
      </c>
      <c r="AB215" s="23">
        <f t="shared" si="34"/>
        <v>39.200000000000003</v>
      </c>
      <c r="AC215" s="29" t="s">
        <v>80</v>
      </c>
      <c r="AD215" s="35"/>
      <c r="AE215" s="35"/>
      <c r="AF215" s="35" t="s">
        <v>52</v>
      </c>
      <c r="AG215" s="2517"/>
    </row>
    <row r="216" spans="1:33" s="19" customFormat="1" ht="18" customHeight="1" x14ac:dyDescent="0.25">
      <c r="A216" s="2462"/>
      <c r="B216" s="2505"/>
      <c r="C216" s="2662"/>
      <c r="D216" s="2665"/>
      <c r="E216" s="2668"/>
      <c r="F216" s="2647"/>
      <c r="G216" s="2647"/>
      <c r="H216" s="2647"/>
      <c r="I216" s="2650"/>
      <c r="J216" s="2650"/>
      <c r="K216" s="2650"/>
      <c r="L216" s="2650"/>
      <c r="M216" s="2648"/>
      <c r="N216" s="2654"/>
      <c r="O216" s="2582"/>
      <c r="P216" s="2584"/>
      <c r="Q216" s="2584"/>
      <c r="R216" s="2584"/>
      <c r="S216" s="2586"/>
      <c r="T216" s="2563"/>
      <c r="U216" s="451"/>
      <c r="V216" s="1153" t="s">
        <v>47</v>
      </c>
      <c r="W216" s="1152" t="s">
        <v>866</v>
      </c>
      <c r="X216" s="163">
        <v>1</v>
      </c>
      <c r="Y216" s="1153" t="s">
        <v>804</v>
      </c>
      <c r="Z216" s="108">
        <v>100</v>
      </c>
      <c r="AA216" s="109">
        <f t="shared" si="33"/>
        <v>100</v>
      </c>
      <c r="AB216" s="109">
        <f t="shared" si="34"/>
        <v>112</v>
      </c>
      <c r="AC216" s="110" t="s">
        <v>80</v>
      </c>
      <c r="AD216" s="111"/>
      <c r="AE216" s="111"/>
      <c r="AF216" s="111" t="s">
        <v>52</v>
      </c>
      <c r="AG216" s="2580"/>
    </row>
    <row r="217" spans="1:33" s="19" customFormat="1" ht="20.100000000000001" customHeight="1" x14ac:dyDescent="0.25">
      <c r="A217" s="2462"/>
      <c r="B217" s="2505"/>
      <c r="C217" s="2662"/>
      <c r="D217" s="2665"/>
      <c r="E217" s="2668"/>
      <c r="F217" s="2647"/>
      <c r="G217" s="2647"/>
      <c r="H217" s="2647"/>
      <c r="I217" s="2651">
        <v>3</v>
      </c>
      <c r="J217" s="2651">
        <v>6</v>
      </c>
      <c r="K217" s="2651">
        <v>20</v>
      </c>
      <c r="L217" s="2651">
        <v>24</v>
      </c>
      <c r="M217" s="2647" t="s">
        <v>880</v>
      </c>
      <c r="N217" s="2653" t="s">
        <v>1305</v>
      </c>
      <c r="O217" s="2676">
        <f>+AC217</f>
        <v>26.0504</v>
      </c>
      <c r="P217" s="2670">
        <v>0</v>
      </c>
      <c r="Q217" s="2670">
        <v>0</v>
      </c>
      <c r="R217" s="2670">
        <v>0</v>
      </c>
      <c r="S217" s="2673">
        <f>+SUM(O217:Q223)</f>
        <v>26.0504</v>
      </c>
      <c r="T217" s="2575" t="s">
        <v>1354</v>
      </c>
      <c r="U217" s="30" t="s">
        <v>64</v>
      </c>
      <c r="V217" s="400"/>
      <c r="W217" s="136" t="s">
        <v>105</v>
      </c>
      <c r="X217" s="400"/>
      <c r="Y217" s="400"/>
      <c r="Z217" s="400"/>
      <c r="AA217" s="400"/>
      <c r="AB217" s="16"/>
      <c r="AC217" s="133">
        <f>SUM(AB218:AB223)</f>
        <v>26.0504</v>
      </c>
      <c r="AD217" s="28"/>
      <c r="AE217" s="134"/>
      <c r="AF217" s="134"/>
      <c r="AG217" s="2557" t="s">
        <v>1332</v>
      </c>
    </row>
    <row r="218" spans="1:33" s="19" customFormat="1" ht="20.100000000000001" customHeight="1" x14ac:dyDescent="0.25">
      <c r="A218" s="2462"/>
      <c r="B218" s="2505"/>
      <c r="C218" s="2662"/>
      <c r="D218" s="2665"/>
      <c r="E218" s="2668"/>
      <c r="F218" s="2647"/>
      <c r="G218" s="2647"/>
      <c r="H218" s="2647"/>
      <c r="I218" s="2651"/>
      <c r="J218" s="2651"/>
      <c r="K218" s="2651"/>
      <c r="L218" s="2651"/>
      <c r="M218" s="2647"/>
      <c r="N218" s="2653"/>
      <c r="O218" s="2677"/>
      <c r="P218" s="2671"/>
      <c r="Q218" s="2671"/>
      <c r="R218" s="2671"/>
      <c r="S218" s="2674"/>
      <c r="T218" s="2496"/>
      <c r="U218" s="25"/>
      <c r="V218" s="137" t="s">
        <v>771</v>
      </c>
      <c r="W218" s="1146" t="s">
        <v>114</v>
      </c>
      <c r="X218" s="39">
        <v>5</v>
      </c>
      <c r="Y218" s="1150" t="s">
        <v>264</v>
      </c>
      <c r="Z218" s="23">
        <v>3.1</v>
      </c>
      <c r="AA218" s="23">
        <f>X218*Z218</f>
        <v>15.5</v>
      </c>
      <c r="AB218" s="23">
        <f>AA218</f>
        <v>15.5</v>
      </c>
      <c r="AC218" s="24" t="s">
        <v>83</v>
      </c>
      <c r="AD218" s="36"/>
      <c r="AE218" s="36" t="s">
        <v>52</v>
      </c>
      <c r="AF218" s="38"/>
      <c r="AG218" s="2517"/>
    </row>
    <row r="219" spans="1:33" s="19" customFormat="1" ht="20.100000000000001" customHeight="1" x14ac:dyDescent="0.25">
      <c r="A219" s="2462"/>
      <c r="B219" s="2505"/>
      <c r="C219" s="2662"/>
      <c r="D219" s="2665"/>
      <c r="E219" s="2668"/>
      <c r="F219" s="2647"/>
      <c r="G219" s="2647"/>
      <c r="H219" s="2647"/>
      <c r="I219" s="2651"/>
      <c r="J219" s="2651"/>
      <c r="K219" s="2651"/>
      <c r="L219" s="2651"/>
      <c r="M219" s="2647"/>
      <c r="N219" s="2653"/>
      <c r="O219" s="2677"/>
      <c r="P219" s="2671"/>
      <c r="Q219" s="2671"/>
      <c r="R219" s="2671"/>
      <c r="S219" s="2674"/>
      <c r="T219" s="2496"/>
      <c r="U219" s="25"/>
      <c r="V219" s="137" t="s">
        <v>777</v>
      </c>
      <c r="W219" s="73" t="s">
        <v>119</v>
      </c>
      <c r="X219" s="34">
        <v>5</v>
      </c>
      <c r="Y219" s="1150" t="s">
        <v>264</v>
      </c>
      <c r="Z219" s="22">
        <v>0.21</v>
      </c>
      <c r="AA219" s="23">
        <f>X219*Z219</f>
        <v>1.05</v>
      </c>
      <c r="AB219" s="23">
        <f>AA219+(AA219*0.12)</f>
        <v>1.1760000000000002</v>
      </c>
      <c r="AC219" s="24" t="s">
        <v>83</v>
      </c>
      <c r="AD219" s="36"/>
      <c r="AE219" s="36" t="s">
        <v>52</v>
      </c>
      <c r="AF219" s="38"/>
      <c r="AG219" s="2517"/>
    </row>
    <row r="220" spans="1:33" s="19" customFormat="1" ht="20.100000000000001" customHeight="1" x14ac:dyDescent="0.25">
      <c r="A220" s="2463"/>
      <c r="B220" s="2505"/>
      <c r="C220" s="2662"/>
      <c r="D220" s="2665"/>
      <c r="E220" s="2668"/>
      <c r="F220" s="2647"/>
      <c r="G220" s="2647"/>
      <c r="H220" s="2647"/>
      <c r="I220" s="2651"/>
      <c r="J220" s="2651"/>
      <c r="K220" s="2651"/>
      <c r="L220" s="2651"/>
      <c r="M220" s="2647"/>
      <c r="N220" s="2653"/>
      <c r="O220" s="2677"/>
      <c r="P220" s="2671"/>
      <c r="Q220" s="2671"/>
      <c r="R220" s="2671"/>
      <c r="S220" s="2674"/>
      <c r="T220" s="2496"/>
      <c r="U220" s="25"/>
      <c r="V220" s="137" t="s">
        <v>770</v>
      </c>
      <c r="W220" s="73" t="s">
        <v>113</v>
      </c>
      <c r="X220" s="34">
        <v>2</v>
      </c>
      <c r="Y220" s="1150" t="s">
        <v>264</v>
      </c>
      <c r="Z220" s="22">
        <v>0.26</v>
      </c>
      <c r="AA220" s="23">
        <f t="shared" ref="AA220:AA223" si="35">X220*Z220</f>
        <v>0.52</v>
      </c>
      <c r="AB220" s="23">
        <f t="shared" ref="AB220:AB223" si="36">AA220+(AA220*0.12)</f>
        <v>0.58240000000000003</v>
      </c>
      <c r="AC220" s="24" t="s">
        <v>83</v>
      </c>
      <c r="AD220" s="36"/>
      <c r="AE220" s="36" t="s">
        <v>52</v>
      </c>
      <c r="AF220" s="38"/>
      <c r="AG220" s="2517"/>
    </row>
    <row r="221" spans="1:33" s="19" customFormat="1" ht="20.100000000000001" customHeight="1" x14ac:dyDescent="0.25">
      <c r="A221" s="2460" t="s">
        <v>140</v>
      </c>
      <c r="B221" s="2505"/>
      <c r="C221" s="2662"/>
      <c r="D221" s="2665"/>
      <c r="E221" s="2668"/>
      <c r="F221" s="2647"/>
      <c r="G221" s="2647"/>
      <c r="H221" s="2647"/>
      <c r="I221" s="2651"/>
      <c r="J221" s="2651"/>
      <c r="K221" s="2651"/>
      <c r="L221" s="2651"/>
      <c r="M221" s="2647"/>
      <c r="N221" s="2653"/>
      <c r="O221" s="2677"/>
      <c r="P221" s="2671"/>
      <c r="Q221" s="2671"/>
      <c r="R221" s="2671"/>
      <c r="S221" s="2674"/>
      <c r="T221" s="2496"/>
      <c r="U221" s="25"/>
      <c r="V221" s="137" t="s">
        <v>754</v>
      </c>
      <c r="W221" s="72" t="s">
        <v>755</v>
      </c>
      <c r="X221" s="34">
        <v>2</v>
      </c>
      <c r="Y221" s="1150" t="s">
        <v>264</v>
      </c>
      <c r="Z221" s="22">
        <v>0.36</v>
      </c>
      <c r="AA221" s="23">
        <f t="shared" si="35"/>
        <v>0.72</v>
      </c>
      <c r="AB221" s="23">
        <f t="shared" si="36"/>
        <v>0.80640000000000001</v>
      </c>
      <c r="AC221" s="24" t="s">
        <v>83</v>
      </c>
      <c r="AD221" s="36"/>
      <c r="AE221" s="36" t="s">
        <v>52</v>
      </c>
      <c r="AF221" s="38"/>
      <c r="AG221" s="2517"/>
    </row>
    <row r="222" spans="1:33" s="19" customFormat="1" ht="20.100000000000001" customHeight="1" x14ac:dyDescent="0.25">
      <c r="A222" s="2458"/>
      <c r="B222" s="2505"/>
      <c r="C222" s="2662"/>
      <c r="D222" s="2665"/>
      <c r="E222" s="2668"/>
      <c r="F222" s="2647"/>
      <c r="G222" s="2647"/>
      <c r="H222" s="2647"/>
      <c r="I222" s="2651"/>
      <c r="J222" s="2651"/>
      <c r="K222" s="2651"/>
      <c r="L222" s="2651"/>
      <c r="M222" s="2647"/>
      <c r="N222" s="2653"/>
      <c r="O222" s="2677"/>
      <c r="P222" s="2671"/>
      <c r="Q222" s="2671"/>
      <c r="R222" s="2671"/>
      <c r="S222" s="2674"/>
      <c r="T222" s="2496"/>
      <c r="U222" s="25"/>
      <c r="V222" s="137" t="s">
        <v>779</v>
      </c>
      <c r="W222" s="73" t="s">
        <v>815</v>
      </c>
      <c r="X222" s="34">
        <v>10</v>
      </c>
      <c r="Y222" s="1150" t="s">
        <v>264</v>
      </c>
      <c r="Z222" s="22">
        <v>0.35</v>
      </c>
      <c r="AA222" s="23">
        <f t="shared" si="35"/>
        <v>3.5</v>
      </c>
      <c r="AB222" s="23">
        <f t="shared" si="36"/>
        <v>3.92</v>
      </c>
      <c r="AC222" s="24" t="s">
        <v>83</v>
      </c>
      <c r="AD222" s="36"/>
      <c r="AE222" s="36" t="s">
        <v>52</v>
      </c>
      <c r="AF222" s="38"/>
      <c r="AG222" s="2517"/>
    </row>
    <row r="223" spans="1:33" s="19" customFormat="1" ht="20.100000000000001" customHeight="1" x14ac:dyDescent="0.25">
      <c r="A223" s="2458"/>
      <c r="B223" s="2505"/>
      <c r="C223" s="2662"/>
      <c r="D223" s="2665"/>
      <c r="E223" s="2668"/>
      <c r="F223" s="2647"/>
      <c r="G223" s="2647"/>
      <c r="H223" s="2647"/>
      <c r="I223" s="2650"/>
      <c r="J223" s="2650"/>
      <c r="K223" s="2650"/>
      <c r="L223" s="2650"/>
      <c r="M223" s="2648"/>
      <c r="N223" s="2654"/>
      <c r="O223" s="2678"/>
      <c r="P223" s="2672"/>
      <c r="Q223" s="2672"/>
      <c r="R223" s="2672"/>
      <c r="S223" s="2675"/>
      <c r="T223" s="2497"/>
      <c r="U223" s="452"/>
      <c r="V223" s="67" t="s">
        <v>778</v>
      </c>
      <c r="W223" s="438" t="s">
        <v>570</v>
      </c>
      <c r="X223" s="61">
        <v>3</v>
      </c>
      <c r="Y223" s="1153" t="s">
        <v>264</v>
      </c>
      <c r="Z223" s="62">
        <v>1.21</v>
      </c>
      <c r="AA223" s="44">
        <f t="shared" si="35"/>
        <v>3.63</v>
      </c>
      <c r="AB223" s="44">
        <f t="shared" si="36"/>
        <v>4.0655999999999999</v>
      </c>
      <c r="AC223" s="45" t="s">
        <v>83</v>
      </c>
      <c r="AD223" s="43"/>
      <c r="AE223" s="43" t="s">
        <v>52</v>
      </c>
      <c r="AF223" s="47"/>
      <c r="AG223" s="2518"/>
    </row>
    <row r="224" spans="1:33" s="19" customFormat="1" ht="18" customHeight="1" x14ac:dyDescent="0.25">
      <c r="A224" s="2458"/>
      <c r="B224" s="2505"/>
      <c r="C224" s="2662"/>
      <c r="D224" s="2665"/>
      <c r="E224" s="2668"/>
      <c r="F224" s="2647"/>
      <c r="G224" s="2647"/>
      <c r="H224" s="2647"/>
      <c r="I224" s="2649">
        <v>4</v>
      </c>
      <c r="J224" s="2649">
        <v>6</v>
      </c>
      <c r="K224" s="2649">
        <v>20</v>
      </c>
      <c r="L224" s="2649">
        <v>24</v>
      </c>
      <c r="M224" s="2646" t="s">
        <v>880</v>
      </c>
      <c r="N224" s="2652" t="s">
        <v>1300</v>
      </c>
      <c r="O224" s="2581">
        <f>AC227+AC234+AC224</f>
        <v>4752.3294399999995</v>
      </c>
      <c r="P224" s="2583">
        <v>0</v>
      </c>
      <c r="Q224" s="2583">
        <v>0</v>
      </c>
      <c r="R224" s="2583">
        <v>0</v>
      </c>
      <c r="S224" s="2585">
        <f>+SUM(O224:Q235)</f>
        <v>4752.3294399999995</v>
      </c>
      <c r="T224" s="2562" t="s">
        <v>1354</v>
      </c>
      <c r="U224" s="48" t="s">
        <v>795</v>
      </c>
      <c r="V224" s="401"/>
      <c r="W224" s="139" t="s">
        <v>186</v>
      </c>
      <c r="X224" s="401"/>
      <c r="Y224" s="401"/>
      <c r="Z224" s="401"/>
      <c r="AA224" s="401"/>
      <c r="AB224" s="53"/>
      <c r="AC224" s="54">
        <f>SUM(AB225:AB226)</f>
        <v>4670.2790399999994</v>
      </c>
      <c r="AD224" s="51"/>
      <c r="AE224" s="462"/>
      <c r="AF224" s="55"/>
      <c r="AG224" s="2659" t="s">
        <v>1333</v>
      </c>
    </row>
    <row r="225" spans="1:33" s="19" customFormat="1" ht="18" customHeight="1" x14ac:dyDescent="0.25">
      <c r="A225" s="2458"/>
      <c r="B225" s="2505"/>
      <c r="C225" s="2662"/>
      <c r="D225" s="2665"/>
      <c r="E225" s="2668"/>
      <c r="F225" s="2647"/>
      <c r="G225" s="2647"/>
      <c r="H225" s="2647"/>
      <c r="I225" s="2651"/>
      <c r="J225" s="2651"/>
      <c r="K225" s="2651"/>
      <c r="L225" s="2651"/>
      <c r="M225" s="2647"/>
      <c r="N225" s="2653"/>
      <c r="O225" s="2573"/>
      <c r="P225" s="2551"/>
      <c r="Q225" s="2551"/>
      <c r="R225" s="2551"/>
      <c r="S225" s="2554"/>
      <c r="T225" s="2496"/>
      <c r="U225" s="25"/>
      <c r="V225" s="1150" t="s">
        <v>47</v>
      </c>
      <c r="W225" s="72" t="s">
        <v>796</v>
      </c>
      <c r="X225" s="34">
        <v>3</v>
      </c>
      <c r="Y225" s="1150" t="s">
        <v>264</v>
      </c>
      <c r="Z225" s="22">
        <v>694.98</v>
      </c>
      <c r="AA225" s="23">
        <f>+X225*Z225</f>
        <v>2084.94</v>
      </c>
      <c r="AB225" s="23">
        <f t="shared" ref="AB225:AB226" si="37">+AA225*0.12+AA225</f>
        <v>2335.1327999999999</v>
      </c>
      <c r="AC225" s="24" t="s">
        <v>80</v>
      </c>
      <c r="AD225" s="36"/>
      <c r="AE225" s="35"/>
      <c r="AF225" s="38" t="s">
        <v>52</v>
      </c>
      <c r="AG225" s="2517"/>
    </row>
    <row r="226" spans="1:33" s="19" customFormat="1" ht="18" customHeight="1" x14ac:dyDescent="0.25">
      <c r="A226" s="2458"/>
      <c r="B226" s="2505"/>
      <c r="C226" s="2662"/>
      <c r="D226" s="2665"/>
      <c r="E226" s="2668"/>
      <c r="F226" s="2647"/>
      <c r="G226" s="2647"/>
      <c r="H226" s="2647"/>
      <c r="I226" s="2651"/>
      <c r="J226" s="2651"/>
      <c r="K226" s="2651"/>
      <c r="L226" s="2651"/>
      <c r="M226" s="2647"/>
      <c r="N226" s="2653"/>
      <c r="O226" s="2573"/>
      <c r="P226" s="2551"/>
      <c r="Q226" s="2551"/>
      <c r="R226" s="2551"/>
      <c r="S226" s="2554"/>
      <c r="T226" s="2496"/>
      <c r="U226" s="25"/>
      <c r="V226" s="1150" t="s">
        <v>47</v>
      </c>
      <c r="W226" s="72" t="s">
        <v>797</v>
      </c>
      <c r="X226" s="34">
        <v>3</v>
      </c>
      <c r="Y226" s="1150" t="s">
        <v>264</v>
      </c>
      <c r="Z226" s="22">
        <v>694.98400000000004</v>
      </c>
      <c r="AA226" s="23">
        <f t="shared" ref="AA226" si="38">+X226*Z226</f>
        <v>2084.9520000000002</v>
      </c>
      <c r="AB226" s="23">
        <f t="shared" si="37"/>
        <v>2335.14624</v>
      </c>
      <c r="AC226" s="24" t="s">
        <v>80</v>
      </c>
      <c r="AD226" s="36"/>
      <c r="AE226" s="35"/>
      <c r="AF226" s="38" t="s">
        <v>52</v>
      </c>
      <c r="AG226" s="2517"/>
    </row>
    <row r="227" spans="1:33" s="19" customFormat="1" ht="18" customHeight="1" x14ac:dyDescent="0.25">
      <c r="A227" s="2458"/>
      <c r="B227" s="2505"/>
      <c r="C227" s="2662"/>
      <c r="D227" s="2665"/>
      <c r="E227" s="2668"/>
      <c r="F227" s="2647"/>
      <c r="G227" s="2647"/>
      <c r="H227" s="2647"/>
      <c r="I227" s="2651"/>
      <c r="J227" s="2651"/>
      <c r="K227" s="2651"/>
      <c r="L227" s="2651"/>
      <c r="M227" s="2647"/>
      <c r="N227" s="2653"/>
      <c r="O227" s="2573"/>
      <c r="P227" s="2551"/>
      <c r="Q227" s="2551"/>
      <c r="R227" s="2551"/>
      <c r="S227" s="2554"/>
      <c r="T227" s="2496"/>
      <c r="U227" s="25" t="s">
        <v>64</v>
      </c>
      <c r="V227" s="398"/>
      <c r="W227" s="78" t="s">
        <v>105</v>
      </c>
      <c r="X227" s="398"/>
      <c r="Y227" s="398"/>
      <c r="Z227" s="398"/>
      <c r="AA227" s="398"/>
      <c r="AB227" s="23"/>
      <c r="AC227" s="29">
        <f>SUM(AB228:AB233)</f>
        <v>26.0504</v>
      </c>
      <c r="AD227" s="35"/>
      <c r="AE227" s="38"/>
      <c r="AF227" s="38"/>
      <c r="AG227" s="2517"/>
    </row>
    <row r="228" spans="1:33" s="19" customFormat="1" ht="18" customHeight="1" x14ac:dyDescent="0.25">
      <c r="A228" s="2458"/>
      <c r="B228" s="2505"/>
      <c r="C228" s="2662"/>
      <c r="D228" s="2665"/>
      <c r="E228" s="2668"/>
      <c r="F228" s="2647"/>
      <c r="G228" s="2647"/>
      <c r="H228" s="2647"/>
      <c r="I228" s="2651"/>
      <c r="J228" s="2651"/>
      <c r="K228" s="2651"/>
      <c r="L228" s="2651"/>
      <c r="M228" s="2647"/>
      <c r="N228" s="2653"/>
      <c r="O228" s="2573"/>
      <c r="P228" s="2551"/>
      <c r="Q228" s="2551"/>
      <c r="R228" s="2551"/>
      <c r="S228" s="2554"/>
      <c r="T228" s="2496"/>
      <c r="U228" s="25"/>
      <c r="V228" s="137" t="s">
        <v>771</v>
      </c>
      <c r="W228" s="1146" t="s">
        <v>114</v>
      </c>
      <c r="X228" s="39">
        <v>5</v>
      </c>
      <c r="Y228" s="1150" t="s">
        <v>264</v>
      </c>
      <c r="Z228" s="23">
        <v>3.1</v>
      </c>
      <c r="AA228" s="23">
        <f>X228*Z228</f>
        <v>15.5</v>
      </c>
      <c r="AB228" s="23">
        <f>AA228</f>
        <v>15.5</v>
      </c>
      <c r="AC228" s="24" t="s">
        <v>83</v>
      </c>
      <c r="AD228" s="36"/>
      <c r="AE228" s="36" t="s">
        <v>52</v>
      </c>
      <c r="AF228" s="38"/>
      <c r="AG228" s="2517"/>
    </row>
    <row r="229" spans="1:33" s="19" customFormat="1" ht="18" customHeight="1" x14ac:dyDescent="0.25">
      <c r="A229" s="2458"/>
      <c r="B229" s="2505"/>
      <c r="C229" s="2662"/>
      <c r="D229" s="2665"/>
      <c r="E229" s="2668"/>
      <c r="F229" s="2647"/>
      <c r="G229" s="2647"/>
      <c r="H229" s="2647"/>
      <c r="I229" s="2651"/>
      <c r="J229" s="2651"/>
      <c r="K229" s="2651"/>
      <c r="L229" s="2651"/>
      <c r="M229" s="2647"/>
      <c r="N229" s="2653"/>
      <c r="O229" s="2573"/>
      <c r="P229" s="2551"/>
      <c r="Q229" s="2551"/>
      <c r="R229" s="2551"/>
      <c r="S229" s="2554"/>
      <c r="T229" s="2496"/>
      <c r="U229" s="25"/>
      <c r="V229" s="137" t="s">
        <v>777</v>
      </c>
      <c r="W229" s="73" t="s">
        <v>119</v>
      </c>
      <c r="X229" s="34">
        <v>5</v>
      </c>
      <c r="Y229" s="1150" t="s">
        <v>264</v>
      </c>
      <c r="Z229" s="22">
        <v>0.21</v>
      </c>
      <c r="AA229" s="23">
        <f>X229*Z229</f>
        <v>1.05</v>
      </c>
      <c r="AB229" s="23">
        <f>AA229+(AA229*0.12)</f>
        <v>1.1760000000000002</v>
      </c>
      <c r="AC229" s="24" t="s">
        <v>83</v>
      </c>
      <c r="AD229" s="36"/>
      <c r="AE229" s="36" t="s">
        <v>52</v>
      </c>
      <c r="AF229" s="38"/>
      <c r="AG229" s="2517"/>
    </row>
    <row r="230" spans="1:33" s="19" customFormat="1" ht="18" customHeight="1" x14ac:dyDescent="0.25">
      <c r="A230" s="2458"/>
      <c r="B230" s="2505"/>
      <c r="C230" s="2662"/>
      <c r="D230" s="2665"/>
      <c r="E230" s="2668"/>
      <c r="F230" s="2647"/>
      <c r="G230" s="2647"/>
      <c r="H230" s="2647"/>
      <c r="I230" s="2651"/>
      <c r="J230" s="2651"/>
      <c r="K230" s="2651"/>
      <c r="L230" s="2651"/>
      <c r="M230" s="2647"/>
      <c r="N230" s="2653"/>
      <c r="O230" s="2573"/>
      <c r="P230" s="2551"/>
      <c r="Q230" s="2551"/>
      <c r="R230" s="2551"/>
      <c r="S230" s="2554"/>
      <c r="T230" s="2496"/>
      <c r="U230" s="25"/>
      <c r="V230" s="137" t="s">
        <v>770</v>
      </c>
      <c r="W230" s="73" t="s">
        <v>113</v>
      </c>
      <c r="X230" s="34">
        <v>2</v>
      </c>
      <c r="Y230" s="1150" t="s">
        <v>264</v>
      </c>
      <c r="Z230" s="22">
        <v>0.26</v>
      </c>
      <c r="AA230" s="23">
        <f t="shared" ref="AA230:AA233" si="39">X230*Z230</f>
        <v>0.52</v>
      </c>
      <c r="AB230" s="23">
        <f t="shared" ref="AB230:AB233" si="40">AA230+(AA230*0.12)</f>
        <v>0.58240000000000003</v>
      </c>
      <c r="AC230" s="24" t="s">
        <v>83</v>
      </c>
      <c r="AD230" s="36"/>
      <c r="AE230" s="36" t="s">
        <v>52</v>
      </c>
      <c r="AF230" s="38"/>
      <c r="AG230" s="2517"/>
    </row>
    <row r="231" spans="1:33" s="19" customFormat="1" ht="18" customHeight="1" x14ac:dyDescent="0.25">
      <c r="A231" s="2458"/>
      <c r="B231" s="2505"/>
      <c r="C231" s="2662"/>
      <c r="D231" s="2665"/>
      <c r="E231" s="2668"/>
      <c r="F231" s="2647"/>
      <c r="G231" s="2647"/>
      <c r="H231" s="2647"/>
      <c r="I231" s="2651"/>
      <c r="J231" s="2651"/>
      <c r="K231" s="2651"/>
      <c r="L231" s="2651"/>
      <c r="M231" s="2647"/>
      <c r="N231" s="2653"/>
      <c r="O231" s="2573"/>
      <c r="P231" s="2551"/>
      <c r="Q231" s="2551"/>
      <c r="R231" s="2551"/>
      <c r="S231" s="2554"/>
      <c r="T231" s="2496"/>
      <c r="U231" s="25"/>
      <c r="V231" s="137" t="s">
        <v>754</v>
      </c>
      <c r="W231" s="72" t="s">
        <v>755</v>
      </c>
      <c r="X231" s="34">
        <v>2</v>
      </c>
      <c r="Y231" s="1150" t="s">
        <v>264</v>
      </c>
      <c r="Z231" s="22">
        <v>0.36</v>
      </c>
      <c r="AA231" s="23">
        <f t="shared" si="39"/>
        <v>0.72</v>
      </c>
      <c r="AB231" s="23">
        <f t="shared" si="40"/>
        <v>0.80640000000000001</v>
      </c>
      <c r="AC231" s="24" t="s">
        <v>83</v>
      </c>
      <c r="AD231" s="36"/>
      <c r="AE231" s="36" t="s">
        <v>52</v>
      </c>
      <c r="AF231" s="38"/>
      <c r="AG231" s="2517"/>
    </row>
    <row r="232" spans="1:33" s="19" customFormat="1" ht="18" customHeight="1" x14ac:dyDescent="0.25">
      <c r="A232" s="2458"/>
      <c r="B232" s="2505"/>
      <c r="C232" s="2662"/>
      <c r="D232" s="2665"/>
      <c r="E232" s="2668"/>
      <c r="F232" s="2647"/>
      <c r="G232" s="2647"/>
      <c r="H232" s="2647"/>
      <c r="I232" s="2651"/>
      <c r="J232" s="2651"/>
      <c r="K232" s="2651"/>
      <c r="L232" s="2651"/>
      <c r="M232" s="2647"/>
      <c r="N232" s="2653"/>
      <c r="O232" s="2573"/>
      <c r="P232" s="2551"/>
      <c r="Q232" s="2551"/>
      <c r="R232" s="2551"/>
      <c r="S232" s="2554"/>
      <c r="T232" s="2496"/>
      <c r="U232" s="25"/>
      <c r="V232" s="137" t="s">
        <v>779</v>
      </c>
      <c r="W232" s="73" t="s">
        <v>815</v>
      </c>
      <c r="X232" s="34">
        <v>10</v>
      </c>
      <c r="Y232" s="1150" t="s">
        <v>264</v>
      </c>
      <c r="Z232" s="22">
        <v>0.35</v>
      </c>
      <c r="AA232" s="23">
        <f t="shared" si="39"/>
        <v>3.5</v>
      </c>
      <c r="AB232" s="23">
        <f t="shared" si="40"/>
        <v>3.92</v>
      </c>
      <c r="AC232" s="24" t="s">
        <v>83</v>
      </c>
      <c r="AD232" s="36"/>
      <c r="AE232" s="36" t="s">
        <v>52</v>
      </c>
      <c r="AF232" s="38"/>
      <c r="AG232" s="2517"/>
    </row>
    <row r="233" spans="1:33" s="19" customFormat="1" ht="18" customHeight="1" x14ac:dyDescent="0.25">
      <c r="A233" s="2458"/>
      <c r="B233" s="2505"/>
      <c r="C233" s="2662"/>
      <c r="D233" s="2665"/>
      <c r="E233" s="2668"/>
      <c r="F233" s="2647"/>
      <c r="G233" s="2647"/>
      <c r="H233" s="2647"/>
      <c r="I233" s="2651"/>
      <c r="J233" s="2651"/>
      <c r="K233" s="2651"/>
      <c r="L233" s="2651"/>
      <c r="M233" s="2647"/>
      <c r="N233" s="2653"/>
      <c r="O233" s="2573"/>
      <c r="P233" s="2551"/>
      <c r="Q233" s="2551"/>
      <c r="R233" s="2551"/>
      <c r="S233" s="2554"/>
      <c r="T233" s="2496"/>
      <c r="U233" s="25"/>
      <c r="V233" s="137" t="s">
        <v>778</v>
      </c>
      <c r="W233" s="73" t="s">
        <v>570</v>
      </c>
      <c r="X233" s="34">
        <v>3</v>
      </c>
      <c r="Y233" s="1150" t="s">
        <v>264</v>
      </c>
      <c r="Z233" s="22">
        <v>1.21</v>
      </c>
      <c r="AA233" s="23">
        <f t="shared" si="39"/>
        <v>3.63</v>
      </c>
      <c r="AB233" s="23">
        <f t="shared" si="40"/>
        <v>4.0655999999999999</v>
      </c>
      <c r="AC233" s="24" t="s">
        <v>83</v>
      </c>
      <c r="AD233" s="36"/>
      <c r="AE233" s="36" t="s">
        <v>52</v>
      </c>
      <c r="AF233" s="38"/>
      <c r="AG233" s="2517"/>
    </row>
    <row r="234" spans="1:33" s="19" customFormat="1" ht="33.950000000000003" customHeight="1" x14ac:dyDescent="0.25">
      <c r="A234" s="2458"/>
      <c r="B234" s="2505"/>
      <c r="C234" s="2662"/>
      <c r="D234" s="2665"/>
      <c r="E234" s="2668"/>
      <c r="F234" s="2647"/>
      <c r="G234" s="2647"/>
      <c r="H234" s="2647"/>
      <c r="I234" s="2651"/>
      <c r="J234" s="2651"/>
      <c r="K234" s="2651"/>
      <c r="L234" s="2651"/>
      <c r="M234" s="2647"/>
      <c r="N234" s="2653"/>
      <c r="O234" s="2573"/>
      <c r="P234" s="2551"/>
      <c r="Q234" s="2551"/>
      <c r="R234" s="2551"/>
      <c r="S234" s="2554"/>
      <c r="T234" s="2496"/>
      <c r="U234" s="25" t="s">
        <v>168</v>
      </c>
      <c r="V234" s="398"/>
      <c r="W234" s="78" t="s">
        <v>169</v>
      </c>
      <c r="X234" s="398"/>
      <c r="Y234" s="398"/>
      <c r="Z234" s="398"/>
      <c r="AA234" s="398"/>
      <c r="AB234" s="23"/>
      <c r="AC234" s="29">
        <f>SUM(AB235:AB235)</f>
        <v>56</v>
      </c>
      <c r="AD234" s="35"/>
      <c r="AE234" s="38"/>
      <c r="AF234" s="38"/>
      <c r="AG234" s="2517"/>
    </row>
    <row r="235" spans="1:33" s="19" customFormat="1" ht="18" customHeight="1" x14ac:dyDescent="0.25">
      <c r="A235" s="2458"/>
      <c r="B235" s="2505"/>
      <c r="C235" s="2662"/>
      <c r="D235" s="2665"/>
      <c r="E235" s="2668"/>
      <c r="F235" s="2647"/>
      <c r="G235" s="2647"/>
      <c r="H235" s="2647"/>
      <c r="I235" s="2650"/>
      <c r="J235" s="2650"/>
      <c r="K235" s="2650"/>
      <c r="L235" s="2650"/>
      <c r="M235" s="2648"/>
      <c r="N235" s="2654"/>
      <c r="O235" s="2582"/>
      <c r="P235" s="2584"/>
      <c r="Q235" s="2584"/>
      <c r="R235" s="2584"/>
      <c r="S235" s="2586"/>
      <c r="T235" s="2563"/>
      <c r="U235" s="451"/>
      <c r="V235" s="1153" t="s">
        <v>47</v>
      </c>
      <c r="W235" s="1152" t="s">
        <v>884</v>
      </c>
      <c r="X235" s="107">
        <v>1</v>
      </c>
      <c r="Y235" s="1153" t="s">
        <v>804</v>
      </c>
      <c r="Z235" s="108">
        <v>50</v>
      </c>
      <c r="AA235" s="108">
        <f t="shared" ref="AA235" si="41">+X235*Z235</f>
        <v>50</v>
      </c>
      <c r="AB235" s="109">
        <f t="shared" ref="AB235" si="42">+AA235*0.12+AA235</f>
        <v>56</v>
      </c>
      <c r="AC235" s="110" t="s">
        <v>80</v>
      </c>
      <c r="AD235" s="111"/>
      <c r="AE235" s="111"/>
      <c r="AF235" s="112" t="s">
        <v>52</v>
      </c>
      <c r="AG235" s="2580"/>
    </row>
    <row r="236" spans="1:33" s="19" customFormat="1" ht="21.75" customHeight="1" x14ac:dyDescent="0.25">
      <c r="A236" s="2458"/>
      <c r="B236" s="2505"/>
      <c r="C236" s="2662"/>
      <c r="D236" s="2665"/>
      <c r="E236" s="2668"/>
      <c r="F236" s="2647"/>
      <c r="G236" s="2647"/>
      <c r="H236" s="2647"/>
      <c r="I236" s="2649">
        <v>30</v>
      </c>
      <c r="J236" s="2649">
        <v>2</v>
      </c>
      <c r="K236" s="2649">
        <v>20</v>
      </c>
      <c r="L236" s="2649">
        <v>24</v>
      </c>
      <c r="M236" s="2660" t="s">
        <v>885</v>
      </c>
      <c r="N236" s="2652" t="s">
        <v>1306</v>
      </c>
      <c r="O236" s="2572">
        <f>AC236+AC244</f>
        <v>53.960799999999992</v>
      </c>
      <c r="P236" s="2550">
        <v>0</v>
      </c>
      <c r="Q236" s="2550">
        <v>0</v>
      </c>
      <c r="R236" s="2550">
        <v>0</v>
      </c>
      <c r="S236" s="2553">
        <f>+SUM(O236:Q245)</f>
        <v>53.960799999999992</v>
      </c>
      <c r="T236" s="2575" t="s">
        <v>1355</v>
      </c>
      <c r="U236" s="30" t="s">
        <v>64</v>
      </c>
      <c r="V236" s="400"/>
      <c r="W236" s="136" t="s">
        <v>105</v>
      </c>
      <c r="X236" s="400"/>
      <c r="Y236" s="400"/>
      <c r="Z236" s="400"/>
      <c r="AA236" s="400"/>
      <c r="AB236" s="16"/>
      <c r="AC236" s="133">
        <f>SUM(AB237:AB243)</f>
        <v>33.800799999999995</v>
      </c>
      <c r="AD236" s="28"/>
      <c r="AE236" s="134"/>
      <c r="AF236" s="134"/>
      <c r="AG236" s="2557" t="s">
        <v>1356</v>
      </c>
    </row>
    <row r="237" spans="1:33" s="19" customFormat="1" ht="21.75" customHeight="1" x14ac:dyDescent="0.25">
      <c r="A237" s="2458"/>
      <c r="B237" s="2505"/>
      <c r="C237" s="2662"/>
      <c r="D237" s="2665"/>
      <c r="E237" s="2668"/>
      <c r="F237" s="2647"/>
      <c r="G237" s="2647"/>
      <c r="H237" s="2647"/>
      <c r="I237" s="2651"/>
      <c r="J237" s="2651"/>
      <c r="K237" s="2651"/>
      <c r="L237" s="2651"/>
      <c r="M237" s="2647"/>
      <c r="N237" s="2653"/>
      <c r="O237" s="2573"/>
      <c r="P237" s="2551"/>
      <c r="Q237" s="2551"/>
      <c r="R237" s="2551"/>
      <c r="S237" s="2554"/>
      <c r="T237" s="2496"/>
      <c r="U237" s="25"/>
      <c r="V237" s="137" t="s">
        <v>771</v>
      </c>
      <c r="W237" s="73" t="s">
        <v>114</v>
      </c>
      <c r="X237" s="34">
        <v>5</v>
      </c>
      <c r="Y237" s="1150" t="s">
        <v>264</v>
      </c>
      <c r="Z237" s="22">
        <v>3.1</v>
      </c>
      <c r="AA237" s="23">
        <f t="shared" ref="AA237:AA243" si="43">+X237*Z237</f>
        <v>15.5</v>
      </c>
      <c r="AB237" s="23">
        <f>+AA237*0+AA237</f>
        <v>15.5</v>
      </c>
      <c r="AC237" s="29" t="s">
        <v>80</v>
      </c>
      <c r="AD237" s="35"/>
      <c r="AE237" s="35" t="s">
        <v>52</v>
      </c>
      <c r="AF237" s="38"/>
      <c r="AG237" s="2517"/>
    </row>
    <row r="238" spans="1:33" s="19" customFormat="1" ht="21.75" customHeight="1" x14ac:dyDescent="0.25">
      <c r="A238" s="2458"/>
      <c r="B238" s="2505"/>
      <c r="C238" s="2662"/>
      <c r="D238" s="2665"/>
      <c r="E238" s="2668"/>
      <c r="F238" s="2647"/>
      <c r="G238" s="2647"/>
      <c r="H238" s="2647"/>
      <c r="I238" s="2651"/>
      <c r="J238" s="2651"/>
      <c r="K238" s="2651"/>
      <c r="L238" s="2651"/>
      <c r="M238" s="2647"/>
      <c r="N238" s="2653"/>
      <c r="O238" s="2573"/>
      <c r="P238" s="2551"/>
      <c r="Q238" s="2551"/>
      <c r="R238" s="2551"/>
      <c r="S238" s="2554"/>
      <c r="T238" s="2496"/>
      <c r="U238" s="25"/>
      <c r="V238" s="137" t="s">
        <v>778</v>
      </c>
      <c r="W238" s="73" t="s">
        <v>120</v>
      </c>
      <c r="X238" s="34">
        <v>2</v>
      </c>
      <c r="Y238" s="1150" t="s">
        <v>264</v>
      </c>
      <c r="Z238" s="22">
        <v>1.2</v>
      </c>
      <c r="AA238" s="23">
        <f t="shared" si="43"/>
        <v>2.4</v>
      </c>
      <c r="AB238" s="23">
        <f t="shared" ref="AB238:AB243" si="44">+AA238*0.12+AA238</f>
        <v>2.6879999999999997</v>
      </c>
      <c r="AC238" s="29" t="s">
        <v>80</v>
      </c>
      <c r="AD238" s="35"/>
      <c r="AE238" s="35" t="s">
        <v>52</v>
      </c>
      <c r="AF238" s="38"/>
      <c r="AG238" s="2517"/>
    </row>
    <row r="239" spans="1:33" s="19" customFormat="1" ht="21.75" customHeight="1" x14ac:dyDescent="0.25">
      <c r="A239" s="2458"/>
      <c r="B239" s="2505"/>
      <c r="C239" s="2662"/>
      <c r="D239" s="2665"/>
      <c r="E239" s="2668"/>
      <c r="F239" s="2647"/>
      <c r="G239" s="2647"/>
      <c r="H239" s="2647"/>
      <c r="I239" s="2651"/>
      <c r="J239" s="2651"/>
      <c r="K239" s="2651"/>
      <c r="L239" s="2651"/>
      <c r="M239" s="2647"/>
      <c r="N239" s="2653"/>
      <c r="O239" s="2573"/>
      <c r="P239" s="2551"/>
      <c r="Q239" s="2551"/>
      <c r="R239" s="2551"/>
      <c r="S239" s="2554"/>
      <c r="T239" s="2496"/>
      <c r="U239" s="25"/>
      <c r="V239" s="137" t="s">
        <v>758</v>
      </c>
      <c r="W239" s="73" t="s">
        <v>759</v>
      </c>
      <c r="X239" s="34">
        <v>2</v>
      </c>
      <c r="Y239" s="1150" t="s">
        <v>264</v>
      </c>
      <c r="Z239" s="22">
        <v>1.4</v>
      </c>
      <c r="AA239" s="23">
        <f t="shared" si="43"/>
        <v>2.8</v>
      </c>
      <c r="AB239" s="23">
        <f t="shared" si="44"/>
        <v>3.1359999999999997</v>
      </c>
      <c r="AC239" s="29" t="s">
        <v>80</v>
      </c>
      <c r="AD239" s="35"/>
      <c r="AE239" s="35" t="s">
        <v>52</v>
      </c>
      <c r="AF239" s="38"/>
      <c r="AG239" s="2517"/>
    </row>
    <row r="240" spans="1:33" s="19" customFormat="1" ht="21.75" customHeight="1" x14ac:dyDescent="0.25">
      <c r="A240" s="2458"/>
      <c r="B240" s="2505"/>
      <c r="C240" s="2662"/>
      <c r="D240" s="2665"/>
      <c r="E240" s="2668"/>
      <c r="F240" s="2647"/>
      <c r="G240" s="2647"/>
      <c r="H240" s="2647"/>
      <c r="I240" s="2651"/>
      <c r="J240" s="2651"/>
      <c r="K240" s="2651"/>
      <c r="L240" s="2651"/>
      <c r="M240" s="2647"/>
      <c r="N240" s="2653"/>
      <c r="O240" s="2573"/>
      <c r="P240" s="2551"/>
      <c r="Q240" s="2551"/>
      <c r="R240" s="2551"/>
      <c r="S240" s="2554"/>
      <c r="T240" s="2496"/>
      <c r="U240" s="25"/>
      <c r="V240" s="137" t="s">
        <v>753</v>
      </c>
      <c r="W240" s="73" t="s">
        <v>106</v>
      </c>
      <c r="X240" s="34">
        <v>1</v>
      </c>
      <c r="Y240" s="1150" t="s">
        <v>264</v>
      </c>
      <c r="Z240" s="22">
        <v>0.28999999999999998</v>
      </c>
      <c r="AA240" s="23">
        <f t="shared" si="43"/>
        <v>0.28999999999999998</v>
      </c>
      <c r="AB240" s="23">
        <f t="shared" si="44"/>
        <v>0.32479999999999998</v>
      </c>
      <c r="AC240" s="29" t="s">
        <v>80</v>
      </c>
      <c r="AD240" s="35"/>
      <c r="AE240" s="35" t="s">
        <v>52</v>
      </c>
      <c r="AF240" s="38"/>
      <c r="AG240" s="2517"/>
    </row>
    <row r="241" spans="1:33" s="19" customFormat="1" ht="21.75" customHeight="1" x14ac:dyDescent="0.25">
      <c r="A241" s="2458"/>
      <c r="B241" s="2505"/>
      <c r="C241" s="2662"/>
      <c r="D241" s="2665"/>
      <c r="E241" s="2668"/>
      <c r="F241" s="2647"/>
      <c r="G241" s="2647"/>
      <c r="H241" s="2647"/>
      <c r="I241" s="2651"/>
      <c r="J241" s="2651"/>
      <c r="K241" s="2651"/>
      <c r="L241" s="2651"/>
      <c r="M241" s="2647"/>
      <c r="N241" s="2653"/>
      <c r="O241" s="2573"/>
      <c r="P241" s="2551"/>
      <c r="Q241" s="2551"/>
      <c r="R241" s="2551"/>
      <c r="S241" s="2554"/>
      <c r="T241" s="2496"/>
      <c r="U241" s="25"/>
      <c r="V241" s="137" t="s">
        <v>754</v>
      </c>
      <c r="W241" s="72" t="s">
        <v>755</v>
      </c>
      <c r="X241" s="34">
        <v>2</v>
      </c>
      <c r="Y241" s="1150" t="s">
        <v>264</v>
      </c>
      <c r="Z241" s="22">
        <v>0.36</v>
      </c>
      <c r="AA241" s="23">
        <f t="shared" si="43"/>
        <v>0.72</v>
      </c>
      <c r="AB241" s="23">
        <f t="shared" si="44"/>
        <v>0.80640000000000001</v>
      </c>
      <c r="AC241" s="29" t="s">
        <v>80</v>
      </c>
      <c r="AD241" s="35"/>
      <c r="AE241" s="35" t="s">
        <v>52</v>
      </c>
      <c r="AF241" s="38"/>
      <c r="AG241" s="2517"/>
    </row>
    <row r="242" spans="1:33" s="19" customFormat="1" ht="21.75" customHeight="1" x14ac:dyDescent="0.25">
      <c r="A242" s="2458"/>
      <c r="B242" s="2505"/>
      <c r="C242" s="2662"/>
      <c r="D242" s="2665"/>
      <c r="E242" s="2668"/>
      <c r="F242" s="2647"/>
      <c r="G242" s="2647"/>
      <c r="H242" s="2647"/>
      <c r="I242" s="2651"/>
      <c r="J242" s="2651"/>
      <c r="K242" s="2651"/>
      <c r="L242" s="2651"/>
      <c r="M242" s="2647"/>
      <c r="N242" s="2653"/>
      <c r="O242" s="2573"/>
      <c r="P242" s="2551"/>
      <c r="Q242" s="2551"/>
      <c r="R242" s="2551"/>
      <c r="S242" s="2554"/>
      <c r="T242" s="2496"/>
      <c r="U242" s="25"/>
      <c r="V242" s="137" t="s">
        <v>768</v>
      </c>
      <c r="W242" s="73" t="s">
        <v>111</v>
      </c>
      <c r="X242" s="34">
        <v>3</v>
      </c>
      <c r="Y242" s="1150" t="s">
        <v>264</v>
      </c>
      <c r="Z242" s="22">
        <v>0.71</v>
      </c>
      <c r="AA242" s="23">
        <f t="shared" si="43"/>
        <v>2.13</v>
      </c>
      <c r="AB242" s="23">
        <f t="shared" si="44"/>
        <v>2.3855999999999997</v>
      </c>
      <c r="AC242" s="29" t="s">
        <v>80</v>
      </c>
      <c r="AD242" s="35"/>
      <c r="AE242" s="35" t="s">
        <v>52</v>
      </c>
      <c r="AF242" s="38"/>
      <c r="AG242" s="2517"/>
    </row>
    <row r="243" spans="1:33" s="19" customFormat="1" ht="21.75" customHeight="1" x14ac:dyDescent="0.25">
      <c r="A243" s="2458"/>
      <c r="B243" s="2505"/>
      <c r="C243" s="2662"/>
      <c r="D243" s="2665"/>
      <c r="E243" s="2668"/>
      <c r="F243" s="2647"/>
      <c r="G243" s="2647"/>
      <c r="H243" s="2647"/>
      <c r="I243" s="2651"/>
      <c r="J243" s="2651"/>
      <c r="K243" s="2651"/>
      <c r="L243" s="2651"/>
      <c r="M243" s="2647"/>
      <c r="N243" s="2653"/>
      <c r="O243" s="2573"/>
      <c r="P243" s="2551"/>
      <c r="Q243" s="2551"/>
      <c r="R243" s="2551"/>
      <c r="S243" s="2554"/>
      <c r="T243" s="2496"/>
      <c r="U243" s="25"/>
      <c r="V243" s="137" t="s">
        <v>756</v>
      </c>
      <c r="W243" s="73" t="s">
        <v>757</v>
      </c>
      <c r="X243" s="34">
        <v>2</v>
      </c>
      <c r="Y243" s="1150" t="s">
        <v>264</v>
      </c>
      <c r="Z243" s="22">
        <v>4</v>
      </c>
      <c r="AA243" s="23">
        <f t="shared" si="43"/>
        <v>8</v>
      </c>
      <c r="AB243" s="23">
        <f t="shared" si="44"/>
        <v>8.9600000000000009</v>
      </c>
      <c r="AC243" s="29" t="s">
        <v>80</v>
      </c>
      <c r="AD243" s="35"/>
      <c r="AE243" s="35" t="s">
        <v>52</v>
      </c>
      <c r="AF243" s="38"/>
      <c r="AG243" s="2517"/>
    </row>
    <row r="244" spans="1:33" s="19" customFormat="1" ht="33.950000000000003" customHeight="1" x14ac:dyDescent="0.25">
      <c r="A244" s="2458"/>
      <c r="B244" s="2505"/>
      <c r="C244" s="2662"/>
      <c r="D244" s="2665"/>
      <c r="E244" s="2668"/>
      <c r="F244" s="2647"/>
      <c r="G244" s="2647"/>
      <c r="H244" s="2647"/>
      <c r="I244" s="2651"/>
      <c r="J244" s="2651"/>
      <c r="K244" s="2651"/>
      <c r="L244" s="2651"/>
      <c r="M244" s="2647"/>
      <c r="N244" s="2653"/>
      <c r="O244" s="2573"/>
      <c r="P244" s="2551"/>
      <c r="Q244" s="2551"/>
      <c r="R244" s="2551"/>
      <c r="S244" s="2554"/>
      <c r="T244" s="2496"/>
      <c r="U244" s="25" t="s">
        <v>65</v>
      </c>
      <c r="V244" s="398"/>
      <c r="W244" s="78" t="s">
        <v>66</v>
      </c>
      <c r="X244" s="398"/>
      <c r="Y244" s="398"/>
      <c r="Z244" s="398"/>
      <c r="AA244" s="398"/>
      <c r="AB244" s="23"/>
      <c r="AC244" s="29">
        <f>SUM(AB245:AB245)</f>
        <v>20.16</v>
      </c>
      <c r="AD244" s="35"/>
      <c r="AE244" s="38"/>
      <c r="AF244" s="38"/>
      <c r="AG244" s="2517"/>
    </row>
    <row r="245" spans="1:33" s="19" customFormat="1" ht="21.75" customHeight="1" x14ac:dyDescent="0.25">
      <c r="A245" s="2458"/>
      <c r="B245" s="2506"/>
      <c r="C245" s="2663"/>
      <c r="D245" s="2666"/>
      <c r="E245" s="2669"/>
      <c r="F245" s="2648"/>
      <c r="G245" s="2648"/>
      <c r="H245" s="2648"/>
      <c r="I245" s="2650"/>
      <c r="J245" s="2650"/>
      <c r="K245" s="2650"/>
      <c r="L245" s="2650"/>
      <c r="M245" s="2648"/>
      <c r="N245" s="2654"/>
      <c r="O245" s="2574"/>
      <c r="P245" s="2552"/>
      <c r="Q245" s="2552"/>
      <c r="R245" s="2552"/>
      <c r="S245" s="2555"/>
      <c r="T245" s="2497"/>
      <c r="U245" s="452"/>
      <c r="V245" s="60" t="s">
        <v>47</v>
      </c>
      <c r="W245" s="1154" t="s">
        <v>127</v>
      </c>
      <c r="X245" s="61">
        <v>2</v>
      </c>
      <c r="Y245" s="1150" t="s">
        <v>264</v>
      </c>
      <c r="Z245" s="62">
        <v>9</v>
      </c>
      <c r="AA245" s="44">
        <f t="shared" ref="AA245" si="45">+X245*Z245</f>
        <v>18</v>
      </c>
      <c r="AB245" s="44">
        <f t="shared" ref="AB245" si="46">+AA245*0.12+AA245</f>
        <v>20.16</v>
      </c>
      <c r="AC245" s="63" t="s">
        <v>80</v>
      </c>
      <c r="AD245" s="64"/>
      <c r="AE245" s="47"/>
      <c r="AF245" s="47" t="s">
        <v>52</v>
      </c>
      <c r="AG245" s="2518"/>
    </row>
    <row r="246" spans="1:33" s="19" customFormat="1" ht="105.75" customHeight="1" x14ac:dyDescent="0.25">
      <c r="A246" s="2459"/>
      <c r="B246" s="113" t="s">
        <v>44</v>
      </c>
      <c r="C246" s="114" t="s">
        <v>45</v>
      </c>
      <c r="D246" s="115" t="s">
        <v>87</v>
      </c>
      <c r="E246" s="116" t="s">
        <v>47</v>
      </c>
      <c r="F246" s="117" t="s">
        <v>190</v>
      </c>
      <c r="G246" s="117" t="s">
        <v>96</v>
      </c>
      <c r="H246" s="117" t="s">
        <v>191</v>
      </c>
      <c r="I246" s="118">
        <v>1</v>
      </c>
      <c r="J246" s="118">
        <v>2</v>
      </c>
      <c r="K246" s="119">
        <v>2</v>
      </c>
      <c r="L246" s="119">
        <v>1</v>
      </c>
      <c r="M246" s="117" t="s">
        <v>192</v>
      </c>
      <c r="N246" s="120" t="s">
        <v>1307</v>
      </c>
      <c r="O246" s="434">
        <v>0</v>
      </c>
      <c r="P246" s="121">
        <v>0</v>
      </c>
      <c r="Q246" s="121">
        <v>0</v>
      </c>
      <c r="R246" s="121">
        <v>0</v>
      </c>
      <c r="S246" s="122">
        <f>+SUM(O246:Q246)</f>
        <v>0</v>
      </c>
      <c r="T246" s="117" t="s">
        <v>1357</v>
      </c>
      <c r="U246" s="1201"/>
      <c r="V246" s="1202"/>
      <c r="W246" s="1203"/>
      <c r="X246" s="1202"/>
      <c r="Y246" s="1202"/>
      <c r="Z246" s="1202"/>
      <c r="AA246" s="1202"/>
      <c r="AB246" s="128"/>
      <c r="AC246" s="129"/>
      <c r="AD246" s="126"/>
      <c r="AE246" s="130"/>
      <c r="AF246" s="130"/>
      <c r="AG246" s="135"/>
    </row>
    <row r="247" spans="1:33" s="19" customFormat="1" ht="91.5" customHeight="1" x14ac:dyDescent="0.25">
      <c r="A247" s="2454" t="s">
        <v>140</v>
      </c>
      <c r="B247" s="2504" t="s">
        <v>44</v>
      </c>
      <c r="C247" s="2507" t="s">
        <v>45</v>
      </c>
      <c r="D247" s="2603" t="s">
        <v>87</v>
      </c>
      <c r="E247" s="2513" t="s">
        <v>47</v>
      </c>
      <c r="F247" s="2575" t="s">
        <v>860</v>
      </c>
      <c r="G247" s="2575" t="s">
        <v>136</v>
      </c>
      <c r="H247" s="2575" t="s">
        <v>839</v>
      </c>
      <c r="I247" s="2634">
        <v>1</v>
      </c>
      <c r="J247" s="2634">
        <v>5</v>
      </c>
      <c r="K247" s="2642">
        <v>2</v>
      </c>
      <c r="L247" s="2642">
        <v>2</v>
      </c>
      <c r="M247" s="2575" t="s">
        <v>1278</v>
      </c>
      <c r="N247" s="2645" t="s">
        <v>193</v>
      </c>
      <c r="O247" s="2572">
        <v>0</v>
      </c>
      <c r="P247" s="2550">
        <v>0</v>
      </c>
      <c r="Q247" s="2550">
        <f>AC247</f>
        <v>1679.7536</v>
      </c>
      <c r="R247" s="2550">
        <v>0</v>
      </c>
      <c r="S247" s="2553">
        <f>+SUM(O247:Q248)</f>
        <v>1679.7536</v>
      </c>
      <c r="T247" s="2575" t="s">
        <v>1358</v>
      </c>
      <c r="U247" s="30" t="s">
        <v>740</v>
      </c>
      <c r="V247" s="400"/>
      <c r="W247" s="136" t="s">
        <v>82</v>
      </c>
      <c r="X247" s="400"/>
      <c r="Y247" s="400"/>
      <c r="Z247" s="400"/>
      <c r="AA247" s="400"/>
      <c r="AB247" s="16"/>
      <c r="AC247" s="133">
        <f>SUM(AB248)</f>
        <v>1679.7536</v>
      </c>
      <c r="AD247" s="28"/>
      <c r="AE247" s="134"/>
      <c r="AF247" s="134"/>
      <c r="AG247" s="2557"/>
    </row>
    <row r="248" spans="1:33" s="19" customFormat="1" ht="91.5" customHeight="1" thickBot="1" x14ac:dyDescent="0.3">
      <c r="A248" s="2455"/>
      <c r="B248" s="2601"/>
      <c r="C248" s="2602"/>
      <c r="D248" s="2604"/>
      <c r="E248" s="2605"/>
      <c r="F248" s="2606"/>
      <c r="G248" s="2606"/>
      <c r="H248" s="2606"/>
      <c r="I248" s="2681"/>
      <c r="J248" s="2681"/>
      <c r="K248" s="2682"/>
      <c r="L248" s="2682"/>
      <c r="M248" s="2606"/>
      <c r="N248" s="2618"/>
      <c r="O248" s="2679"/>
      <c r="P248" s="2680"/>
      <c r="Q248" s="2680"/>
      <c r="R248" s="2680"/>
      <c r="S248" s="2685"/>
      <c r="T248" s="2606"/>
      <c r="U248" s="454"/>
      <c r="V248" s="371" t="s">
        <v>47</v>
      </c>
      <c r="W248" s="1147" t="s">
        <v>908</v>
      </c>
      <c r="X248" s="167">
        <v>2</v>
      </c>
      <c r="Y248" s="1151" t="s">
        <v>264</v>
      </c>
      <c r="Z248" s="416">
        <v>749.89</v>
      </c>
      <c r="AA248" s="153">
        <f t="shared" ref="AA248" si="47">+X248*Z248</f>
        <v>1499.78</v>
      </c>
      <c r="AB248" s="153">
        <f t="shared" ref="AB248" si="48">+AA248*0.12+AA248</f>
        <v>1679.7536</v>
      </c>
      <c r="AC248" s="154" t="s">
        <v>80</v>
      </c>
      <c r="AD248" s="151"/>
      <c r="AE248" s="155"/>
      <c r="AF248" s="155" t="s">
        <v>52</v>
      </c>
      <c r="AG248" s="2612"/>
    </row>
    <row r="249" spans="1:33" s="84" customFormat="1" ht="22.5" customHeight="1" thickBot="1" x14ac:dyDescent="0.3">
      <c r="A249" s="2456"/>
      <c r="B249" s="2686" t="s">
        <v>137</v>
      </c>
      <c r="C249" s="2686"/>
      <c r="D249" s="2686"/>
      <c r="E249" s="2686"/>
      <c r="F249" s="2686"/>
      <c r="G249" s="2686"/>
      <c r="H249" s="2686"/>
      <c r="I249" s="2686"/>
      <c r="J249" s="2686"/>
      <c r="K249" s="2686"/>
      <c r="L249" s="2686"/>
      <c r="M249" s="2686"/>
      <c r="N249" s="156" t="s">
        <v>138</v>
      </c>
      <c r="O249" s="169">
        <f>SUM(O97:O248)</f>
        <v>9330.1659199999995</v>
      </c>
      <c r="P249" s="170">
        <f>SUM(P97:P248)</f>
        <v>0</v>
      </c>
      <c r="Q249" s="170">
        <f>SUM(Q97:Q248)</f>
        <v>4537.9935999999998</v>
      </c>
      <c r="R249" s="170">
        <f>SUM(R97:R248)</f>
        <v>0</v>
      </c>
      <c r="S249" s="170">
        <f>SUM(S97:S248)</f>
        <v>13868.159519999999</v>
      </c>
      <c r="T249" s="157"/>
      <c r="U249" s="473" t="s">
        <v>139</v>
      </c>
      <c r="V249" s="402"/>
      <c r="W249" s="402"/>
      <c r="X249" s="402"/>
      <c r="Y249" s="402"/>
      <c r="Z249" s="402"/>
      <c r="AA249" s="402"/>
      <c r="AB249" s="403" t="s">
        <v>138</v>
      </c>
      <c r="AC249" s="158">
        <f>SUM(AC97:AC248)</f>
        <v>13868.159519999999</v>
      </c>
      <c r="AD249" s="2687"/>
      <c r="AE249" s="2688"/>
      <c r="AF249" s="2688"/>
      <c r="AG249" s="2689"/>
    </row>
    <row r="250" spans="1:33" s="19" customFormat="1" ht="57" customHeight="1" x14ac:dyDescent="0.25">
      <c r="A250" s="2457" t="s">
        <v>194</v>
      </c>
      <c r="B250" s="1133" t="s">
        <v>44</v>
      </c>
      <c r="C250" s="1134" t="s">
        <v>45</v>
      </c>
      <c r="D250" s="1130" t="s">
        <v>87</v>
      </c>
      <c r="E250" s="1138" t="s">
        <v>47</v>
      </c>
      <c r="F250" s="1130" t="s">
        <v>861</v>
      </c>
      <c r="G250" s="1130" t="s">
        <v>195</v>
      </c>
      <c r="H250" s="1130" t="s">
        <v>840</v>
      </c>
      <c r="I250" s="1139">
        <v>12</v>
      </c>
      <c r="J250" s="1139">
        <v>12</v>
      </c>
      <c r="K250" s="1135">
        <v>24</v>
      </c>
      <c r="L250" s="1135">
        <v>24</v>
      </c>
      <c r="M250" s="1130" t="s">
        <v>886</v>
      </c>
      <c r="N250" s="1136" t="s">
        <v>1308</v>
      </c>
      <c r="O250" s="1141">
        <f>AC250</f>
        <v>0</v>
      </c>
      <c r="P250" s="1142">
        <v>0</v>
      </c>
      <c r="Q250" s="1142">
        <v>0</v>
      </c>
      <c r="R250" s="1142">
        <v>0</v>
      </c>
      <c r="S250" s="1143">
        <f>+SUM(O250:Q250)</f>
        <v>0</v>
      </c>
      <c r="T250" s="1130" t="s">
        <v>196</v>
      </c>
      <c r="U250" s="85"/>
      <c r="V250" s="425"/>
      <c r="W250" s="440"/>
      <c r="X250" s="422"/>
      <c r="Y250" s="266"/>
      <c r="Z250" s="423"/>
      <c r="AA250" s="90"/>
      <c r="AB250" s="90"/>
      <c r="AC250" s="404"/>
      <c r="AD250" s="266"/>
      <c r="AE250" s="267"/>
      <c r="AF250" s="92"/>
      <c r="AG250" s="1137"/>
    </row>
    <row r="251" spans="1:33" s="19" customFormat="1" ht="18" customHeight="1" x14ac:dyDescent="0.25">
      <c r="A251" s="2458"/>
      <c r="B251" s="2558" t="s">
        <v>44</v>
      </c>
      <c r="C251" s="2560" t="s">
        <v>45</v>
      </c>
      <c r="D251" s="2562" t="s">
        <v>87</v>
      </c>
      <c r="E251" s="2683" t="s">
        <v>47</v>
      </c>
      <c r="F251" s="2562" t="s">
        <v>197</v>
      </c>
      <c r="G251" s="2562" t="s">
        <v>198</v>
      </c>
      <c r="H251" s="2562" t="s">
        <v>199</v>
      </c>
      <c r="I251" s="2700">
        <v>300</v>
      </c>
      <c r="J251" s="2596">
        <v>300</v>
      </c>
      <c r="K251" s="2703">
        <v>24</v>
      </c>
      <c r="L251" s="2703">
        <v>24</v>
      </c>
      <c r="M251" s="2562" t="s">
        <v>200</v>
      </c>
      <c r="N251" s="2637" t="s">
        <v>1309</v>
      </c>
      <c r="O251" s="2694">
        <f>AC251</f>
        <v>515.072</v>
      </c>
      <c r="P251" s="2696">
        <v>0</v>
      </c>
      <c r="Q251" s="2696">
        <v>0</v>
      </c>
      <c r="R251" s="2696">
        <v>0</v>
      </c>
      <c r="S251" s="2698">
        <f>+SUM(O251:Q258)</f>
        <v>515.072</v>
      </c>
      <c r="T251" s="2562" t="s">
        <v>196</v>
      </c>
      <c r="U251" s="48" t="s">
        <v>64</v>
      </c>
      <c r="V251" s="444"/>
      <c r="W251" s="139" t="s">
        <v>105</v>
      </c>
      <c r="X251" s="401"/>
      <c r="Y251" s="401"/>
      <c r="Z251" s="401"/>
      <c r="AA251" s="401"/>
      <c r="AB251" s="53"/>
      <c r="AC251" s="54">
        <f>SUM(AB252:AB258)</f>
        <v>515.072</v>
      </c>
      <c r="AD251" s="51"/>
      <c r="AE251" s="55"/>
      <c r="AF251" s="55"/>
      <c r="AG251" s="2690"/>
    </row>
    <row r="252" spans="1:33" s="19" customFormat="1" ht="18" customHeight="1" x14ac:dyDescent="0.25">
      <c r="A252" s="2458"/>
      <c r="B252" s="2505"/>
      <c r="C252" s="2508"/>
      <c r="D252" s="2496"/>
      <c r="E252" s="2547"/>
      <c r="F252" s="2496"/>
      <c r="G252" s="2496"/>
      <c r="H252" s="2496"/>
      <c r="I252" s="2701"/>
      <c r="J252" s="2607"/>
      <c r="K252" s="2632"/>
      <c r="L252" s="2632"/>
      <c r="M252" s="2496"/>
      <c r="N252" s="2539"/>
      <c r="O252" s="2677"/>
      <c r="P252" s="2671"/>
      <c r="Q252" s="2671"/>
      <c r="R252" s="2671"/>
      <c r="S252" s="2674"/>
      <c r="T252" s="2496"/>
      <c r="U252" s="25"/>
      <c r="V252" s="469" t="s">
        <v>771</v>
      </c>
      <c r="W252" s="1146" t="s">
        <v>114</v>
      </c>
      <c r="X252" s="39">
        <v>30</v>
      </c>
      <c r="Y252" s="36" t="s">
        <v>264</v>
      </c>
      <c r="Z252" s="23">
        <v>3.1</v>
      </c>
      <c r="AA252" s="23">
        <f>Z252*X252</f>
        <v>93</v>
      </c>
      <c r="AB252" s="23">
        <f>((AA252*0)+AA252)</f>
        <v>93</v>
      </c>
      <c r="AC252" s="29" t="s">
        <v>83</v>
      </c>
      <c r="AD252" s="35"/>
      <c r="AE252" s="35" t="s">
        <v>52</v>
      </c>
      <c r="AF252" s="38"/>
      <c r="AG252" s="2691"/>
    </row>
    <row r="253" spans="1:33" s="19" customFormat="1" ht="18" customHeight="1" x14ac:dyDescent="0.25">
      <c r="A253" s="2458"/>
      <c r="B253" s="2505"/>
      <c r="C253" s="2508"/>
      <c r="D253" s="2496"/>
      <c r="E253" s="2547"/>
      <c r="F253" s="2496"/>
      <c r="G253" s="2496"/>
      <c r="H253" s="2496"/>
      <c r="I253" s="2701"/>
      <c r="J253" s="2607"/>
      <c r="K253" s="2632"/>
      <c r="L253" s="2632"/>
      <c r="M253" s="2496"/>
      <c r="N253" s="2539"/>
      <c r="O253" s="2677"/>
      <c r="P253" s="2671"/>
      <c r="Q253" s="2671"/>
      <c r="R253" s="2671"/>
      <c r="S253" s="2674"/>
      <c r="T253" s="2496"/>
      <c r="U253" s="25"/>
      <c r="V253" s="469" t="s">
        <v>770</v>
      </c>
      <c r="W253" s="1146" t="s">
        <v>113</v>
      </c>
      <c r="X253" s="39">
        <v>5</v>
      </c>
      <c r="Y253" s="36" t="s">
        <v>264</v>
      </c>
      <c r="Z253" s="23">
        <v>0.26</v>
      </c>
      <c r="AA253" s="23">
        <f>Z253*X253</f>
        <v>1.3</v>
      </c>
      <c r="AB253" s="23">
        <f>((AA253*0.12)+AA253)</f>
        <v>1.456</v>
      </c>
      <c r="AC253" s="29" t="s">
        <v>83</v>
      </c>
      <c r="AD253" s="35"/>
      <c r="AE253" s="35" t="s">
        <v>52</v>
      </c>
      <c r="AF253" s="38"/>
      <c r="AG253" s="2691"/>
    </row>
    <row r="254" spans="1:33" s="19" customFormat="1" ht="18" customHeight="1" x14ac:dyDescent="0.25">
      <c r="A254" s="2458"/>
      <c r="B254" s="2505"/>
      <c r="C254" s="2508"/>
      <c r="D254" s="2496"/>
      <c r="E254" s="2547"/>
      <c r="F254" s="2496"/>
      <c r="G254" s="2496"/>
      <c r="H254" s="2496"/>
      <c r="I254" s="2701"/>
      <c r="J254" s="2607"/>
      <c r="K254" s="2632"/>
      <c r="L254" s="2632"/>
      <c r="M254" s="2496"/>
      <c r="N254" s="2539"/>
      <c r="O254" s="2677"/>
      <c r="P254" s="2671"/>
      <c r="Q254" s="2671"/>
      <c r="R254" s="2671"/>
      <c r="S254" s="2674"/>
      <c r="T254" s="2496"/>
      <c r="U254" s="25"/>
      <c r="V254" s="469" t="s">
        <v>768</v>
      </c>
      <c r="W254" s="1146" t="s">
        <v>111</v>
      </c>
      <c r="X254" s="39">
        <v>5</v>
      </c>
      <c r="Y254" s="36" t="s">
        <v>264</v>
      </c>
      <c r="Z254" s="23">
        <v>0.71</v>
      </c>
      <c r="AA254" s="23">
        <f>Z254*X254</f>
        <v>3.55</v>
      </c>
      <c r="AB254" s="23">
        <f>((AA254*0.12)+AA254)</f>
        <v>3.976</v>
      </c>
      <c r="AC254" s="29" t="s">
        <v>83</v>
      </c>
      <c r="AD254" s="35"/>
      <c r="AE254" s="35" t="s">
        <v>52</v>
      </c>
      <c r="AF254" s="38"/>
      <c r="AG254" s="2691"/>
    </row>
    <row r="255" spans="1:33" s="19" customFormat="1" ht="18" customHeight="1" x14ac:dyDescent="0.25">
      <c r="A255" s="2458"/>
      <c r="B255" s="2505"/>
      <c r="C255" s="2508"/>
      <c r="D255" s="2496"/>
      <c r="E255" s="2547"/>
      <c r="F255" s="2496"/>
      <c r="G255" s="2496"/>
      <c r="H255" s="2496"/>
      <c r="I255" s="2701"/>
      <c r="J255" s="2607"/>
      <c r="K255" s="2632"/>
      <c r="L255" s="2632"/>
      <c r="M255" s="2496"/>
      <c r="N255" s="2539"/>
      <c r="O255" s="2677"/>
      <c r="P255" s="2671"/>
      <c r="Q255" s="2671"/>
      <c r="R255" s="2671"/>
      <c r="S255" s="2674"/>
      <c r="T255" s="2496"/>
      <c r="U255" s="25"/>
      <c r="V255" s="469" t="s">
        <v>790</v>
      </c>
      <c r="W255" s="1146" t="s">
        <v>817</v>
      </c>
      <c r="X255" s="39">
        <v>100</v>
      </c>
      <c r="Y255" s="36" t="s">
        <v>264</v>
      </c>
      <c r="Z255" s="23">
        <v>1.3</v>
      </c>
      <c r="AA255" s="23">
        <f t="shared" ref="AA255:AA257" si="49">Z255*X255</f>
        <v>130</v>
      </c>
      <c r="AB255" s="23">
        <f t="shared" ref="AB255:AB257" si="50">((AA255*0.12)+AA255)</f>
        <v>145.6</v>
      </c>
      <c r="AC255" s="29" t="s">
        <v>83</v>
      </c>
      <c r="AD255" s="35"/>
      <c r="AE255" s="35" t="s">
        <v>52</v>
      </c>
      <c r="AF255" s="38"/>
      <c r="AG255" s="2691"/>
    </row>
    <row r="256" spans="1:33" s="19" customFormat="1" ht="33.950000000000003" customHeight="1" x14ac:dyDescent="0.25">
      <c r="A256" s="2458"/>
      <c r="B256" s="2505"/>
      <c r="C256" s="2508"/>
      <c r="D256" s="2496"/>
      <c r="E256" s="2547"/>
      <c r="F256" s="2496"/>
      <c r="G256" s="2496"/>
      <c r="H256" s="2496"/>
      <c r="I256" s="2701"/>
      <c r="J256" s="2607"/>
      <c r="K256" s="2632"/>
      <c r="L256" s="2632"/>
      <c r="M256" s="2496"/>
      <c r="N256" s="2539"/>
      <c r="O256" s="2677"/>
      <c r="P256" s="2671"/>
      <c r="Q256" s="2671"/>
      <c r="R256" s="2671"/>
      <c r="S256" s="2674"/>
      <c r="T256" s="2496"/>
      <c r="U256" s="25"/>
      <c r="V256" s="469" t="s">
        <v>791</v>
      </c>
      <c r="W256" s="1146" t="s">
        <v>818</v>
      </c>
      <c r="X256" s="39">
        <v>200</v>
      </c>
      <c r="Y256" s="36" t="s">
        <v>264</v>
      </c>
      <c r="Z256" s="23">
        <v>0.66</v>
      </c>
      <c r="AA256" s="23">
        <f t="shared" si="49"/>
        <v>132</v>
      </c>
      <c r="AB256" s="23">
        <f t="shared" si="50"/>
        <v>147.84</v>
      </c>
      <c r="AC256" s="29" t="s">
        <v>83</v>
      </c>
      <c r="AD256" s="35"/>
      <c r="AE256" s="35" t="s">
        <v>52</v>
      </c>
      <c r="AF256" s="38"/>
      <c r="AG256" s="2691"/>
    </row>
    <row r="257" spans="1:33" s="19" customFormat="1" ht="33.950000000000003" customHeight="1" x14ac:dyDescent="0.25">
      <c r="A257" s="2458"/>
      <c r="B257" s="2505"/>
      <c r="C257" s="2508"/>
      <c r="D257" s="2496"/>
      <c r="E257" s="2547"/>
      <c r="F257" s="2496"/>
      <c r="G257" s="2496"/>
      <c r="H257" s="2496"/>
      <c r="I257" s="2701"/>
      <c r="J257" s="2607"/>
      <c r="K257" s="2632"/>
      <c r="L257" s="2632"/>
      <c r="M257" s="2496"/>
      <c r="N257" s="2539"/>
      <c r="O257" s="2677"/>
      <c r="P257" s="2671"/>
      <c r="Q257" s="2671"/>
      <c r="R257" s="2671"/>
      <c r="S257" s="2674"/>
      <c r="T257" s="2496"/>
      <c r="U257" s="25"/>
      <c r="V257" s="469" t="s">
        <v>792</v>
      </c>
      <c r="W257" s="1146" t="s">
        <v>793</v>
      </c>
      <c r="X257" s="39">
        <v>500</v>
      </c>
      <c r="Y257" s="36" t="s">
        <v>264</v>
      </c>
      <c r="Z257" s="23">
        <v>0.1</v>
      </c>
      <c r="AA257" s="23">
        <f t="shared" si="49"/>
        <v>50</v>
      </c>
      <c r="AB257" s="23">
        <f t="shared" si="50"/>
        <v>56</v>
      </c>
      <c r="AC257" s="29" t="s">
        <v>83</v>
      </c>
      <c r="AD257" s="35"/>
      <c r="AE257" s="35" t="s">
        <v>52</v>
      </c>
      <c r="AF257" s="38"/>
      <c r="AG257" s="2691"/>
    </row>
    <row r="258" spans="1:33" s="19" customFormat="1" ht="18" customHeight="1" x14ac:dyDescent="0.25">
      <c r="A258" s="2458"/>
      <c r="B258" s="2559"/>
      <c r="C258" s="2561"/>
      <c r="D258" s="2563"/>
      <c r="E258" s="2684"/>
      <c r="F258" s="2563"/>
      <c r="G258" s="2563"/>
      <c r="H258" s="2563"/>
      <c r="I258" s="2702"/>
      <c r="J258" s="2597"/>
      <c r="K258" s="2704"/>
      <c r="L258" s="2704"/>
      <c r="M258" s="2563"/>
      <c r="N258" s="2595"/>
      <c r="O258" s="2695"/>
      <c r="P258" s="2697"/>
      <c r="Q258" s="2697"/>
      <c r="R258" s="2697"/>
      <c r="S258" s="2699"/>
      <c r="T258" s="2563"/>
      <c r="U258" s="451"/>
      <c r="V258" s="1153" t="s">
        <v>47</v>
      </c>
      <c r="W258" s="1152" t="s">
        <v>798</v>
      </c>
      <c r="X258" s="163">
        <v>10</v>
      </c>
      <c r="Y258" s="164" t="s">
        <v>264</v>
      </c>
      <c r="Z258" s="109">
        <v>6</v>
      </c>
      <c r="AA258" s="109">
        <f>Z258*X258</f>
        <v>60</v>
      </c>
      <c r="AB258" s="109">
        <f>((AA258*0.12)+AA258)</f>
        <v>67.2</v>
      </c>
      <c r="AC258" s="110" t="s">
        <v>80</v>
      </c>
      <c r="AD258" s="111"/>
      <c r="AE258" s="111" t="s">
        <v>52</v>
      </c>
      <c r="AF258" s="112"/>
      <c r="AG258" s="2692"/>
    </row>
    <row r="259" spans="1:33" s="19" customFormat="1" ht="39" customHeight="1" x14ac:dyDescent="0.25">
      <c r="A259" s="2458"/>
      <c r="B259" s="2504" t="s">
        <v>44</v>
      </c>
      <c r="C259" s="2507" t="s">
        <v>45</v>
      </c>
      <c r="D259" s="2603" t="s">
        <v>46</v>
      </c>
      <c r="E259" s="2693" t="s">
        <v>47</v>
      </c>
      <c r="F259" s="2575" t="s">
        <v>887</v>
      </c>
      <c r="G259" s="2575" t="s">
        <v>201</v>
      </c>
      <c r="H259" s="2575" t="s">
        <v>841</v>
      </c>
      <c r="I259" s="2634">
        <v>20</v>
      </c>
      <c r="J259" s="2634">
        <v>20</v>
      </c>
      <c r="K259" s="2642">
        <v>24</v>
      </c>
      <c r="L259" s="2642">
        <v>24</v>
      </c>
      <c r="M259" s="2575" t="s">
        <v>888</v>
      </c>
      <c r="N259" s="2645" t="s">
        <v>1310</v>
      </c>
      <c r="O259" s="2676">
        <f>AC259</f>
        <v>20.16</v>
      </c>
      <c r="P259" s="2670">
        <v>0</v>
      </c>
      <c r="Q259" s="2670">
        <v>0</v>
      </c>
      <c r="R259" s="2670">
        <v>0</v>
      </c>
      <c r="S259" s="2673">
        <f>+SUM(O259:Q260)</f>
        <v>20.16</v>
      </c>
      <c r="T259" s="2575" t="s">
        <v>196</v>
      </c>
      <c r="U259" s="30" t="s">
        <v>65</v>
      </c>
      <c r="V259" s="445"/>
      <c r="W259" s="136" t="s">
        <v>66</v>
      </c>
      <c r="X259" s="400"/>
      <c r="Y259" s="400"/>
      <c r="Z259" s="400"/>
      <c r="AA259" s="400"/>
      <c r="AB259" s="16"/>
      <c r="AC259" s="133">
        <f>SUM(AB260:AB260)</f>
        <v>20.16</v>
      </c>
      <c r="AD259" s="28"/>
      <c r="AE259" s="134"/>
      <c r="AF259" s="134"/>
      <c r="AG259" s="2557"/>
    </row>
    <row r="260" spans="1:33" s="19" customFormat="1" ht="39" customHeight="1" x14ac:dyDescent="0.25">
      <c r="A260" s="2458"/>
      <c r="B260" s="2506"/>
      <c r="C260" s="2509"/>
      <c r="D260" s="2545"/>
      <c r="E260" s="2548"/>
      <c r="F260" s="2497"/>
      <c r="G260" s="2497"/>
      <c r="H260" s="2497"/>
      <c r="I260" s="2636"/>
      <c r="J260" s="2636"/>
      <c r="K260" s="2644"/>
      <c r="L260" s="2644"/>
      <c r="M260" s="2497"/>
      <c r="N260" s="2540"/>
      <c r="O260" s="2678"/>
      <c r="P260" s="2672"/>
      <c r="Q260" s="2672"/>
      <c r="R260" s="2672"/>
      <c r="S260" s="2675"/>
      <c r="T260" s="2497"/>
      <c r="U260" s="452"/>
      <c r="V260" s="1155" t="s">
        <v>47</v>
      </c>
      <c r="W260" s="1154" t="s">
        <v>127</v>
      </c>
      <c r="X260" s="42">
        <v>2</v>
      </c>
      <c r="Y260" s="43" t="s">
        <v>264</v>
      </c>
      <c r="Z260" s="44">
        <v>9</v>
      </c>
      <c r="AA260" s="44">
        <f>X260*Z260</f>
        <v>18</v>
      </c>
      <c r="AB260" s="44">
        <f>AA260+(AA260*0.12)</f>
        <v>20.16</v>
      </c>
      <c r="AC260" s="63"/>
      <c r="AD260" s="64"/>
      <c r="AE260" s="47"/>
      <c r="AF260" s="47" t="s">
        <v>52</v>
      </c>
      <c r="AG260" s="2518"/>
    </row>
    <row r="261" spans="1:33" ht="81" customHeight="1" x14ac:dyDescent="0.25">
      <c r="A261" s="2458"/>
      <c r="B261" s="113" t="s">
        <v>44</v>
      </c>
      <c r="C261" s="114" t="s">
        <v>45</v>
      </c>
      <c r="D261" s="115" t="s">
        <v>87</v>
      </c>
      <c r="E261" s="141" t="s">
        <v>47</v>
      </c>
      <c r="F261" s="117" t="s">
        <v>862</v>
      </c>
      <c r="G261" s="117" t="s">
        <v>853</v>
      </c>
      <c r="H261" s="117" t="s">
        <v>842</v>
      </c>
      <c r="I261" s="118">
        <v>500</v>
      </c>
      <c r="J261" s="118">
        <v>500</v>
      </c>
      <c r="K261" s="119">
        <v>24</v>
      </c>
      <c r="L261" s="119">
        <v>24</v>
      </c>
      <c r="M261" s="117" t="s">
        <v>889</v>
      </c>
      <c r="N261" s="120" t="s">
        <v>1311</v>
      </c>
      <c r="O261" s="459">
        <v>0</v>
      </c>
      <c r="P261" s="460">
        <v>0</v>
      </c>
      <c r="Q261" s="460">
        <v>0</v>
      </c>
      <c r="R261" s="460">
        <v>0</v>
      </c>
      <c r="S261" s="461">
        <f>+SUM(O261:Q261)</f>
        <v>0</v>
      </c>
      <c r="T261" s="117" t="s">
        <v>196</v>
      </c>
      <c r="U261" s="453"/>
      <c r="V261" s="446"/>
      <c r="W261" s="439"/>
      <c r="X261" s="428"/>
      <c r="Y261" s="428"/>
      <c r="Z261" s="428"/>
      <c r="AA261" s="428"/>
      <c r="AB261" s="128"/>
      <c r="AC261" s="129"/>
      <c r="AD261" s="126"/>
      <c r="AE261" s="130"/>
      <c r="AF261" s="130"/>
      <c r="AG261" s="135"/>
    </row>
    <row r="262" spans="1:33" s="19" customFormat="1" ht="18" customHeight="1" x14ac:dyDescent="0.25">
      <c r="A262" s="2458"/>
      <c r="B262" s="2709" t="s">
        <v>44</v>
      </c>
      <c r="C262" s="2661" t="s">
        <v>45</v>
      </c>
      <c r="D262" s="2664" t="s">
        <v>202</v>
      </c>
      <c r="E262" s="2705" t="s">
        <v>47</v>
      </c>
      <c r="F262" s="2646" t="s">
        <v>203</v>
      </c>
      <c r="G262" s="2646" t="s">
        <v>204</v>
      </c>
      <c r="H262" s="2646" t="s">
        <v>843</v>
      </c>
      <c r="I262" s="2655">
        <v>600</v>
      </c>
      <c r="J262" s="2655">
        <v>600</v>
      </c>
      <c r="K262" s="2649">
        <v>24</v>
      </c>
      <c r="L262" s="2649">
        <v>24</v>
      </c>
      <c r="M262" s="2646" t="s">
        <v>205</v>
      </c>
      <c r="N262" s="2652" t="s">
        <v>206</v>
      </c>
      <c r="O262" s="2676">
        <f>AC262</f>
        <v>25.894400000000001</v>
      </c>
      <c r="P262" s="2670">
        <v>0</v>
      </c>
      <c r="Q262" s="2670">
        <v>0</v>
      </c>
      <c r="R262" s="2670">
        <v>0</v>
      </c>
      <c r="S262" s="2673">
        <f>+SUM(O262:Q269)</f>
        <v>25.894400000000001</v>
      </c>
      <c r="T262" s="2646" t="s">
        <v>196</v>
      </c>
      <c r="U262" s="30" t="s">
        <v>64</v>
      </c>
      <c r="V262" s="445"/>
      <c r="W262" s="136" t="s">
        <v>105</v>
      </c>
      <c r="X262" s="400"/>
      <c r="Y262" s="400"/>
      <c r="Z262" s="400"/>
      <c r="AA262" s="400"/>
      <c r="AB262" s="16"/>
      <c r="AC262" s="133">
        <f>SUM(AB263:AB269)</f>
        <v>25.894400000000001</v>
      </c>
      <c r="AD262" s="28"/>
      <c r="AE262" s="134"/>
      <c r="AF262" s="134"/>
      <c r="AG262" s="2690" t="s">
        <v>207</v>
      </c>
    </row>
    <row r="263" spans="1:33" s="19" customFormat="1" ht="18" customHeight="1" x14ac:dyDescent="0.25">
      <c r="A263" s="2459"/>
      <c r="B263" s="2710"/>
      <c r="C263" s="2662"/>
      <c r="D263" s="2665"/>
      <c r="E263" s="2706"/>
      <c r="F263" s="2647"/>
      <c r="G263" s="2647"/>
      <c r="H263" s="2647"/>
      <c r="I263" s="2656"/>
      <c r="J263" s="2656"/>
      <c r="K263" s="2651"/>
      <c r="L263" s="2651"/>
      <c r="M263" s="2647"/>
      <c r="N263" s="2653"/>
      <c r="O263" s="2677"/>
      <c r="P263" s="2671"/>
      <c r="Q263" s="2671"/>
      <c r="R263" s="2671"/>
      <c r="S263" s="2674"/>
      <c r="T263" s="2647"/>
      <c r="U263" s="25"/>
      <c r="V263" s="469" t="s">
        <v>769</v>
      </c>
      <c r="W263" s="1146" t="s">
        <v>112</v>
      </c>
      <c r="X263" s="39">
        <v>5</v>
      </c>
      <c r="Y263" s="36" t="s">
        <v>264</v>
      </c>
      <c r="Z263" s="23">
        <v>0.35</v>
      </c>
      <c r="AA263" s="23">
        <f t="shared" ref="AA263:AA269" si="51">X263*Z263</f>
        <v>1.75</v>
      </c>
      <c r="AB263" s="23">
        <f t="shared" ref="AB263:AB269" si="52">AA263+(AA263*0.12)</f>
        <v>1.96</v>
      </c>
      <c r="AC263" s="29"/>
      <c r="AD263" s="35"/>
      <c r="AE263" s="35" t="s">
        <v>52</v>
      </c>
      <c r="AF263" s="38"/>
      <c r="AG263" s="2691"/>
    </row>
    <row r="264" spans="1:33" s="19" customFormat="1" ht="18" customHeight="1" x14ac:dyDescent="0.25">
      <c r="A264" s="2454" t="s">
        <v>194</v>
      </c>
      <c r="B264" s="2710"/>
      <c r="C264" s="2662"/>
      <c r="D264" s="2665"/>
      <c r="E264" s="2706"/>
      <c r="F264" s="2647"/>
      <c r="G264" s="2647"/>
      <c r="H264" s="2647"/>
      <c r="I264" s="2656"/>
      <c r="J264" s="2656"/>
      <c r="K264" s="2651"/>
      <c r="L264" s="2651"/>
      <c r="M264" s="2647"/>
      <c r="N264" s="2653"/>
      <c r="O264" s="2677"/>
      <c r="P264" s="2671"/>
      <c r="Q264" s="2671"/>
      <c r="R264" s="2671"/>
      <c r="S264" s="2674"/>
      <c r="T264" s="2647"/>
      <c r="U264" s="25"/>
      <c r="V264" s="469" t="s">
        <v>772</v>
      </c>
      <c r="W264" s="1146" t="s">
        <v>115</v>
      </c>
      <c r="X264" s="39">
        <v>2</v>
      </c>
      <c r="Y264" s="36" t="s">
        <v>264</v>
      </c>
      <c r="Z264" s="23">
        <v>0.35</v>
      </c>
      <c r="AA264" s="23">
        <f t="shared" si="51"/>
        <v>0.7</v>
      </c>
      <c r="AB264" s="23">
        <f t="shared" si="52"/>
        <v>0.78399999999999992</v>
      </c>
      <c r="AC264" s="29"/>
      <c r="AD264" s="35"/>
      <c r="AE264" s="35" t="s">
        <v>52</v>
      </c>
      <c r="AF264" s="38"/>
      <c r="AG264" s="2691"/>
    </row>
    <row r="265" spans="1:33" s="19" customFormat="1" ht="33.950000000000003" customHeight="1" x14ac:dyDescent="0.25">
      <c r="A265" s="2455"/>
      <c r="B265" s="2710"/>
      <c r="C265" s="2662"/>
      <c r="D265" s="2665"/>
      <c r="E265" s="2706"/>
      <c r="F265" s="2647"/>
      <c r="G265" s="2647"/>
      <c r="H265" s="2647"/>
      <c r="I265" s="2656"/>
      <c r="J265" s="2656"/>
      <c r="K265" s="2651"/>
      <c r="L265" s="2651"/>
      <c r="M265" s="2647"/>
      <c r="N265" s="2653"/>
      <c r="O265" s="2677"/>
      <c r="P265" s="2671"/>
      <c r="Q265" s="2671"/>
      <c r="R265" s="2671"/>
      <c r="S265" s="2674"/>
      <c r="T265" s="2647"/>
      <c r="U265" s="25"/>
      <c r="V265" s="469" t="s">
        <v>774</v>
      </c>
      <c r="W265" s="1146" t="s">
        <v>821</v>
      </c>
      <c r="X265" s="39">
        <v>5</v>
      </c>
      <c r="Y265" s="36" t="s">
        <v>264</v>
      </c>
      <c r="Z265" s="23">
        <v>0.56000000000000005</v>
      </c>
      <c r="AA265" s="23">
        <f t="shared" si="51"/>
        <v>2.8000000000000003</v>
      </c>
      <c r="AB265" s="23">
        <f t="shared" si="52"/>
        <v>3.1360000000000001</v>
      </c>
      <c r="AC265" s="29"/>
      <c r="AD265" s="35"/>
      <c r="AE265" s="35" t="s">
        <v>52</v>
      </c>
      <c r="AF265" s="38"/>
      <c r="AG265" s="2691"/>
    </row>
    <row r="266" spans="1:33" s="19" customFormat="1" ht="33.950000000000003" customHeight="1" x14ac:dyDescent="0.25">
      <c r="A266" s="2455"/>
      <c r="B266" s="2710"/>
      <c r="C266" s="2662"/>
      <c r="D266" s="2665"/>
      <c r="E266" s="2706"/>
      <c r="F266" s="2647"/>
      <c r="G266" s="2647"/>
      <c r="H266" s="2647"/>
      <c r="I266" s="2656"/>
      <c r="J266" s="2656"/>
      <c r="K266" s="2651"/>
      <c r="L266" s="2651"/>
      <c r="M266" s="2647"/>
      <c r="N266" s="2653"/>
      <c r="O266" s="2677"/>
      <c r="P266" s="2671"/>
      <c r="Q266" s="2671"/>
      <c r="R266" s="2671"/>
      <c r="S266" s="2674"/>
      <c r="T266" s="2647"/>
      <c r="U266" s="25"/>
      <c r="V266" s="469" t="s">
        <v>799</v>
      </c>
      <c r="W266" s="1146" t="s">
        <v>832</v>
      </c>
      <c r="X266" s="39">
        <v>5</v>
      </c>
      <c r="Y266" s="36" t="s">
        <v>264</v>
      </c>
      <c r="Z266" s="23">
        <v>1.1599999999999999</v>
      </c>
      <c r="AA266" s="23">
        <f t="shared" si="51"/>
        <v>5.8</v>
      </c>
      <c r="AB266" s="23">
        <f t="shared" si="52"/>
        <v>6.4959999999999996</v>
      </c>
      <c r="AC266" s="29"/>
      <c r="AD266" s="35"/>
      <c r="AE266" s="35" t="s">
        <v>52</v>
      </c>
      <c r="AF266" s="38"/>
      <c r="AG266" s="2691"/>
    </row>
    <row r="267" spans="1:33" s="19" customFormat="1" ht="18" customHeight="1" x14ac:dyDescent="0.25">
      <c r="A267" s="2455"/>
      <c r="B267" s="2710"/>
      <c r="C267" s="2662"/>
      <c r="D267" s="2665"/>
      <c r="E267" s="2706"/>
      <c r="F267" s="2647"/>
      <c r="G267" s="2647"/>
      <c r="H267" s="2647"/>
      <c r="I267" s="2656"/>
      <c r="J267" s="2656"/>
      <c r="K267" s="2651"/>
      <c r="L267" s="2651"/>
      <c r="M267" s="2647"/>
      <c r="N267" s="2653"/>
      <c r="O267" s="2677"/>
      <c r="P267" s="2671"/>
      <c r="Q267" s="2671"/>
      <c r="R267" s="2671"/>
      <c r="S267" s="2674"/>
      <c r="T267" s="2647"/>
      <c r="U267" s="25"/>
      <c r="V267" s="469" t="s">
        <v>754</v>
      </c>
      <c r="W267" s="1146" t="s">
        <v>755</v>
      </c>
      <c r="X267" s="39">
        <v>2</v>
      </c>
      <c r="Y267" s="36" t="s">
        <v>264</v>
      </c>
      <c r="Z267" s="23">
        <v>0.36</v>
      </c>
      <c r="AA267" s="23">
        <f t="shared" si="51"/>
        <v>0.72</v>
      </c>
      <c r="AB267" s="23">
        <f t="shared" si="52"/>
        <v>0.80640000000000001</v>
      </c>
      <c r="AC267" s="29"/>
      <c r="AD267" s="35"/>
      <c r="AE267" s="35" t="s">
        <v>52</v>
      </c>
      <c r="AF267" s="38"/>
      <c r="AG267" s="2691"/>
    </row>
    <row r="268" spans="1:33" s="19" customFormat="1" ht="18" customHeight="1" x14ac:dyDescent="0.25">
      <c r="A268" s="2455"/>
      <c r="B268" s="2710"/>
      <c r="C268" s="2662"/>
      <c r="D268" s="2665"/>
      <c r="E268" s="2706"/>
      <c r="F268" s="2647"/>
      <c r="G268" s="2647"/>
      <c r="H268" s="2647"/>
      <c r="I268" s="2656"/>
      <c r="J268" s="2656"/>
      <c r="K268" s="2651"/>
      <c r="L268" s="2651"/>
      <c r="M268" s="2647"/>
      <c r="N268" s="2653"/>
      <c r="O268" s="2677"/>
      <c r="P268" s="2671"/>
      <c r="Q268" s="2671"/>
      <c r="R268" s="2671"/>
      <c r="S268" s="2674"/>
      <c r="T268" s="2647"/>
      <c r="U268" s="25"/>
      <c r="V268" s="469" t="s">
        <v>779</v>
      </c>
      <c r="W268" s="1146" t="s">
        <v>815</v>
      </c>
      <c r="X268" s="39">
        <v>5</v>
      </c>
      <c r="Y268" s="36" t="s">
        <v>264</v>
      </c>
      <c r="Z268" s="23">
        <v>0.35</v>
      </c>
      <c r="AA268" s="23">
        <f t="shared" si="51"/>
        <v>1.75</v>
      </c>
      <c r="AB268" s="23">
        <f t="shared" si="52"/>
        <v>1.96</v>
      </c>
      <c r="AC268" s="29"/>
      <c r="AD268" s="35"/>
      <c r="AE268" s="35" t="s">
        <v>52</v>
      </c>
      <c r="AF268" s="38"/>
      <c r="AG268" s="2691"/>
    </row>
    <row r="269" spans="1:33" s="19" customFormat="1" ht="33.950000000000003" customHeight="1" x14ac:dyDescent="0.25">
      <c r="A269" s="2455"/>
      <c r="B269" s="2711"/>
      <c r="C269" s="2663"/>
      <c r="D269" s="2666"/>
      <c r="E269" s="2707"/>
      <c r="F269" s="2648"/>
      <c r="G269" s="2648"/>
      <c r="H269" s="2648"/>
      <c r="I269" s="2657"/>
      <c r="J269" s="2657"/>
      <c r="K269" s="2650"/>
      <c r="L269" s="2650"/>
      <c r="M269" s="2648"/>
      <c r="N269" s="2654"/>
      <c r="O269" s="2678"/>
      <c r="P269" s="2672"/>
      <c r="Q269" s="2672"/>
      <c r="R269" s="2672"/>
      <c r="S269" s="2675"/>
      <c r="T269" s="2648"/>
      <c r="U269" s="452"/>
      <c r="V269" s="470" t="s">
        <v>763</v>
      </c>
      <c r="W269" s="1154" t="s">
        <v>813</v>
      </c>
      <c r="X269" s="42">
        <v>3</v>
      </c>
      <c r="Y269" s="36" t="s">
        <v>264</v>
      </c>
      <c r="Z269" s="44">
        <v>3.2</v>
      </c>
      <c r="AA269" s="44">
        <f t="shared" si="51"/>
        <v>9.6000000000000014</v>
      </c>
      <c r="AB269" s="44">
        <f t="shared" si="52"/>
        <v>10.752000000000002</v>
      </c>
      <c r="AC269" s="63"/>
      <c r="AD269" s="64"/>
      <c r="AE269" s="64" t="s">
        <v>52</v>
      </c>
      <c r="AF269" s="47"/>
      <c r="AG269" s="2692"/>
    </row>
    <row r="270" spans="1:33" ht="78.75" customHeight="1" x14ac:dyDescent="0.25">
      <c r="A270" s="2455"/>
      <c r="B270" s="113" t="s">
        <v>44</v>
      </c>
      <c r="C270" s="114" t="s">
        <v>45</v>
      </c>
      <c r="D270" s="115" t="s">
        <v>202</v>
      </c>
      <c r="E270" s="141" t="s">
        <v>47</v>
      </c>
      <c r="F270" s="117" t="s">
        <v>208</v>
      </c>
      <c r="G270" s="117" t="s">
        <v>96</v>
      </c>
      <c r="H270" s="117" t="s">
        <v>209</v>
      </c>
      <c r="I270" s="118">
        <v>1</v>
      </c>
      <c r="J270" s="118">
        <v>2</v>
      </c>
      <c r="K270" s="119">
        <v>2</v>
      </c>
      <c r="L270" s="119">
        <v>1</v>
      </c>
      <c r="M270" s="117" t="s">
        <v>890</v>
      </c>
      <c r="N270" s="120" t="s">
        <v>1312</v>
      </c>
      <c r="O270" s="459">
        <v>0</v>
      </c>
      <c r="P270" s="460">
        <v>0</v>
      </c>
      <c r="Q270" s="460">
        <v>0</v>
      </c>
      <c r="R270" s="460">
        <v>0</v>
      </c>
      <c r="S270" s="461">
        <f>+SUM(O270:Q270)</f>
        <v>0</v>
      </c>
      <c r="T270" s="117" t="s">
        <v>196</v>
      </c>
      <c r="U270" s="453"/>
      <c r="V270" s="450"/>
      <c r="W270" s="439"/>
      <c r="X270" s="466"/>
      <c r="Y270" s="428"/>
      <c r="Z270" s="428"/>
      <c r="AA270" s="428"/>
      <c r="AB270" s="128"/>
      <c r="AC270" s="129"/>
      <c r="AD270" s="126"/>
      <c r="AE270" s="126"/>
      <c r="AF270" s="130"/>
      <c r="AG270" s="135"/>
    </row>
    <row r="271" spans="1:33" s="19" customFormat="1" ht="18" customHeight="1" x14ac:dyDescent="0.25">
      <c r="A271" s="2455"/>
      <c r="B271" s="2504" t="s">
        <v>44</v>
      </c>
      <c r="C271" s="2507" t="s">
        <v>45</v>
      </c>
      <c r="D271" s="2603" t="s">
        <v>202</v>
      </c>
      <c r="E271" s="2693" t="s">
        <v>47</v>
      </c>
      <c r="F271" s="2575" t="s">
        <v>863</v>
      </c>
      <c r="G271" s="2575" t="s">
        <v>210</v>
      </c>
      <c r="H271" s="2575" t="s">
        <v>211</v>
      </c>
      <c r="I271" s="2714">
        <v>1</v>
      </c>
      <c r="J271" s="2714">
        <v>1</v>
      </c>
      <c r="K271" s="2716">
        <v>24</v>
      </c>
      <c r="L271" s="2716">
        <v>24</v>
      </c>
      <c r="M271" s="2575" t="s">
        <v>212</v>
      </c>
      <c r="N271" s="2645" t="s">
        <v>1313</v>
      </c>
      <c r="O271" s="2619">
        <f>AC271</f>
        <v>1.1760000000000002</v>
      </c>
      <c r="P271" s="2621">
        <v>0</v>
      </c>
      <c r="Q271" s="2621">
        <f>AC273</f>
        <v>499.99936000000002</v>
      </c>
      <c r="R271" s="2621">
        <v>0</v>
      </c>
      <c r="S271" s="2609">
        <f>+SUM(O271:Q274)</f>
        <v>501.17536000000001</v>
      </c>
      <c r="T271" s="2575" t="s">
        <v>196</v>
      </c>
      <c r="U271" s="30" t="s">
        <v>64</v>
      </c>
      <c r="V271" s="1204"/>
      <c r="W271" s="136" t="s">
        <v>105</v>
      </c>
      <c r="X271" s="1205"/>
      <c r="Y271" s="400"/>
      <c r="Z271" s="400"/>
      <c r="AA271" s="400"/>
      <c r="AB271" s="16"/>
      <c r="AC271" s="17">
        <f>SUM(AB272)</f>
        <v>1.1760000000000002</v>
      </c>
      <c r="AD271" s="14"/>
      <c r="AE271" s="14"/>
      <c r="AF271" s="134"/>
      <c r="AG271" s="2557" t="s">
        <v>213</v>
      </c>
    </row>
    <row r="272" spans="1:33" s="19" customFormat="1" ht="18" customHeight="1" x14ac:dyDescent="0.25">
      <c r="A272" s="2455"/>
      <c r="B272" s="2505"/>
      <c r="C272" s="2508"/>
      <c r="D272" s="2544"/>
      <c r="E272" s="2547"/>
      <c r="F272" s="2496"/>
      <c r="G272" s="2496"/>
      <c r="H272" s="2496"/>
      <c r="I272" s="2607"/>
      <c r="J272" s="2607"/>
      <c r="K272" s="2717"/>
      <c r="L272" s="2717"/>
      <c r="M272" s="2496"/>
      <c r="N272" s="2539"/>
      <c r="O272" s="2520"/>
      <c r="P272" s="2523"/>
      <c r="Q272" s="2523"/>
      <c r="R272" s="2523"/>
      <c r="S272" s="2526"/>
      <c r="T272" s="2496"/>
      <c r="U272" s="25"/>
      <c r="V272" s="469" t="s">
        <v>777</v>
      </c>
      <c r="W272" s="1146" t="s">
        <v>119</v>
      </c>
      <c r="X272" s="1148">
        <v>5</v>
      </c>
      <c r="Y272" s="1150" t="s">
        <v>264</v>
      </c>
      <c r="Z272" s="23">
        <v>0.21</v>
      </c>
      <c r="AA272" s="23">
        <f>Z272*X272</f>
        <v>1.05</v>
      </c>
      <c r="AB272" s="23">
        <f>((AA272*0.12)+AA272)</f>
        <v>1.1760000000000002</v>
      </c>
      <c r="AC272" s="29" t="s">
        <v>83</v>
      </c>
      <c r="AD272" s="35"/>
      <c r="AE272" s="35" t="s">
        <v>52</v>
      </c>
      <c r="AF272" s="38"/>
      <c r="AG272" s="2517"/>
    </row>
    <row r="273" spans="1:33" s="19" customFormat="1" ht="18" customHeight="1" x14ac:dyDescent="0.25">
      <c r="A273" s="2455"/>
      <c r="B273" s="2505"/>
      <c r="C273" s="2508"/>
      <c r="D273" s="2544"/>
      <c r="E273" s="2547"/>
      <c r="F273" s="2496"/>
      <c r="G273" s="2496"/>
      <c r="H273" s="2496"/>
      <c r="I273" s="2607"/>
      <c r="J273" s="2607"/>
      <c r="K273" s="2717"/>
      <c r="L273" s="2717"/>
      <c r="M273" s="2496"/>
      <c r="N273" s="2539"/>
      <c r="O273" s="2520"/>
      <c r="P273" s="2523"/>
      <c r="Q273" s="2523"/>
      <c r="R273" s="2523"/>
      <c r="S273" s="2526"/>
      <c r="T273" s="2496"/>
      <c r="U273" s="25" t="s">
        <v>788</v>
      </c>
      <c r="V273" s="448"/>
      <c r="W273" s="78" t="s">
        <v>129</v>
      </c>
      <c r="X273" s="467"/>
      <c r="Y273" s="443"/>
      <c r="Z273" s="398"/>
      <c r="AA273" s="398"/>
      <c r="AB273" s="23"/>
      <c r="AC273" s="24">
        <f>SUM(AB274)</f>
        <v>499.99936000000002</v>
      </c>
      <c r="AD273" s="36"/>
      <c r="AE273" s="38"/>
      <c r="AF273" s="38"/>
      <c r="AG273" s="2517"/>
    </row>
    <row r="274" spans="1:33" s="19" customFormat="1" ht="18" customHeight="1" thickBot="1" x14ac:dyDescent="0.3">
      <c r="A274" s="2455"/>
      <c r="B274" s="2601"/>
      <c r="C274" s="2602"/>
      <c r="D274" s="2604"/>
      <c r="E274" s="2708"/>
      <c r="F274" s="2606"/>
      <c r="G274" s="2606"/>
      <c r="H274" s="2606"/>
      <c r="I274" s="2715"/>
      <c r="J274" s="2715"/>
      <c r="K274" s="2718"/>
      <c r="L274" s="2718"/>
      <c r="M274" s="2606"/>
      <c r="N274" s="2618"/>
      <c r="O274" s="2620"/>
      <c r="P274" s="2622"/>
      <c r="Q274" s="2622"/>
      <c r="R274" s="2622"/>
      <c r="S274" s="2610"/>
      <c r="T274" s="2606"/>
      <c r="U274" s="454"/>
      <c r="V274" s="471" t="s">
        <v>130</v>
      </c>
      <c r="W274" s="1147" t="s">
        <v>131</v>
      </c>
      <c r="X274" s="1149">
        <v>4</v>
      </c>
      <c r="Y274" s="1151" t="s">
        <v>264</v>
      </c>
      <c r="Z274" s="153">
        <v>111.607</v>
      </c>
      <c r="AA274" s="153">
        <f>Z274*X274</f>
        <v>446.428</v>
      </c>
      <c r="AB274" s="153">
        <f>((AA274*0.12)+AA274)</f>
        <v>499.99936000000002</v>
      </c>
      <c r="AC274" s="154" t="s">
        <v>83</v>
      </c>
      <c r="AD274" s="151"/>
      <c r="AE274" s="155"/>
      <c r="AF274" s="155" t="s">
        <v>52</v>
      </c>
      <c r="AG274" s="2612"/>
    </row>
    <row r="275" spans="1:33" s="84" customFormat="1" ht="22.5" customHeight="1" thickBot="1" x14ac:dyDescent="0.3">
      <c r="A275" s="2456"/>
      <c r="B275" s="2613" t="s">
        <v>137</v>
      </c>
      <c r="C275" s="2613"/>
      <c r="D275" s="2613"/>
      <c r="E275" s="2613"/>
      <c r="F275" s="2613"/>
      <c r="G275" s="2613"/>
      <c r="H275" s="2613"/>
      <c r="I275" s="2613"/>
      <c r="J275" s="2613"/>
      <c r="K275" s="2613"/>
      <c r="L275" s="2613"/>
      <c r="M275" s="2613"/>
      <c r="N275" s="79" t="s">
        <v>138</v>
      </c>
      <c r="O275" s="80">
        <f>SUM(O250:O274)</f>
        <v>562.30240000000003</v>
      </c>
      <c r="P275" s="81">
        <f>SUM(P250:P274)</f>
        <v>0</v>
      </c>
      <c r="Q275" s="81">
        <f>SUM(Q250:Q274)</f>
        <v>499.99936000000002</v>
      </c>
      <c r="R275" s="81">
        <f>SUM(R250:R274)</f>
        <v>0</v>
      </c>
      <c r="S275" s="81">
        <f>SUM(S250:S274)</f>
        <v>1062.3017600000001</v>
      </c>
      <c r="T275" s="82"/>
      <c r="U275" s="2712" t="s">
        <v>139</v>
      </c>
      <c r="V275" s="2713"/>
      <c r="W275" s="2713"/>
      <c r="X275" s="2713"/>
      <c r="Y275" s="2713"/>
      <c r="Z275" s="2713"/>
      <c r="AA275" s="2713"/>
      <c r="AB275" s="79" t="s">
        <v>138</v>
      </c>
      <c r="AC275" s="83">
        <f>SUM(AC250:AC274)</f>
        <v>1062.3017600000001</v>
      </c>
      <c r="AD275" s="2615"/>
      <c r="AE275" s="2616"/>
      <c r="AF275" s="2616"/>
      <c r="AG275" s="2617"/>
    </row>
    <row r="276" spans="1:33" s="19" customFormat="1" ht="42.95" customHeight="1" x14ac:dyDescent="0.25">
      <c r="A276" s="2457" t="s">
        <v>214</v>
      </c>
      <c r="B276" s="2541" t="s">
        <v>75</v>
      </c>
      <c r="C276" s="2542" t="s">
        <v>76</v>
      </c>
      <c r="D276" s="2495" t="s">
        <v>141</v>
      </c>
      <c r="E276" s="2546" t="s">
        <v>47</v>
      </c>
      <c r="F276" s="2495" t="s">
        <v>215</v>
      </c>
      <c r="G276" s="2495" t="s">
        <v>216</v>
      </c>
      <c r="H276" s="2495" t="s">
        <v>844</v>
      </c>
      <c r="I276" s="2629">
        <v>7</v>
      </c>
      <c r="J276" s="2629">
        <v>7</v>
      </c>
      <c r="K276" s="2631">
        <v>20</v>
      </c>
      <c r="L276" s="2631">
        <v>20</v>
      </c>
      <c r="M276" s="2495" t="s">
        <v>891</v>
      </c>
      <c r="N276" s="2628" t="s">
        <v>1314</v>
      </c>
      <c r="O276" s="2519">
        <f>AC276</f>
        <v>35.603200000000001</v>
      </c>
      <c r="P276" s="2522">
        <v>0</v>
      </c>
      <c r="Q276" s="2522">
        <v>0</v>
      </c>
      <c r="R276" s="2522">
        <v>0</v>
      </c>
      <c r="S276" s="2525">
        <f>+SUM(O276:Q280)</f>
        <v>35.603200000000001</v>
      </c>
      <c r="T276" s="2495" t="s">
        <v>892</v>
      </c>
      <c r="U276" s="85" t="s">
        <v>64</v>
      </c>
      <c r="V276" s="1206"/>
      <c r="W276" s="440" t="s">
        <v>105</v>
      </c>
      <c r="X276" s="1207"/>
      <c r="Y276" s="1207"/>
      <c r="Z276" s="1207"/>
      <c r="AA276" s="1207"/>
      <c r="AB276" s="90"/>
      <c r="AC276" s="91">
        <f>SUM(AB277:AB280)</f>
        <v>35.603200000000001</v>
      </c>
      <c r="AD276" s="89"/>
      <c r="AE276" s="92"/>
      <c r="AF276" s="92"/>
      <c r="AG276" s="2516"/>
    </row>
    <row r="277" spans="1:33" s="19" customFormat="1" ht="42.95" customHeight="1" x14ac:dyDescent="0.25">
      <c r="A277" s="2458"/>
      <c r="B277" s="2505"/>
      <c r="C277" s="2508"/>
      <c r="D277" s="2496" t="s">
        <v>141</v>
      </c>
      <c r="E277" s="2547" t="s">
        <v>217</v>
      </c>
      <c r="F277" s="2496" t="s">
        <v>218</v>
      </c>
      <c r="G277" s="2496" t="s">
        <v>216</v>
      </c>
      <c r="H277" s="2496" t="s">
        <v>219</v>
      </c>
      <c r="I277" s="2607">
        <v>5</v>
      </c>
      <c r="J277" s="2607">
        <v>5</v>
      </c>
      <c r="K277" s="2632">
        <v>8</v>
      </c>
      <c r="L277" s="2632">
        <v>8</v>
      </c>
      <c r="M277" s="2496" t="s">
        <v>220</v>
      </c>
      <c r="N277" s="2539" t="s">
        <v>221</v>
      </c>
      <c r="O277" s="2520"/>
      <c r="P277" s="2523"/>
      <c r="Q277" s="2523"/>
      <c r="R277" s="2523"/>
      <c r="S277" s="2526"/>
      <c r="T277" s="2496"/>
      <c r="U277" s="25"/>
      <c r="V277" s="469" t="s">
        <v>771</v>
      </c>
      <c r="W277" s="1146" t="s">
        <v>114</v>
      </c>
      <c r="X277" s="39">
        <v>10</v>
      </c>
      <c r="Y277" s="36" t="s">
        <v>264</v>
      </c>
      <c r="Z277" s="23">
        <v>3.1</v>
      </c>
      <c r="AA277" s="23">
        <f>+X277*Z277</f>
        <v>31</v>
      </c>
      <c r="AB277" s="23">
        <f>+AA277*0+AA277</f>
        <v>31</v>
      </c>
      <c r="AC277" s="24" t="s">
        <v>83</v>
      </c>
      <c r="AD277" s="35"/>
      <c r="AE277" s="35" t="s">
        <v>52</v>
      </c>
      <c r="AF277" s="37"/>
      <c r="AG277" s="2517"/>
    </row>
    <row r="278" spans="1:33" s="19" customFormat="1" ht="42.95" customHeight="1" x14ac:dyDescent="0.25">
      <c r="A278" s="2458"/>
      <c r="B278" s="2505"/>
      <c r="C278" s="2508"/>
      <c r="D278" s="2496" t="s">
        <v>141</v>
      </c>
      <c r="E278" s="2547" t="s">
        <v>217</v>
      </c>
      <c r="F278" s="2496" t="s">
        <v>218</v>
      </c>
      <c r="G278" s="2496" t="s">
        <v>216</v>
      </c>
      <c r="H278" s="2496" t="s">
        <v>219</v>
      </c>
      <c r="I278" s="2607">
        <v>5</v>
      </c>
      <c r="J278" s="2607">
        <v>5</v>
      </c>
      <c r="K278" s="2632">
        <v>8</v>
      </c>
      <c r="L278" s="2632">
        <v>8</v>
      </c>
      <c r="M278" s="2496" t="s">
        <v>220</v>
      </c>
      <c r="N278" s="2539" t="s">
        <v>221</v>
      </c>
      <c r="O278" s="2520"/>
      <c r="P278" s="2523"/>
      <c r="Q278" s="2523"/>
      <c r="R278" s="2523"/>
      <c r="S278" s="2526"/>
      <c r="T278" s="2496"/>
      <c r="U278" s="25"/>
      <c r="V278" s="469" t="s">
        <v>772</v>
      </c>
      <c r="W278" s="1146" t="s">
        <v>115</v>
      </c>
      <c r="X278" s="39">
        <v>1</v>
      </c>
      <c r="Y278" s="36" t="s">
        <v>264</v>
      </c>
      <c r="Z278" s="23">
        <v>0.35</v>
      </c>
      <c r="AA278" s="23">
        <f>+X278*Z278</f>
        <v>0.35</v>
      </c>
      <c r="AB278" s="23">
        <f>+AA278*0.12+AA278</f>
        <v>0.39199999999999996</v>
      </c>
      <c r="AC278" s="24" t="s">
        <v>83</v>
      </c>
      <c r="AD278" s="36"/>
      <c r="AE278" s="36" t="s">
        <v>52</v>
      </c>
      <c r="AF278" s="38"/>
      <c r="AG278" s="2517"/>
    </row>
    <row r="279" spans="1:33" s="19" customFormat="1" ht="42.95" customHeight="1" x14ac:dyDescent="0.25">
      <c r="A279" s="2458"/>
      <c r="B279" s="2505"/>
      <c r="C279" s="2508"/>
      <c r="D279" s="2496" t="s">
        <v>141</v>
      </c>
      <c r="E279" s="2547" t="s">
        <v>217</v>
      </c>
      <c r="F279" s="2496" t="s">
        <v>218</v>
      </c>
      <c r="G279" s="2496" t="s">
        <v>216</v>
      </c>
      <c r="H279" s="2496" t="s">
        <v>219</v>
      </c>
      <c r="I279" s="2607">
        <v>5</v>
      </c>
      <c r="J279" s="2607">
        <v>5</v>
      </c>
      <c r="K279" s="2632">
        <v>8</v>
      </c>
      <c r="L279" s="2632">
        <v>8</v>
      </c>
      <c r="M279" s="2496" t="s">
        <v>220</v>
      </c>
      <c r="N279" s="2539" t="s">
        <v>221</v>
      </c>
      <c r="O279" s="2520"/>
      <c r="P279" s="2523"/>
      <c r="Q279" s="2523"/>
      <c r="R279" s="2523"/>
      <c r="S279" s="2526"/>
      <c r="T279" s="2496"/>
      <c r="U279" s="25"/>
      <c r="V279" s="469" t="s">
        <v>758</v>
      </c>
      <c r="W279" s="1146" t="s">
        <v>759</v>
      </c>
      <c r="X279" s="39">
        <v>2</v>
      </c>
      <c r="Y279" s="36" t="s">
        <v>264</v>
      </c>
      <c r="Z279" s="23">
        <v>1.4</v>
      </c>
      <c r="AA279" s="23">
        <f t="shared" ref="AA279:AA280" si="53">+X279*Z279</f>
        <v>2.8</v>
      </c>
      <c r="AB279" s="23">
        <f t="shared" ref="AB279:AB280" si="54">+AA279*0.12+AA279</f>
        <v>3.1359999999999997</v>
      </c>
      <c r="AC279" s="24" t="s">
        <v>83</v>
      </c>
      <c r="AD279" s="36"/>
      <c r="AE279" s="36" t="s">
        <v>52</v>
      </c>
      <c r="AF279" s="38"/>
      <c r="AG279" s="2517"/>
    </row>
    <row r="280" spans="1:33" s="19" customFormat="1" ht="42.95" customHeight="1" x14ac:dyDescent="0.25">
      <c r="A280" s="2458"/>
      <c r="B280" s="2506"/>
      <c r="C280" s="2509"/>
      <c r="D280" s="2497" t="s">
        <v>141</v>
      </c>
      <c r="E280" s="2548" t="s">
        <v>217</v>
      </c>
      <c r="F280" s="2497" t="s">
        <v>218</v>
      </c>
      <c r="G280" s="2497" t="s">
        <v>216</v>
      </c>
      <c r="H280" s="2497" t="s">
        <v>219</v>
      </c>
      <c r="I280" s="2630">
        <v>5</v>
      </c>
      <c r="J280" s="2630">
        <v>5</v>
      </c>
      <c r="K280" s="2633">
        <v>8</v>
      </c>
      <c r="L280" s="2633">
        <v>8</v>
      </c>
      <c r="M280" s="2497" t="s">
        <v>220</v>
      </c>
      <c r="N280" s="2540" t="s">
        <v>221</v>
      </c>
      <c r="O280" s="2521"/>
      <c r="P280" s="2524"/>
      <c r="Q280" s="2524"/>
      <c r="R280" s="2524"/>
      <c r="S280" s="2527"/>
      <c r="T280" s="2497"/>
      <c r="U280" s="452"/>
      <c r="V280" s="470" t="s">
        <v>773</v>
      </c>
      <c r="W280" s="1154" t="s">
        <v>116</v>
      </c>
      <c r="X280" s="42">
        <v>2</v>
      </c>
      <c r="Y280" s="36" t="s">
        <v>264</v>
      </c>
      <c r="Z280" s="44">
        <v>0.48</v>
      </c>
      <c r="AA280" s="44">
        <f t="shared" si="53"/>
        <v>0.96</v>
      </c>
      <c r="AB280" s="44">
        <f t="shared" si="54"/>
        <v>1.0751999999999999</v>
      </c>
      <c r="AC280" s="45" t="s">
        <v>83</v>
      </c>
      <c r="AD280" s="43"/>
      <c r="AE280" s="43" t="s">
        <v>52</v>
      </c>
      <c r="AF280" s="47"/>
      <c r="AG280" s="2518"/>
    </row>
    <row r="281" spans="1:33" s="19" customFormat="1" ht="18" customHeight="1" x14ac:dyDescent="0.25">
      <c r="A281" s="2458"/>
      <c r="B281" s="2709" t="s">
        <v>44</v>
      </c>
      <c r="C281" s="2661" t="s">
        <v>45</v>
      </c>
      <c r="D281" s="2646" t="s">
        <v>87</v>
      </c>
      <c r="E281" s="2705" t="s">
        <v>47</v>
      </c>
      <c r="F281" s="2646" t="s">
        <v>864</v>
      </c>
      <c r="G281" s="2646" t="s">
        <v>96</v>
      </c>
      <c r="H281" s="2646" t="s">
        <v>845</v>
      </c>
      <c r="I281" s="2700">
        <v>1</v>
      </c>
      <c r="J281" s="2700">
        <v>1</v>
      </c>
      <c r="K281" s="2734">
        <v>8</v>
      </c>
      <c r="L281" s="2734">
        <v>8</v>
      </c>
      <c r="M281" s="2646" t="s">
        <v>893</v>
      </c>
      <c r="N281" s="2652" t="s">
        <v>1315</v>
      </c>
      <c r="O281" s="2724">
        <f>+AC281+AC288</f>
        <v>66.953599999999994</v>
      </c>
      <c r="P281" s="2727">
        <v>0</v>
      </c>
      <c r="Q281" s="2727">
        <v>0</v>
      </c>
      <c r="R281" s="2727">
        <v>0</v>
      </c>
      <c r="S281" s="2730">
        <f>+SUM(O281:Q287)</f>
        <v>66.953599999999994</v>
      </c>
      <c r="T281" s="2646" t="s">
        <v>892</v>
      </c>
      <c r="U281" s="48" t="s">
        <v>64</v>
      </c>
      <c r="V281" s="449"/>
      <c r="W281" s="139" t="s">
        <v>105</v>
      </c>
      <c r="X281" s="401"/>
      <c r="Y281" s="401"/>
      <c r="Z281" s="401"/>
      <c r="AA281" s="401"/>
      <c r="AB281" s="53"/>
      <c r="AC281" s="54">
        <f>SUM(AB282:AB287)</f>
        <v>46.793599999999998</v>
      </c>
      <c r="AD281" s="51"/>
      <c r="AE281" s="51"/>
      <c r="AF281" s="55"/>
      <c r="AG281" s="2690"/>
    </row>
    <row r="282" spans="1:33" s="19" customFormat="1" ht="18" customHeight="1" x14ac:dyDescent="0.25">
      <c r="A282" s="2458"/>
      <c r="B282" s="2710"/>
      <c r="C282" s="2662"/>
      <c r="D282" s="2647"/>
      <c r="E282" s="2706"/>
      <c r="F282" s="2647"/>
      <c r="G282" s="2647"/>
      <c r="H282" s="2647"/>
      <c r="I282" s="2701"/>
      <c r="J282" s="2701"/>
      <c r="K282" s="2735"/>
      <c r="L282" s="2735"/>
      <c r="M282" s="2647"/>
      <c r="N282" s="2653"/>
      <c r="O282" s="2725"/>
      <c r="P282" s="2728"/>
      <c r="Q282" s="2728"/>
      <c r="R282" s="2728"/>
      <c r="S282" s="2731"/>
      <c r="T282" s="2647"/>
      <c r="U282" s="25"/>
      <c r="V282" s="469" t="s">
        <v>777</v>
      </c>
      <c r="W282" s="1146" t="s">
        <v>119</v>
      </c>
      <c r="X282" s="39">
        <v>5</v>
      </c>
      <c r="Y282" s="36" t="s">
        <v>264</v>
      </c>
      <c r="Z282" s="23">
        <v>0.21</v>
      </c>
      <c r="AA282" s="23">
        <f>Z282*X282</f>
        <v>1.05</v>
      </c>
      <c r="AB282" s="23">
        <f>((AA282*0.12)+AA282)</f>
        <v>1.1760000000000002</v>
      </c>
      <c r="AC282" s="29" t="s">
        <v>83</v>
      </c>
      <c r="AD282" s="35"/>
      <c r="AE282" s="35" t="s">
        <v>52</v>
      </c>
      <c r="AF282" s="38"/>
      <c r="AG282" s="2691"/>
    </row>
    <row r="283" spans="1:33" s="19" customFormat="1" ht="18" customHeight="1" x14ac:dyDescent="0.25">
      <c r="A283" s="2458"/>
      <c r="B283" s="2710"/>
      <c r="C283" s="2662"/>
      <c r="D283" s="2647"/>
      <c r="E283" s="2706"/>
      <c r="F283" s="2647"/>
      <c r="G283" s="2647"/>
      <c r="H283" s="2647"/>
      <c r="I283" s="2701"/>
      <c r="J283" s="2701"/>
      <c r="K283" s="2735"/>
      <c r="L283" s="2735"/>
      <c r="M283" s="2647"/>
      <c r="N283" s="2653"/>
      <c r="O283" s="2725"/>
      <c r="P283" s="2728"/>
      <c r="Q283" s="2728"/>
      <c r="R283" s="2728"/>
      <c r="S283" s="2731"/>
      <c r="T283" s="2647"/>
      <c r="U283" s="25"/>
      <c r="V283" s="137" t="s">
        <v>790</v>
      </c>
      <c r="W283" s="1146" t="s">
        <v>817</v>
      </c>
      <c r="X283" s="39">
        <v>10</v>
      </c>
      <c r="Y283" s="36" t="s">
        <v>264</v>
      </c>
      <c r="Z283" s="23">
        <v>1.3</v>
      </c>
      <c r="AA283" s="23">
        <f t="shared" ref="AA283:AA285" si="55">Z283*X283</f>
        <v>13</v>
      </c>
      <c r="AB283" s="23">
        <f t="shared" ref="AB283:AB285" si="56">((AA283*0.12)+AA283)</f>
        <v>14.56</v>
      </c>
      <c r="AC283" s="29" t="s">
        <v>83</v>
      </c>
      <c r="AD283" s="35"/>
      <c r="AE283" s="35" t="s">
        <v>52</v>
      </c>
      <c r="AF283" s="38"/>
      <c r="AG283" s="2691"/>
    </row>
    <row r="284" spans="1:33" s="19" customFormat="1" ht="33.950000000000003" customHeight="1" x14ac:dyDescent="0.25">
      <c r="A284" s="2459"/>
      <c r="B284" s="2710"/>
      <c r="C284" s="2662"/>
      <c r="D284" s="2647"/>
      <c r="E284" s="2706"/>
      <c r="F284" s="2647"/>
      <c r="G284" s="2647"/>
      <c r="H284" s="2647"/>
      <c r="I284" s="2701"/>
      <c r="J284" s="2701"/>
      <c r="K284" s="2735"/>
      <c r="L284" s="2735"/>
      <c r="M284" s="2647"/>
      <c r="N284" s="2653"/>
      <c r="O284" s="2725"/>
      <c r="P284" s="2728"/>
      <c r="Q284" s="2728"/>
      <c r="R284" s="2728"/>
      <c r="S284" s="2731"/>
      <c r="T284" s="2647"/>
      <c r="U284" s="25"/>
      <c r="V284" s="137" t="s">
        <v>791</v>
      </c>
      <c r="W284" s="1146" t="s">
        <v>818</v>
      </c>
      <c r="X284" s="39">
        <v>25</v>
      </c>
      <c r="Y284" s="36" t="s">
        <v>264</v>
      </c>
      <c r="Z284" s="23">
        <v>0.66</v>
      </c>
      <c r="AA284" s="23">
        <f t="shared" si="55"/>
        <v>16.5</v>
      </c>
      <c r="AB284" s="23">
        <f t="shared" si="56"/>
        <v>18.48</v>
      </c>
      <c r="AC284" s="29" t="s">
        <v>83</v>
      </c>
      <c r="AD284" s="35"/>
      <c r="AE284" s="35" t="s">
        <v>52</v>
      </c>
      <c r="AF284" s="38"/>
      <c r="AG284" s="2691"/>
    </row>
    <row r="285" spans="1:33" s="19" customFormat="1" ht="33.950000000000003" customHeight="1" x14ac:dyDescent="0.25">
      <c r="A285" s="2454" t="s">
        <v>214</v>
      </c>
      <c r="B285" s="2710"/>
      <c r="C285" s="2662"/>
      <c r="D285" s="2647"/>
      <c r="E285" s="2706"/>
      <c r="F285" s="2647"/>
      <c r="G285" s="2647"/>
      <c r="H285" s="2647"/>
      <c r="I285" s="2701"/>
      <c r="J285" s="2701"/>
      <c r="K285" s="2735"/>
      <c r="L285" s="2735"/>
      <c r="M285" s="2647"/>
      <c r="N285" s="2653"/>
      <c r="O285" s="2725"/>
      <c r="P285" s="2728"/>
      <c r="Q285" s="2728"/>
      <c r="R285" s="2728"/>
      <c r="S285" s="2731"/>
      <c r="T285" s="2647"/>
      <c r="U285" s="25"/>
      <c r="V285" s="137" t="s">
        <v>792</v>
      </c>
      <c r="W285" s="1146" t="s">
        <v>793</v>
      </c>
      <c r="X285" s="39">
        <v>100</v>
      </c>
      <c r="Y285" s="36" t="s">
        <v>264</v>
      </c>
      <c r="Z285" s="23">
        <v>0.1</v>
      </c>
      <c r="AA285" s="23">
        <f t="shared" si="55"/>
        <v>10</v>
      </c>
      <c r="AB285" s="23">
        <f t="shared" si="56"/>
        <v>11.2</v>
      </c>
      <c r="AC285" s="29" t="s">
        <v>83</v>
      </c>
      <c r="AD285" s="35"/>
      <c r="AE285" s="35" t="s">
        <v>52</v>
      </c>
      <c r="AF285" s="38"/>
      <c r="AG285" s="2691"/>
    </row>
    <row r="286" spans="1:33" s="19" customFormat="1" ht="18" customHeight="1" x14ac:dyDescent="0.25">
      <c r="A286" s="2455"/>
      <c r="B286" s="2710"/>
      <c r="C286" s="2662"/>
      <c r="D286" s="2647"/>
      <c r="E286" s="2706"/>
      <c r="F286" s="2647"/>
      <c r="G286" s="2647"/>
      <c r="H286" s="2647"/>
      <c r="I286" s="2701"/>
      <c r="J286" s="2701"/>
      <c r="K286" s="2735"/>
      <c r="L286" s="2735"/>
      <c r="M286" s="2647"/>
      <c r="N286" s="2653"/>
      <c r="O286" s="2725"/>
      <c r="P286" s="2728"/>
      <c r="Q286" s="2728"/>
      <c r="R286" s="2728"/>
      <c r="S286" s="2731"/>
      <c r="T286" s="2647"/>
      <c r="U286" s="25"/>
      <c r="V286" s="469" t="s">
        <v>770</v>
      </c>
      <c r="W286" s="1146" t="s">
        <v>113</v>
      </c>
      <c r="X286" s="39">
        <v>2</v>
      </c>
      <c r="Y286" s="36" t="s">
        <v>264</v>
      </c>
      <c r="Z286" s="23">
        <v>0.26</v>
      </c>
      <c r="AA286" s="23">
        <f>Z286*X286</f>
        <v>0.52</v>
      </c>
      <c r="AB286" s="23">
        <f>((AA286*0.12)+AA286)</f>
        <v>0.58240000000000003</v>
      </c>
      <c r="AC286" s="29" t="s">
        <v>83</v>
      </c>
      <c r="AD286" s="35"/>
      <c r="AE286" s="35" t="s">
        <v>52</v>
      </c>
      <c r="AF286" s="38"/>
      <c r="AG286" s="2691"/>
    </row>
    <row r="287" spans="1:33" s="19" customFormat="1" ht="18" customHeight="1" x14ac:dyDescent="0.25">
      <c r="A287" s="2455"/>
      <c r="B287" s="2710"/>
      <c r="C287" s="2662"/>
      <c r="D287" s="2647"/>
      <c r="E287" s="2706"/>
      <c r="F287" s="2647"/>
      <c r="G287" s="2647"/>
      <c r="H287" s="2647"/>
      <c r="I287" s="2701"/>
      <c r="J287" s="2701"/>
      <c r="K287" s="2735"/>
      <c r="L287" s="2735"/>
      <c r="M287" s="2647"/>
      <c r="N287" s="2653"/>
      <c r="O287" s="2725"/>
      <c r="P287" s="2728"/>
      <c r="Q287" s="2728"/>
      <c r="R287" s="2728"/>
      <c r="S287" s="2731"/>
      <c r="T287" s="2647"/>
      <c r="U287" s="25"/>
      <c r="V287" s="469" t="s">
        <v>768</v>
      </c>
      <c r="W287" s="1146" t="s">
        <v>111</v>
      </c>
      <c r="X287" s="39">
        <v>1</v>
      </c>
      <c r="Y287" s="36" t="s">
        <v>264</v>
      </c>
      <c r="Z287" s="23">
        <v>0.71</v>
      </c>
      <c r="AA287" s="23">
        <f>Z287*X287</f>
        <v>0.71</v>
      </c>
      <c r="AB287" s="23">
        <f>((AA287*0.12)+AA287)</f>
        <v>0.79519999999999991</v>
      </c>
      <c r="AC287" s="29" t="s">
        <v>83</v>
      </c>
      <c r="AD287" s="35"/>
      <c r="AE287" s="35" t="s">
        <v>52</v>
      </c>
      <c r="AF287" s="38"/>
      <c r="AG287" s="2691"/>
    </row>
    <row r="288" spans="1:33" s="19" customFormat="1" ht="33.950000000000003" customHeight="1" x14ac:dyDescent="0.25">
      <c r="A288" s="2455"/>
      <c r="B288" s="2710"/>
      <c r="C288" s="2662"/>
      <c r="D288" s="2647"/>
      <c r="E288" s="2706"/>
      <c r="F288" s="2647"/>
      <c r="G288" s="2647"/>
      <c r="H288" s="2647"/>
      <c r="I288" s="2701"/>
      <c r="J288" s="2701"/>
      <c r="K288" s="2735"/>
      <c r="L288" s="2735"/>
      <c r="M288" s="2647"/>
      <c r="N288" s="2653"/>
      <c r="O288" s="2725"/>
      <c r="P288" s="2728"/>
      <c r="Q288" s="2728"/>
      <c r="R288" s="2728"/>
      <c r="S288" s="2731"/>
      <c r="T288" s="2647"/>
      <c r="U288" s="30" t="s">
        <v>65</v>
      </c>
      <c r="V288" s="400"/>
      <c r="W288" s="136" t="s">
        <v>66</v>
      </c>
      <c r="X288" s="400"/>
      <c r="Y288" s="400"/>
      <c r="Z288" s="400"/>
      <c r="AA288" s="400"/>
      <c r="AB288" s="16"/>
      <c r="AC288" s="133">
        <f>SUM(AB289:AB289)</f>
        <v>20.16</v>
      </c>
      <c r="AD288" s="28"/>
      <c r="AE288" s="134"/>
      <c r="AF288" s="134"/>
      <c r="AG288" s="2691"/>
    </row>
    <row r="289" spans="1:33" s="19" customFormat="1" ht="18" customHeight="1" thickBot="1" x14ac:dyDescent="0.3">
      <c r="A289" s="2455"/>
      <c r="B289" s="2719"/>
      <c r="C289" s="2720"/>
      <c r="D289" s="2721"/>
      <c r="E289" s="2722"/>
      <c r="F289" s="2721"/>
      <c r="G289" s="2721"/>
      <c r="H289" s="2721"/>
      <c r="I289" s="2733"/>
      <c r="J289" s="2733"/>
      <c r="K289" s="2736"/>
      <c r="L289" s="2736"/>
      <c r="M289" s="2721"/>
      <c r="N289" s="2737"/>
      <c r="O289" s="2726"/>
      <c r="P289" s="2729"/>
      <c r="Q289" s="2729"/>
      <c r="R289" s="2729"/>
      <c r="S289" s="2732"/>
      <c r="T289" s="2721"/>
      <c r="U289" s="370"/>
      <c r="V289" s="166" t="s">
        <v>47</v>
      </c>
      <c r="W289" s="441" t="s">
        <v>127</v>
      </c>
      <c r="X289" s="167">
        <v>2</v>
      </c>
      <c r="Y289" s="151" t="s">
        <v>264</v>
      </c>
      <c r="Z289" s="153">
        <v>9</v>
      </c>
      <c r="AA289" s="153">
        <f>X289*Z289</f>
        <v>18</v>
      </c>
      <c r="AB289" s="153">
        <f>AA289+(AA289*0.12)</f>
        <v>20.16</v>
      </c>
      <c r="AC289" s="154"/>
      <c r="AD289" s="151"/>
      <c r="AE289" s="151"/>
      <c r="AF289" s="155" t="s">
        <v>52</v>
      </c>
      <c r="AG289" s="2723"/>
    </row>
    <row r="290" spans="1:33" s="84" customFormat="1" ht="22.5" customHeight="1" thickBot="1" x14ac:dyDescent="0.3">
      <c r="A290" s="2456"/>
      <c r="B290" s="2613" t="s">
        <v>137</v>
      </c>
      <c r="C290" s="2613"/>
      <c r="D290" s="2613"/>
      <c r="E290" s="2613"/>
      <c r="F290" s="2613"/>
      <c r="G290" s="2613"/>
      <c r="H290" s="2613"/>
      <c r="I290" s="2613"/>
      <c r="J290" s="2613"/>
      <c r="K290" s="2613"/>
      <c r="L290" s="2613"/>
      <c r="M290" s="2613"/>
      <c r="N290" s="79" t="s">
        <v>138</v>
      </c>
      <c r="O290" s="80">
        <f>SUM(O276:O289)</f>
        <v>102.5568</v>
      </c>
      <c r="P290" s="81">
        <f>SUM(P276:P289)</f>
        <v>0</v>
      </c>
      <c r="Q290" s="81">
        <f>SUM(Q276:Q289)</f>
        <v>0</v>
      </c>
      <c r="R290" s="81">
        <f>SUM(R276:R289)</f>
        <v>0</v>
      </c>
      <c r="S290" s="81">
        <f>SUM(S276:S289)</f>
        <v>102.5568</v>
      </c>
      <c r="T290" s="82"/>
      <c r="U290" s="2614" t="s">
        <v>139</v>
      </c>
      <c r="V290" s="2613"/>
      <c r="W290" s="2613"/>
      <c r="X290" s="2613"/>
      <c r="Y290" s="2613"/>
      <c r="Z290" s="2613"/>
      <c r="AA290" s="2613"/>
      <c r="AB290" s="79" t="s">
        <v>138</v>
      </c>
      <c r="AC290" s="83">
        <f>SUM(AC276:AC289)</f>
        <v>102.5568</v>
      </c>
      <c r="AD290" s="2615"/>
      <c r="AE290" s="2616"/>
      <c r="AF290" s="2616"/>
      <c r="AG290" s="2617"/>
    </row>
    <row r="291" spans="1:33" s="19" customFormat="1" ht="24" customHeight="1" x14ac:dyDescent="0.25">
      <c r="A291" s="2464" t="s">
        <v>222</v>
      </c>
      <c r="B291" s="2541" t="s">
        <v>75</v>
      </c>
      <c r="C291" s="2542" t="s">
        <v>76</v>
      </c>
      <c r="D291" s="2495" t="s">
        <v>141</v>
      </c>
      <c r="E291" s="2546" t="s">
        <v>47</v>
      </c>
      <c r="F291" s="2495" t="s">
        <v>215</v>
      </c>
      <c r="G291" s="2495" t="s">
        <v>216</v>
      </c>
      <c r="H291" s="2495" t="s">
        <v>844</v>
      </c>
      <c r="I291" s="2629">
        <v>7</v>
      </c>
      <c r="J291" s="2629">
        <v>7</v>
      </c>
      <c r="K291" s="2631">
        <v>10</v>
      </c>
      <c r="L291" s="2631">
        <v>10</v>
      </c>
      <c r="M291" s="2495" t="s">
        <v>891</v>
      </c>
      <c r="N291" s="2628" t="s">
        <v>1314</v>
      </c>
      <c r="O291" s="2519">
        <f>AC291</f>
        <v>79.059200000000004</v>
      </c>
      <c r="P291" s="2522">
        <v>0</v>
      </c>
      <c r="Q291" s="2522">
        <v>0</v>
      </c>
      <c r="R291" s="2522">
        <v>0</v>
      </c>
      <c r="S291" s="2525">
        <f>+SUM(O291:Q298)</f>
        <v>79.059200000000004</v>
      </c>
      <c r="T291" s="2495" t="s">
        <v>223</v>
      </c>
      <c r="U291" s="159" t="s">
        <v>64</v>
      </c>
      <c r="V291" s="405"/>
      <c r="W291" s="440" t="s">
        <v>105</v>
      </c>
      <c r="X291" s="88"/>
      <c r="Y291" s="89"/>
      <c r="Z291" s="90"/>
      <c r="AA291" s="90"/>
      <c r="AB291" s="90"/>
      <c r="AC291" s="91">
        <f>SUM(AB292:AB298)</f>
        <v>79.059200000000004</v>
      </c>
      <c r="AD291" s="89"/>
      <c r="AE291" s="92"/>
      <c r="AF291" s="92"/>
      <c r="AG291" s="2516" t="s">
        <v>224</v>
      </c>
    </row>
    <row r="292" spans="1:33" s="19" customFormat="1" ht="24" customHeight="1" x14ac:dyDescent="0.25">
      <c r="A292" s="2455"/>
      <c r="B292" s="2505"/>
      <c r="C292" s="2508"/>
      <c r="D292" s="2496" t="s">
        <v>141</v>
      </c>
      <c r="E292" s="2547" t="s">
        <v>217</v>
      </c>
      <c r="F292" s="2496" t="s">
        <v>218</v>
      </c>
      <c r="G292" s="2496" t="s">
        <v>216</v>
      </c>
      <c r="H292" s="2496" t="s">
        <v>219</v>
      </c>
      <c r="I292" s="2607">
        <v>5</v>
      </c>
      <c r="J292" s="2607">
        <v>5</v>
      </c>
      <c r="K292" s="2632">
        <v>8</v>
      </c>
      <c r="L292" s="2632">
        <v>8</v>
      </c>
      <c r="M292" s="2496" t="s">
        <v>220</v>
      </c>
      <c r="N292" s="2539" t="s">
        <v>221</v>
      </c>
      <c r="O292" s="2520"/>
      <c r="P292" s="2523"/>
      <c r="Q292" s="2523"/>
      <c r="R292" s="2523"/>
      <c r="S292" s="2526"/>
      <c r="T292" s="2496"/>
      <c r="U292" s="40"/>
      <c r="V292" s="137" t="s">
        <v>771</v>
      </c>
      <c r="W292" s="73" t="s">
        <v>114</v>
      </c>
      <c r="X292" s="34">
        <v>10</v>
      </c>
      <c r="Y292" s="373" t="s">
        <v>264</v>
      </c>
      <c r="Z292" s="22">
        <v>3.1</v>
      </c>
      <c r="AA292" s="23">
        <f>+X292*Z292</f>
        <v>31</v>
      </c>
      <c r="AB292" s="23">
        <f>+AA292*0+AA292</f>
        <v>31</v>
      </c>
      <c r="AC292" s="24" t="s">
        <v>83</v>
      </c>
      <c r="AD292" s="35"/>
      <c r="AE292" s="35" t="s">
        <v>52</v>
      </c>
      <c r="AF292" s="37"/>
      <c r="AG292" s="2517"/>
    </row>
    <row r="293" spans="1:33" s="19" customFormat="1" ht="24" customHeight="1" x14ac:dyDescent="0.25">
      <c r="A293" s="2455"/>
      <c r="B293" s="2505"/>
      <c r="C293" s="2508"/>
      <c r="D293" s="2496" t="s">
        <v>141</v>
      </c>
      <c r="E293" s="2547" t="s">
        <v>217</v>
      </c>
      <c r="F293" s="2496" t="s">
        <v>218</v>
      </c>
      <c r="G293" s="2496" t="s">
        <v>216</v>
      </c>
      <c r="H293" s="2496" t="s">
        <v>219</v>
      </c>
      <c r="I293" s="2607">
        <v>5</v>
      </c>
      <c r="J293" s="2607">
        <v>5</v>
      </c>
      <c r="K293" s="2632">
        <v>8</v>
      </c>
      <c r="L293" s="2632">
        <v>8</v>
      </c>
      <c r="M293" s="2496" t="s">
        <v>220</v>
      </c>
      <c r="N293" s="2539" t="s">
        <v>221</v>
      </c>
      <c r="O293" s="2520"/>
      <c r="P293" s="2523"/>
      <c r="Q293" s="2523"/>
      <c r="R293" s="2523"/>
      <c r="S293" s="2526"/>
      <c r="T293" s="2496"/>
      <c r="U293" s="40"/>
      <c r="V293" s="137" t="s">
        <v>777</v>
      </c>
      <c r="W293" s="73" t="s">
        <v>119</v>
      </c>
      <c r="X293" s="34">
        <v>5</v>
      </c>
      <c r="Y293" s="373" t="s">
        <v>264</v>
      </c>
      <c r="Z293" s="22">
        <v>0.21</v>
      </c>
      <c r="AA293" s="23">
        <f>Z293*X293</f>
        <v>1.05</v>
      </c>
      <c r="AB293" s="23">
        <f>((AA293*0.12)+AA293)</f>
        <v>1.1760000000000002</v>
      </c>
      <c r="AC293" s="29" t="s">
        <v>83</v>
      </c>
      <c r="AD293" s="35"/>
      <c r="AE293" s="35" t="s">
        <v>52</v>
      </c>
      <c r="AF293" s="38"/>
      <c r="AG293" s="2517"/>
    </row>
    <row r="294" spans="1:33" s="19" customFormat="1" ht="24" customHeight="1" x14ac:dyDescent="0.25">
      <c r="A294" s="2455"/>
      <c r="B294" s="2505"/>
      <c r="C294" s="2508"/>
      <c r="D294" s="2496" t="s">
        <v>141</v>
      </c>
      <c r="E294" s="2547" t="s">
        <v>217</v>
      </c>
      <c r="F294" s="2496" t="s">
        <v>218</v>
      </c>
      <c r="G294" s="2496" t="s">
        <v>216</v>
      </c>
      <c r="H294" s="2496" t="s">
        <v>219</v>
      </c>
      <c r="I294" s="2607">
        <v>5</v>
      </c>
      <c r="J294" s="2607">
        <v>5</v>
      </c>
      <c r="K294" s="2632">
        <v>8</v>
      </c>
      <c r="L294" s="2632">
        <v>8</v>
      </c>
      <c r="M294" s="2496" t="s">
        <v>220</v>
      </c>
      <c r="N294" s="2539" t="s">
        <v>221</v>
      </c>
      <c r="O294" s="2520"/>
      <c r="P294" s="2523"/>
      <c r="Q294" s="2523"/>
      <c r="R294" s="2523"/>
      <c r="S294" s="2526"/>
      <c r="T294" s="2496"/>
      <c r="U294" s="40"/>
      <c r="V294" s="137" t="s">
        <v>758</v>
      </c>
      <c r="W294" s="73" t="s">
        <v>759</v>
      </c>
      <c r="X294" s="34">
        <v>1</v>
      </c>
      <c r="Y294" s="373" t="s">
        <v>264</v>
      </c>
      <c r="Z294" s="22">
        <v>1.4</v>
      </c>
      <c r="AA294" s="23">
        <f>Z294*X294</f>
        <v>1.4</v>
      </c>
      <c r="AB294" s="23">
        <f>((AA294*0.12)+AA294)</f>
        <v>1.5679999999999998</v>
      </c>
      <c r="AC294" s="29" t="s">
        <v>83</v>
      </c>
      <c r="AD294" s="35"/>
      <c r="AE294" s="35" t="s">
        <v>52</v>
      </c>
      <c r="AF294" s="38"/>
      <c r="AG294" s="2517"/>
    </row>
    <row r="295" spans="1:33" s="19" customFormat="1" ht="24" customHeight="1" x14ac:dyDescent="0.25">
      <c r="A295" s="2455"/>
      <c r="B295" s="2505"/>
      <c r="C295" s="2508"/>
      <c r="D295" s="2496"/>
      <c r="E295" s="2547"/>
      <c r="F295" s="2496"/>
      <c r="G295" s="2496"/>
      <c r="H295" s="2496"/>
      <c r="I295" s="2607"/>
      <c r="J295" s="2607"/>
      <c r="K295" s="2632"/>
      <c r="L295" s="2632"/>
      <c r="M295" s="2496"/>
      <c r="N295" s="2539"/>
      <c r="O295" s="2520"/>
      <c r="P295" s="2523"/>
      <c r="Q295" s="2523"/>
      <c r="R295" s="2523"/>
      <c r="S295" s="2526"/>
      <c r="T295" s="2496"/>
      <c r="U295" s="40"/>
      <c r="V295" s="137" t="s">
        <v>790</v>
      </c>
      <c r="W295" s="1146" t="s">
        <v>817</v>
      </c>
      <c r="X295" s="39">
        <v>10</v>
      </c>
      <c r="Y295" s="373" t="s">
        <v>264</v>
      </c>
      <c r="Z295" s="23">
        <v>1.3</v>
      </c>
      <c r="AA295" s="23">
        <f>Z295*X295</f>
        <v>13</v>
      </c>
      <c r="AB295" s="23">
        <f>((AA295*0.12)+AA295)</f>
        <v>14.56</v>
      </c>
      <c r="AC295" s="29" t="s">
        <v>83</v>
      </c>
      <c r="AD295" s="35"/>
      <c r="AE295" s="35" t="s">
        <v>52</v>
      </c>
      <c r="AF295" s="38"/>
      <c r="AG295" s="2517"/>
    </row>
    <row r="296" spans="1:33" s="19" customFormat="1" ht="33.950000000000003" customHeight="1" x14ac:dyDescent="0.25">
      <c r="A296" s="2455"/>
      <c r="B296" s="2505"/>
      <c r="C296" s="2508"/>
      <c r="D296" s="2496"/>
      <c r="E296" s="2547"/>
      <c r="F296" s="2496"/>
      <c r="G296" s="2496"/>
      <c r="H296" s="2496"/>
      <c r="I296" s="2607"/>
      <c r="J296" s="2607"/>
      <c r="K296" s="2632"/>
      <c r="L296" s="2632"/>
      <c r="M296" s="2496"/>
      <c r="N296" s="2539"/>
      <c r="O296" s="2520"/>
      <c r="P296" s="2523"/>
      <c r="Q296" s="2523"/>
      <c r="R296" s="2523"/>
      <c r="S296" s="2526"/>
      <c r="T296" s="2496"/>
      <c r="U296" s="40"/>
      <c r="V296" s="137" t="s">
        <v>791</v>
      </c>
      <c r="W296" s="1146" t="s">
        <v>818</v>
      </c>
      <c r="X296" s="39">
        <v>25</v>
      </c>
      <c r="Y296" s="373" t="s">
        <v>264</v>
      </c>
      <c r="Z296" s="23">
        <v>0.66</v>
      </c>
      <c r="AA296" s="23">
        <f t="shared" ref="AA296:AA297" si="57">Z296*X296</f>
        <v>16.5</v>
      </c>
      <c r="AB296" s="23">
        <f t="shared" ref="AB296:AB297" si="58">((AA296*0.12)+AA296)</f>
        <v>18.48</v>
      </c>
      <c r="AC296" s="29" t="s">
        <v>83</v>
      </c>
      <c r="AD296" s="35"/>
      <c r="AE296" s="35" t="s">
        <v>52</v>
      </c>
      <c r="AF296" s="38"/>
      <c r="AG296" s="2517"/>
    </row>
    <row r="297" spans="1:33" s="19" customFormat="1" ht="33.950000000000003" customHeight="1" x14ac:dyDescent="0.25">
      <c r="A297" s="2455"/>
      <c r="B297" s="2505"/>
      <c r="C297" s="2508"/>
      <c r="D297" s="2496"/>
      <c r="E297" s="2547"/>
      <c r="F297" s="2496"/>
      <c r="G297" s="2496"/>
      <c r="H297" s="2496"/>
      <c r="I297" s="2607"/>
      <c r="J297" s="2607"/>
      <c r="K297" s="2632"/>
      <c r="L297" s="2632"/>
      <c r="M297" s="2496"/>
      <c r="N297" s="2539"/>
      <c r="O297" s="2520"/>
      <c r="P297" s="2523"/>
      <c r="Q297" s="2523"/>
      <c r="R297" s="2523"/>
      <c r="S297" s="2526"/>
      <c r="T297" s="2496"/>
      <c r="U297" s="40"/>
      <c r="V297" s="137" t="s">
        <v>792</v>
      </c>
      <c r="W297" s="1146" t="s">
        <v>793</v>
      </c>
      <c r="X297" s="39">
        <v>100</v>
      </c>
      <c r="Y297" s="373" t="s">
        <v>264</v>
      </c>
      <c r="Z297" s="23">
        <v>0.1</v>
      </c>
      <c r="AA297" s="23">
        <f t="shared" si="57"/>
        <v>10</v>
      </c>
      <c r="AB297" s="23">
        <f t="shared" si="58"/>
        <v>11.2</v>
      </c>
      <c r="AC297" s="29" t="s">
        <v>83</v>
      </c>
      <c r="AD297" s="35"/>
      <c r="AE297" s="35" t="s">
        <v>52</v>
      </c>
      <c r="AF297" s="38"/>
      <c r="AG297" s="2517"/>
    </row>
    <row r="298" spans="1:33" s="19" customFormat="1" ht="24" customHeight="1" x14ac:dyDescent="0.25">
      <c r="A298" s="2455"/>
      <c r="B298" s="2559"/>
      <c r="C298" s="2561"/>
      <c r="D298" s="2563" t="s">
        <v>141</v>
      </c>
      <c r="E298" s="2684" t="s">
        <v>217</v>
      </c>
      <c r="F298" s="2563" t="s">
        <v>218</v>
      </c>
      <c r="G298" s="2563" t="s">
        <v>216</v>
      </c>
      <c r="H298" s="2563" t="s">
        <v>219</v>
      </c>
      <c r="I298" s="2597">
        <v>5</v>
      </c>
      <c r="J298" s="2597">
        <v>5</v>
      </c>
      <c r="K298" s="2704">
        <v>8</v>
      </c>
      <c r="L298" s="2704">
        <v>8</v>
      </c>
      <c r="M298" s="2563" t="s">
        <v>220</v>
      </c>
      <c r="N298" s="2595" t="s">
        <v>221</v>
      </c>
      <c r="O298" s="2739"/>
      <c r="P298" s="2740"/>
      <c r="Q298" s="2740"/>
      <c r="R298" s="2740"/>
      <c r="S298" s="2738"/>
      <c r="T298" s="2563"/>
      <c r="U298" s="290"/>
      <c r="V298" s="399" t="s">
        <v>773</v>
      </c>
      <c r="W298" s="162" t="s">
        <v>116</v>
      </c>
      <c r="X298" s="107">
        <v>2</v>
      </c>
      <c r="Y298" s="464" t="s">
        <v>264</v>
      </c>
      <c r="Z298" s="108">
        <v>0.48</v>
      </c>
      <c r="AA298" s="109">
        <f>Z298*X298</f>
        <v>0.96</v>
      </c>
      <c r="AB298" s="109">
        <f>((AA298*0.12)+AA298)</f>
        <v>1.0751999999999999</v>
      </c>
      <c r="AC298" s="110" t="s">
        <v>83</v>
      </c>
      <c r="AD298" s="111"/>
      <c r="AE298" s="111" t="s">
        <v>52</v>
      </c>
      <c r="AF298" s="112"/>
      <c r="AG298" s="2580"/>
    </row>
    <row r="299" spans="1:33" s="19" customFormat="1" ht="57.75" customHeight="1" x14ac:dyDescent="0.25">
      <c r="A299" s="2455"/>
      <c r="B299" s="2504" t="s">
        <v>44</v>
      </c>
      <c r="C299" s="2507" t="s">
        <v>45</v>
      </c>
      <c r="D299" s="2575" t="s">
        <v>87</v>
      </c>
      <c r="E299" s="2693" t="s">
        <v>47</v>
      </c>
      <c r="F299" s="2575" t="s">
        <v>864</v>
      </c>
      <c r="G299" s="2575" t="s">
        <v>96</v>
      </c>
      <c r="H299" s="2575" t="s">
        <v>846</v>
      </c>
      <c r="I299" s="2714">
        <v>1</v>
      </c>
      <c r="J299" s="2714">
        <v>2</v>
      </c>
      <c r="K299" s="2741">
        <v>6</v>
      </c>
      <c r="L299" s="2741">
        <v>3</v>
      </c>
      <c r="M299" s="2575" t="s">
        <v>894</v>
      </c>
      <c r="N299" s="2645" t="s">
        <v>1316</v>
      </c>
      <c r="O299" s="2572">
        <f>AC299</f>
        <v>20.16</v>
      </c>
      <c r="P299" s="2550">
        <v>0</v>
      </c>
      <c r="Q299" s="2550">
        <v>0</v>
      </c>
      <c r="R299" s="2550">
        <v>0</v>
      </c>
      <c r="S299" s="2553">
        <f>+SUM(O299:Q300)</f>
        <v>20.16</v>
      </c>
      <c r="T299" s="2575" t="s">
        <v>223</v>
      </c>
      <c r="U299" s="30" t="s">
        <v>65</v>
      </c>
      <c r="V299" s="293"/>
      <c r="W299" s="136" t="s">
        <v>66</v>
      </c>
      <c r="X299" s="27"/>
      <c r="Y299" s="28"/>
      <c r="Z299" s="168"/>
      <c r="AA299" s="16"/>
      <c r="AB299" s="16"/>
      <c r="AC299" s="133">
        <f>SUM(AB300:AB300)</f>
        <v>20.16</v>
      </c>
      <c r="AD299" s="28"/>
      <c r="AE299" s="134"/>
      <c r="AF299" s="134"/>
      <c r="AG299" s="2557"/>
    </row>
    <row r="300" spans="1:33" s="19" customFormat="1" ht="57.75" customHeight="1" thickBot="1" x14ac:dyDescent="0.3">
      <c r="A300" s="2455"/>
      <c r="B300" s="2601"/>
      <c r="C300" s="2602"/>
      <c r="D300" s="2606"/>
      <c r="E300" s="2708"/>
      <c r="F300" s="2606"/>
      <c r="G300" s="2606"/>
      <c r="H300" s="2606"/>
      <c r="I300" s="2715"/>
      <c r="J300" s="2715"/>
      <c r="K300" s="2742"/>
      <c r="L300" s="2742"/>
      <c r="M300" s="2606"/>
      <c r="N300" s="2618"/>
      <c r="O300" s="2679"/>
      <c r="P300" s="2680"/>
      <c r="Q300" s="2680"/>
      <c r="R300" s="2680"/>
      <c r="S300" s="2685"/>
      <c r="T300" s="2606"/>
      <c r="U300" s="370"/>
      <c r="V300" s="166" t="s">
        <v>47</v>
      </c>
      <c r="W300" s="441" t="s">
        <v>127</v>
      </c>
      <c r="X300" s="167">
        <v>2</v>
      </c>
      <c r="Y300" s="151" t="s">
        <v>264</v>
      </c>
      <c r="Z300" s="153">
        <v>9</v>
      </c>
      <c r="AA300" s="153">
        <f>X300*Z300</f>
        <v>18</v>
      </c>
      <c r="AB300" s="153">
        <f>AA300+(AA300*0.12)</f>
        <v>20.16</v>
      </c>
      <c r="AC300" s="154"/>
      <c r="AD300" s="151"/>
      <c r="AE300" s="151"/>
      <c r="AF300" s="155" t="s">
        <v>52</v>
      </c>
      <c r="AG300" s="2612"/>
    </row>
    <row r="301" spans="1:33" s="84" customFormat="1" ht="22.5" customHeight="1" thickBot="1" x14ac:dyDescent="0.3">
      <c r="A301" s="2456"/>
      <c r="B301" s="2613" t="s">
        <v>137</v>
      </c>
      <c r="C301" s="2613"/>
      <c r="D301" s="2613"/>
      <c r="E301" s="2613"/>
      <c r="F301" s="2613"/>
      <c r="G301" s="2613"/>
      <c r="H301" s="2613"/>
      <c r="I301" s="2613"/>
      <c r="J301" s="2613"/>
      <c r="K301" s="2613"/>
      <c r="L301" s="2613"/>
      <c r="M301" s="2613"/>
      <c r="N301" s="79" t="s">
        <v>138</v>
      </c>
      <c r="O301" s="80">
        <f>SUM(O291:O300)</f>
        <v>99.219200000000001</v>
      </c>
      <c r="P301" s="81">
        <f>SUM(P291:P300)</f>
        <v>0</v>
      </c>
      <c r="Q301" s="81">
        <f>SUM(Q291:Q300)</f>
        <v>0</v>
      </c>
      <c r="R301" s="81">
        <f>SUM(R291:R300)</f>
        <v>0</v>
      </c>
      <c r="S301" s="81">
        <f>SUM(S291:S300)</f>
        <v>99.219200000000001</v>
      </c>
      <c r="T301" s="82"/>
      <c r="U301" s="2614" t="s">
        <v>139</v>
      </c>
      <c r="V301" s="2613"/>
      <c r="W301" s="2613"/>
      <c r="X301" s="2613"/>
      <c r="Y301" s="2613"/>
      <c r="Z301" s="2613"/>
      <c r="AA301" s="2613"/>
      <c r="AB301" s="79" t="s">
        <v>138</v>
      </c>
      <c r="AC301" s="83">
        <f>SUM(AC291:AC300)</f>
        <v>99.219200000000001</v>
      </c>
      <c r="AD301" s="2615"/>
      <c r="AE301" s="2616"/>
      <c r="AF301" s="2616"/>
      <c r="AG301" s="2617"/>
    </row>
    <row r="302" spans="1:33" s="19" customFormat="1" ht="18" customHeight="1" x14ac:dyDescent="0.25">
      <c r="A302" s="2455" t="s">
        <v>225</v>
      </c>
      <c r="B302" s="2541" t="s">
        <v>44</v>
      </c>
      <c r="C302" s="2542" t="s">
        <v>45</v>
      </c>
      <c r="D302" s="2495" t="s">
        <v>87</v>
      </c>
      <c r="E302" s="2546" t="s">
        <v>47</v>
      </c>
      <c r="F302" s="2495" t="s">
        <v>865</v>
      </c>
      <c r="G302" s="2495" t="s">
        <v>96</v>
      </c>
      <c r="H302" s="2495" t="s">
        <v>846</v>
      </c>
      <c r="I302" s="2629">
        <v>1</v>
      </c>
      <c r="J302" s="2629">
        <v>2</v>
      </c>
      <c r="K302" s="2631">
        <v>4</v>
      </c>
      <c r="L302" s="2631">
        <v>2</v>
      </c>
      <c r="M302" s="2495" t="s">
        <v>894</v>
      </c>
      <c r="N302" s="2628" t="s">
        <v>1316</v>
      </c>
      <c r="O302" s="2519">
        <f>AC302</f>
        <v>76.416000000000011</v>
      </c>
      <c r="P302" s="2522">
        <v>0</v>
      </c>
      <c r="Q302" s="2522">
        <v>0</v>
      </c>
      <c r="R302" s="2522">
        <v>0</v>
      </c>
      <c r="S302" s="2525">
        <f>+SUM(O302:Q307)</f>
        <v>76.416000000000011</v>
      </c>
      <c r="T302" s="2495" t="s">
        <v>895</v>
      </c>
      <c r="U302" s="85" t="s">
        <v>64</v>
      </c>
      <c r="V302" s="421"/>
      <c r="W302" s="440" t="s">
        <v>105</v>
      </c>
      <c r="X302" s="417"/>
      <c r="Y302" s="418"/>
      <c r="Z302" s="419"/>
      <c r="AA302" s="90"/>
      <c r="AB302" s="90"/>
      <c r="AC302" s="404">
        <f>SUM(AB303:AB307)</f>
        <v>76.416000000000011</v>
      </c>
      <c r="AD302" s="266"/>
      <c r="AE302" s="92"/>
      <c r="AF302" s="92"/>
      <c r="AG302" s="2516" t="s">
        <v>226</v>
      </c>
    </row>
    <row r="303" spans="1:33" s="19" customFormat="1" ht="18" customHeight="1" x14ac:dyDescent="0.25">
      <c r="A303" s="2455"/>
      <c r="B303" s="2505"/>
      <c r="C303" s="2508"/>
      <c r="D303" s="2496"/>
      <c r="E303" s="2547"/>
      <c r="F303" s="2496"/>
      <c r="G303" s="2496"/>
      <c r="H303" s="2496"/>
      <c r="I303" s="2607"/>
      <c r="J303" s="2607"/>
      <c r="K303" s="2632"/>
      <c r="L303" s="2632"/>
      <c r="M303" s="2496"/>
      <c r="N303" s="2539"/>
      <c r="O303" s="2520"/>
      <c r="P303" s="2523"/>
      <c r="Q303" s="2523"/>
      <c r="R303" s="2523"/>
      <c r="S303" s="2526"/>
      <c r="T303" s="2496"/>
      <c r="U303" s="31"/>
      <c r="V303" s="137" t="s">
        <v>771</v>
      </c>
      <c r="W303" s="73" t="s">
        <v>114</v>
      </c>
      <c r="X303" s="34">
        <v>10</v>
      </c>
      <c r="Y303" s="373" t="s">
        <v>264</v>
      </c>
      <c r="Z303" s="22">
        <v>3.1</v>
      </c>
      <c r="AA303" s="23">
        <f>Z303*X303</f>
        <v>31</v>
      </c>
      <c r="AB303" s="23">
        <f>((AA303*0)+AA303)</f>
        <v>31</v>
      </c>
      <c r="AC303" s="29" t="s">
        <v>83</v>
      </c>
      <c r="AD303" s="35"/>
      <c r="AE303" s="35" t="s">
        <v>52</v>
      </c>
      <c r="AF303" s="37"/>
      <c r="AG303" s="2517"/>
    </row>
    <row r="304" spans="1:33" s="19" customFormat="1" ht="18" customHeight="1" x14ac:dyDescent="0.25">
      <c r="A304" s="2455"/>
      <c r="B304" s="2505"/>
      <c r="C304" s="2508"/>
      <c r="D304" s="2496"/>
      <c r="E304" s="2547"/>
      <c r="F304" s="2496"/>
      <c r="G304" s="2496"/>
      <c r="H304" s="2496"/>
      <c r="I304" s="2607"/>
      <c r="J304" s="2607"/>
      <c r="K304" s="2632"/>
      <c r="L304" s="2632"/>
      <c r="M304" s="2496"/>
      <c r="N304" s="2539"/>
      <c r="O304" s="2520"/>
      <c r="P304" s="2523"/>
      <c r="Q304" s="2523"/>
      <c r="R304" s="2523"/>
      <c r="S304" s="2526"/>
      <c r="T304" s="2496"/>
      <c r="U304" s="40"/>
      <c r="V304" s="137" t="s">
        <v>777</v>
      </c>
      <c r="W304" s="73" t="s">
        <v>119</v>
      </c>
      <c r="X304" s="34">
        <v>5</v>
      </c>
      <c r="Y304" s="373" t="s">
        <v>264</v>
      </c>
      <c r="Z304" s="22">
        <v>0.21</v>
      </c>
      <c r="AA304" s="23">
        <f>Z304*X304</f>
        <v>1.05</v>
      </c>
      <c r="AB304" s="23">
        <f t="shared" ref="AB304:AB307" si="59">((AA304*0.12)+AA304)</f>
        <v>1.1760000000000002</v>
      </c>
      <c r="AC304" s="29" t="s">
        <v>83</v>
      </c>
      <c r="AD304" s="35"/>
      <c r="AE304" s="35" t="s">
        <v>52</v>
      </c>
      <c r="AF304" s="38"/>
      <c r="AG304" s="2517"/>
    </row>
    <row r="305" spans="1:33" s="19" customFormat="1" ht="18" customHeight="1" x14ac:dyDescent="0.25">
      <c r="A305" s="2455"/>
      <c r="B305" s="2505"/>
      <c r="C305" s="2508"/>
      <c r="D305" s="2496"/>
      <c r="E305" s="2547"/>
      <c r="F305" s="2496"/>
      <c r="G305" s="2496"/>
      <c r="H305" s="2496"/>
      <c r="I305" s="2607"/>
      <c r="J305" s="2607"/>
      <c r="K305" s="2632"/>
      <c r="L305" s="2632"/>
      <c r="M305" s="2496"/>
      <c r="N305" s="2539"/>
      <c r="O305" s="2520"/>
      <c r="P305" s="2523"/>
      <c r="Q305" s="2523"/>
      <c r="R305" s="2523"/>
      <c r="S305" s="2526"/>
      <c r="T305" s="2496"/>
      <c r="U305" s="40"/>
      <c r="V305" s="137" t="s">
        <v>790</v>
      </c>
      <c r="W305" s="1146" t="s">
        <v>817</v>
      </c>
      <c r="X305" s="39">
        <v>10</v>
      </c>
      <c r="Y305" s="373" t="s">
        <v>264</v>
      </c>
      <c r="Z305" s="23">
        <v>1.3</v>
      </c>
      <c r="AA305" s="23">
        <f t="shared" ref="AA305:AA307" si="60">Z305*X305</f>
        <v>13</v>
      </c>
      <c r="AB305" s="23">
        <f t="shared" si="59"/>
        <v>14.56</v>
      </c>
      <c r="AC305" s="29" t="s">
        <v>83</v>
      </c>
      <c r="AD305" s="35"/>
      <c r="AE305" s="35" t="s">
        <v>52</v>
      </c>
      <c r="AF305" s="38"/>
      <c r="AG305" s="2517"/>
    </row>
    <row r="306" spans="1:33" s="19" customFormat="1" ht="33.950000000000003" customHeight="1" x14ac:dyDescent="0.25">
      <c r="A306" s="2455"/>
      <c r="B306" s="2505"/>
      <c r="C306" s="2508"/>
      <c r="D306" s="2496"/>
      <c r="E306" s="2547"/>
      <c r="F306" s="2496"/>
      <c r="G306" s="2496"/>
      <c r="H306" s="2496"/>
      <c r="I306" s="2607"/>
      <c r="J306" s="2607"/>
      <c r="K306" s="2632"/>
      <c r="L306" s="2632"/>
      <c r="M306" s="2496"/>
      <c r="N306" s="2539"/>
      <c r="O306" s="2520"/>
      <c r="P306" s="2523"/>
      <c r="Q306" s="2523"/>
      <c r="R306" s="2523"/>
      <c r="S306" s="2526"/>
      <c r="T306" s="2496"/>
      <c r="U306" s="40"/>
      <c r="V306" s="137" t="s">
        <v>791</v>
      </c>
      <c r="W306" s="1146" t="s">
        <v>818</v>
      </c>
      <c r="X306" s="39">
        <v>25</v>
      </c>
      <c r="Y306" s="373" t="s">
        <v>264</v>
      </c>
      <c r="Z306" s="23">
        <v>0.66</v>
      </c>
      <c r="AA306" s="23">
        <f t="shared" si="60"/>
        <v>16.5</v>
      </c>
      <c r="AB306" s="23">
        <f t="shared" si="59"/>
        <v>18.48</v>
      </c>
      <c r="AC306" s="29" t="s">
        <v>83</v>
      </c>
      <c r="AD306" s="35"/>
      <c r="AE306" s="35" t="s">
        <v>52</v>
      </c>
      <c r="AF306" s="38"/>
      <c r="AG306" s="2517"/>
    </row>
    <row r="307" spans="1:33" s="19" customFormat="1" ht="33.950000000000003" customHeight="1" thickBot="1" x14ac:dyDescent="0.3">
      <c r="A307" s="2455"/>
      <c r="B307" s="2601"/>
      <c r="C307" s="2602"/>
      <c r="D307" s="2606"/>
      <c r="E307" s="2708"/>
      <c r="F307" s="2606"/>
      <c r="G307" s="2606"/>
      <c r="H307" s="2606"/>
      <c r="I307" s="2715"/>
      <c r="J307" s="2715"/>
      <c r="K307" s="2742"/>
      <c r="L307" s="2742"/>
      <c r="M307" s="2606"/>
      <c r="N307" s="2618"/>
      <c r="O307" s="2620"/>
      <c r="P307" s="2622"/>
      <c r="Q307" s="2622"/>
      <c r="R307" s="2622"/>
      <c r="S307" s="2610"/>
      <c r="T307" s="2606"/>
      <c r="U307" s="369"/>
      <c r="V307" s="415" t="s">
        <v>792</v>
      </c>
      <c r="W307" s="1147" t="s">
        <v>793</v>
      </c>
      <c r="X307" s="283">
        <v>100</v>
      </c>
      <c r="Y307" s="465" t="s">
        <v>264</v>
      </c>
      <c r="Z307" s="153">
        <v>0.1</v>
      </c>
      <c r="AA307" s="153">
        <f t="shared" si="60"/>
        <v>10</v>
      </c>
      <c r="AB307" s="153">
        <f t="shared" si="59"/>
        <v>11.2</v>
      </c>
      <c r="AC307" s="154" t="s">
        <v>83</v>
      </c>
      <c r="AD307" s="151"/>
      <c r="AE307" s="151" t="s">
        <v>52</v>
      </c>
      <c r="AF307" s="155"/>
      <c r="AG307" s="2612"/>
    </row>
    <row r="308" spans="1:33" s="84" customFormat="1" ht="22.5" customHeight="1" thickBot="1" x14ac:dyDescent="0.3">
      <c r="A308" s="2456"/>
      <c r="B308" s="2613" t="s">
        <v>137</v>
      </c>
      <c r="C308" s="2613"/>
      <c r="D308" s="2613"/>
      <c r="E308" s="2613"/>
      <c r="F308" s="2613"/>
      <c r="G308" s="2613"/>
      <c r="H308" s="2613"/>
      <c r="I308" s="2613"/>
      <c r="J308" s="2613"/>
      <c r="K308" s="2613"/>
      <c r="L308" s="2613"/>
      <c r="M308" s="2613"/>
      <c r="N308" s="79" t="s">
        <v>138</v>
      </c>
      <c r="O308" s="80">
        <f>SUM(O302:O307)</f>
        <v>76.416000000000011</v>
      </c>
      <c r="P308" s="81">
        <f>SUM(P302:P307)</f>
        <v>0</v>
      </c>
      <c r="Q308" s="81">
        <f>SUM(Q302:Q307)</f>
        <v>0</v>
      </c>
      <c r="R308" s="81">
        <f>SUM(R302:R307)</f>
        <v>0</v>
      </c>
      <c r="S308" s="81">
        <f>SUM(S302:S307)</f>
        <v>76.416000000000011</v>
      </c>
      <c r="T308" s="82"/>
      <c r="U308" s="2614" t="s">
        <v>139</v>
      </c>
      <c r="V308" s="2613"/>
      <c r="W308" s="2613"/>
      <c r="X308" s="2613"/>
      <c r="Y308" s="2613"/>
      <c r="Z308" s="2613"/>
      <c r="AA308" s="2613"/>
      <c r="AB308" s="79" t="s">
        <v>138</v>
      </c>
      <c r="AC308" s="83">
        <f>SUM(AC302:AC307)</f>
        <v>76.416000000000011</v>
      </c>
      <c r="AD308" s="2615"/>
      <c r="AE308" s="2616"/>
      <c r="AF308" s="2616"/>
      <c r="AG308" s="2617"/>
    </row>
    <row r="309" spans="1:33" s="19" customFormat="1" ht="18" customHeight="1" x14ac:dyDescent="0.25">
      <c r="A309" s="2464" t="s">
        <v>227</v>
      </c>
      <c r="B309" s="2541" t="s">
        <v>75</v>
      </c>
      <c r="C309" s="2542" t="s">
        <v>76</v>
      </c>
      <c r="D309" s="2495" t="s">
        <v>141</v>
      </c>
      <c r="E309" s="2546" t="s">
        <v>47</v>
      </c>
      <c r="F309" s="2495" t="s">
        <v>215</v>
      </c>
      <c r="G309" s="2495" t="s">
        <v>216</v>
      </c>
      <c r="H309" s="2495" t="s">
        <v>844</v>
      </c>
      <c r="I309" s="2629">
        <v>7</v>
      </c>
      <c r="J309" s="2629">
        <v>7</v>
      </c>
      <c r="K309" s="2631">
        <v>10</v>
      </c>
      <c r="L309" s="2631">
        <v>10</v>
      </c>
      <c r="M309" s="2495" t="s">
        <v>891</v>
      </c>
      <c r="N309" s="2628" t="s">
        <v>1314</v>
      </c>
      <c r="O309" s="2519">
        <f>AC309</f>
        <v>82.013760000000005</v>
      </c>
      <c r="P309" s="2522">
        <v>0</v>
      </c>
      <c r="Q309" s="2522">
        <v>0</v>
      </c>
      <c r="R309" s="2522">
        <v>0</v>
      </c>
      <c r="S309" s="2525">
        <f>+SUM(O309:Q318)</f>
        <v>82.013760000000005</v>
      </c>
      <c r="T309" s="2495" t="s">
        <v>228</v>
      </c>
      <c r="U309" s="159" t="s">
        <v>64</v>
      </c>
      <c r="V309" s="405"/>
      <c r="W309" s="440" t="s">
        <v>105</v>
      </c>
      <c r="X309" s="88"/>
      <c r="Y309" s="89"/>
      <c r="Z309" s="90"/>
      <c r="AA309" s="90"/>
      <c r="AB309" s="90"/>
      <c r="AC309" s="91">
        <f>SUM(AB310:AB318)</f>
        <v>82.013760000000005</v>
      </c>
      <c r="AD309" s="89"/>
      <c r="AE309" s="92"/>
      <c r="AF309" s="92"/>
      <c r="AG309" s="2516" t="s">
        <v>224</v>
      </c>
    </row>
    <row r="310" spans="1:33" s="19" customFormat="1" ht="18" customHeight="1" x14ac:dyDescent="0.25">
      <c r="A310" s="2455"/>
      <c r="B310" s="2505"/>
      <c r="C310" s="2508"/>
      <c r="D310" s="2496" t="s">
        <v>141</v>
      </c>
      <c r="E310" s="2547" t="s">
        <v>217</v>
      </c>
      <c r="F310" s="2496" t="s">
        <v>218</v>
      </c>
      <c r="G310" s="2496" t="s">
        <v>216</v>
      </c>
      <c r="H310" s="2496" t="s">
        <v>219</v>
      </c>
      <c r="I310" s="2607">
        <v>5</v>
      </c>
      <c r="J310" s="2607">
        <v>5</v>
      </c>
      <c r="K310" s="2632">
        <v>8</v>
      </c>
      <c r="L310" s="2632">
        <v>8</v>
      </c>
      <c r="M310" s="2496" t="s">
        <v>220</v>
      </c>
      <c r="N310" s="2539" t="s">
        <v>221</v>
      </c>
      <c r="O310" s="2520"/>
      <c r="P310" s="2523"/>
      <c r="Q310" s="2523"/>
      <c r="R310" s="2523"/>
      <c r="S310" s="2526"/>
      <c r="T310" s="2496"/>
      <c r="U310" s="40"/>
      <c r="V310" s="137" t="s">
        <v>771</v>
      </c>
      <c r="W310" s="73" t="s">
        <v>114</v>
      </c>
      <c r="X310" s="34">
        <v>10</v>
      </c>
      <c r="Y310" s="373" t="s">
        <v>264</v>
      </c>
      <c r="Z310" s="22">
        <v>3.1</v>
      </c>
      <c r="AA310" s="23">
        <f>+X310*Z310</f>
        <v>31</v>
      </c>
      <c r="AB310" s="23">
        <f>+AA310*0+AA310</f>
        <v>31</v>
      </c>
      <c r="AC310" s="24" t="s">
        <v>83</v>
      </c>
      <c r="AD310" s="35"/>
      <c r="AE310" s="35" t="s">
        <v>52</v>
      </c>
      <c r="AF310" s="37"/>
      <c r="AG310" s="2517"/>
    </row>
    <row r="311" spans="1:33" s="19" customFormat="1" ht="18" customHeight="1" x14ac:dyDescent="0.25">
      <c r="A311" s="2455"/>
      <c r="B311" s="2505"/>
      <c r="C311" s="2508"/>
      <c r="D311" s="2496" t="s">
        <v>141</v>
      </c>
      <c r="E311" s="2547" t="s">
        <v>217</v>
      </c>
      <c r="F311" s="2496" t="s">
        <v>218</v>
      </c>
      <c r="G311" s="2496" t="s">
        <v>216</v>
      </c>
      <c r="H311" s="2496" t="s">
        <v>219</v>
      </c>
      <c r="I311" s="2607">
        <v>5</v>
      </c>
      <c r="J311" s="2607">
        <v>5</v>
      </c>
      <c r="K311" s="2632">
        <v>8</v>
      </c>
      <c r="L311" s="2632">
        <v>8</v>
      </c>
      <c r="M311" s="2496" t="s">
        <v>220</v>
      </c>
      <c r="N311" s="2539" t="s">
        <v>221</v>
      </c>
      <c r="O311" s="2520"/>
      <c r="P311" s="2523"/>
      <c r="Q311" s="2523"/>
      <c r="R311" s="2523"/>
      <c r="S311" s="2526"/>
      <c r="T311" s="2496"/>
      <c r="U311" s="40"/>
      <c r="V311" s="137" t="s">
        <v>758</v>
      </c>
      <c r="W311" s="73" t="s">
        <v>759</v>
      </c>
      <c r="X311" s="34">
        <v>2</v>
      </c>
      <c r="Y311" s="373" t="s">
        <v>264</v>
      </c>
      <c r="Z311" s="22">
        <v>1.44</v>
      </c>
      <c r="AA311" s="23">
        <f>Z311*X311</f>
        <v>2.88</v>
      </c>
      <c r="AB311" s="23">
        <f>((AA311*0.12)+AA311)</f>
        <v>3.2256</v>
      </c>
      <c r="AC311" s="29" t="s">
        <v>83</v>
      </c>
      <c r="AD311" s="35"/>
      <c r="AE311" s="35" t="s">
        <v>52</v>
      </c>
      <c r="AF311" s="38"/>
      <c r="AG311" s="2517"/>
    </row>
    <row r="312" spans="1:33" s="19" customFormat="1" ht="18" customHeight="1" x14ac:dyDescent="0.25">
      <c r="A312" s="2455"/>
      <c r="B312" s="2505"/>
      <c r="C312" s="2508"/>
      <c r="D312" s="2496"/>
      <c r="E312" s="2547"/>
      <c r="F312" s="2496"/>
      <c r="G312" s="2496"/>
      <c r="H312" s="2496"/>
      <c r="I312" s="2607"/>
      <c r="J312" s="2607"/>
      <c r="K312" s="2632"/>
      <c r="L312" s="2632"/>
      <c r="M312" s="2496"/>
      <c r="N312" s="2539"/>
      <c r="O312" s="2520"/>
      <c r="P312" s="2523"/>
      <c r="Q312" s="2523"/>
      <c r="R312" s="2523"/>
      <c r="S312" s="2526"/>
      <c r="T312" s="2496"/>
      <c r="U312" s="40"/>
      <c r="V312" s="137" t="s">
        <v>777</v>
      </c>
      <c r="W312" s="73" t="s">
        <v>119</v>
      </c>
      <c r="X312" s="34">
        <v>5</v>
      </c>
      <c r="Y312" s="373" t="s">
        <v>264</v>
      </c>
      <c r="Z312" s="22">
        <v>0.21</v>
      </c>
      <c r="AA312" s="23">
        <f>Z312*X312</f>
        <v>1.05</v>
      </c>
      <c r="AB312" s="23">
        <f>((AA312*0.12)+AA312)</f>
        <v>1.1760000000000002</v>
      </c>
      <c r="AC312" s="29" t="s">
        <v>83</v>
      </c>
      <c r="AD312" s="35"/>
      <c r="AE312" s="35" t="s">
        <v>52</v>
      </c>
      <c r="AF312" s="38"/>
      <c r="AG312" s="2517"/>
    </row>
    <row r="313" spans="1:33" s="19" customFormat="1" ht="18" customHeight="1" x14ac:dyDescent="0.25">
      <c r="A313" s="2455"/>
      <c r="B313" s="2505"/>
      <c r="C313" s="2508"/>
      <c r="D313" s="2496"/>
      <c r="E313" s="2547"/>
      <c r="F313" s="2496"/>
      <c r="G313" s="2496"/>
      <c r="H313" s="2496"/>
      <c r="I313" s="2607"/>
      <c r="J313" s="2607"/>
      <c r="K313" s="2632"/>
      <c r="L313" s="2632"/>
      <c r="M313" s="2496"/>
      <c r="N313" s="2539"/>
      <c r="O313" s="2520"/>
      <c r="P313" s="2523"/>
      <c r="Q313" s="2523"/>
      <c r="R313" s="2523"/>
      <c r="S313" s="2526"/>
      <c r="T313" s="2496"/>
      <c r="U313" s="40"/>
      <c r="V313" s="137" t="s">
        <v>770</v>
      </c>
      <c r="W313" s="73" t="s">
        <v>113</v>
      </c>
      <c r="X313" s="34">
        <v>2</v>
      </c>
      <c r="Y313" s="373" t="s">
        <v>264</v>
      </c>
      <c r="Z313" s="22">
        <v>0.26</v>
      </c>
      <c r="AA313" s="23">
        <f>Z313*X313</f>
        <v>0.52</v>
      </c>
      <c r="AB313" s="23">
        <f>((AA313*0.12)+AA313)</f>
        <v>0.58240000000000003</v>
      </c>
      <c r="AC313" s="29" t="s">
        <v>83</v>
      </c>
      <c r="AD313" s="35"/>
      <c r="AE313" s="35" t="s">
        <v>52</v>
      </c>
      <c r="AF313" s="38"/>
      <c r="AG313" s="2517"/>
    </row>
    <row r="314" spans="1:33" s="19" customFormat="1" ht="18" customHeight="1" x14ac:dyDescent="0.25">
      <c r="A314" s="2455"/>
      <c r="B314" s="2505"/>
      <c r="C314" s="2508"/>
      <c r="D314" s="2496"/>
      <c r="E314" s="2547"/>
      <c r="F314" s="2496"/>
      <c r="G314" s="2496"/>
      <c r="H314" s="2496"/>
      <c r="I314" s="2607"/>
      <c r="J314" s="2607"/>
      <c r="K314" s="2632"/>
      <c r="L314" s="2632"/>
      <c r="M314" s="2496"/>
      <c r="N314" s="2539"/>
      <c r="O314" s="2520"/>
      <c r="P314" s="2523"/>
      <c r="Q314" s="2523"/>
      <c r="R314" s="2523"/>
      <c r="S314" s="2526"/>
      <c r="T314" s="2496"/>
      <c r="U314" s="40"/>
      <c r="V314" s="137" t="s">
        <v>768</v>
      </c>
      <c r="W314" s="73" t="s">
        <v>111</v>
      </c>
      <c r="X314" s="34">
        <v>1</v>
      </c>
      <c r="Y314" s="373" t="s">
        <v>264</v>
      </c>
      <c r="Z314" s="22">
        <v>0.73</v>
      </c>
      <c r="AA314" s="23">
        <f>Z314*X314</f>
        <v>0.73</v>
      </c>
      <c r="AB314" s="23">
        <f>((AA314*0.12)+AA314)</f>
        <v>0.81759999999999999</v>
      </c>
      <c r="AC314" s="29" t="s">
        <v>83</v>
      </c>
      <c r="AD314" s="35"/>
      <c r="AE314" s="35" t="s">
        <v>52</v>
      </c>
      <c r="AF314" s="38"/>
      <c r="AG314" s="2517"/>
    </row>
    <row r="315" spans="1:33" s="19" customFormat="1" ht="18" customHeight="1" x14ac:dyDescent="0.25">
      <c r="A315" s="2455"/>
      <c r="B315" s="2505"/>
      <c r="C315" s="2508"/>
      <c r="D315" s="2496"/>
      <c r="E315" s="2547"/>
      <c r="F315" s="2496"/>
      <c r="G315" s="2496"/>
      <c r="H315" s="2496"/>
      <c r="I315" s="2607"/>
      <c r="J315" s="2607"/>
      <c r="K315" s="2632"/>
      <c r="L315" s="2632"/>
      <c r="M315" s="2496"/>
      <c r="N315" s="2539"/>
      <c r="O315" s="2520"/>
      <c r="P315" s="2523"/>
      <c r="Q315" s="2523"/>
      <c r="R315" s="2523"/>
      <c r="S315" s="2526"/>
      <c r="T315" s="2496"/>
      <c r="U315" s="40"/>
      <c r="V315" s="137" t="s">
        <v>790</v>
      </c>
      <c r="W315" s="1146" t="s">
        <v>817</v>
      </c>
      <c r="X315" s="39">
        <v>10</v>
      </c>
      <c r="Y315" s="373" t="s">
        <v>264</v>
      </c>
      <c r="Z315" s="23">
        <v>1.3</v>
      </c>
      <c r="AA315" s="23">
        <f t="shared" ref="AA315:AA317" si="61">Z315*X315</f>
        <v>13</v>
      </c>
      <c r="AB315" s="23">
        <f t="shared" ref="AB315:AB317" si="62">((AA315*0.12)+AA315)</f>
        <v>14.56</v>
      </c>
      <c r="AC315" s="29" t="s">
        <v>83</v>
      </c>
      <c r="AD315" s="35"/>
      <c r="AE315" s="35" t="s">
        <v>52</v>
      </c>
      <c r="AF315" s="38"/>
      <c r="AG315" s="2517"/>
    </row>
    <row r="316" spans="1:33" s="19" customFormat="1" ht="33.950000000000003" customHeight="1" x14ac:dyDescent="0.25">
      <c r="A316" s="2455"/>
      <c r="B316" s="2505"/>
      <c r="C316" s="2508"/>
      <c r="D316" s="2496"/>
      <c r="E316" s="2547"/>
      <c r="F316" s="2496"/>
      <c r="G316" s="2496"/>
      <c r="H316" s="2496"/>
      <c r="I316" s="2607"/>
      <c r="J316" s="2607"/>
      <c r="K316" s="2632"/>
      <c r="L316" s="2632"/>
      <c r="M316" s="2496"/>
      <c r="N316" s="2539"/>
      <c r="O316" s="2520"/>
      <c r="P316" s="2523"/>
      <c r="Q316" s="2523"/>
      <c r="R316" s="2523"/>
      <c r="S316" s="2526"/>
      <c r="T316" s="2496"/>
      <c r="U316" s="40"/>
      <c r="V316" s="137" t="s">
        <v>791</v>
      </c>
      <c r="W316" s="1146" t="s">
        <v>818</v>
      </c>
      <c r="X316" s="39">
        <v>25</v>
      </c>
      <c r="Y316" s="373" t="s">
        <v>264</v>
      </c>
      <c r="Z316" s="23">
        <v>0.66</v>
      </c>
      <c r="AA316" s="23">
        <f t="shared" si="61"/>
        <v>16.5</v>
      </c>
      <c r="AB316" s="23">
        <f t="shared" si="62"/>
        <v>18.48</v>
      </c>
      <c r="AC316" s="29" t="s">
        <v>83</v>
      </c>
      <c r="AD316" s="35"/>
      <c r="AE316" s="35" t="s">
        <v>52</v>
      </c>
      <c r="AF316" s="38"/>
      <c r="AG316" s="2517"/>
    </row>
    <row r="317" spans="1:33" s="19" customFormat="1" ht="33.950000000000003" customHeight="1" x14ac:dyDescent="0.25">
      <c r="A317" s="2455"/>
      <c r="B317" s="2505"/>
      <c r="C317" s="2508"/>
      <c r="D317" s="2496"/>
      <c r="E317" s="2547"/>
      <c r="F317" s="2496"/>
      <c r="G317" s="2496"/>
      <c r="H317" s="2496"/>
      <c r="I317" s="2607"/>
      <c r="J317" s="2607"/>
      <c r="K317" s="2632"/>
      <c r="L317" s="2632"/>
      <c r="M317" s="2496"/>
      <c r="N317" s="2539"/>
      <c r="O317" s="2520"/>
      <c r="P317" s="2523"/>
      <c r="Q317" s="2523"/>
      <c r="R317" s="2523"/>
      <c r="S317" s="2526"/>
      <c r="T317" s="2496"/>
      <c r="U317" s="40"/>
      <c r="V317" s="137" t="s">
        <v>792</v>
      </c>
      <c r="W317" s="1146" t="s">
        <v>793</v>
      </c>
      <c r="X317" s="39">
        <v>100</v>
      </c>
      <c r="Y317" s="373" t="s">
        <v>264</v>
      </c>
      <c r="Z317" s="23">
        <v>0.1</v>
      </c>
      <c r="AA317" s="23">
        <f t="shared" si="61"/>
        <v>10</v>
      </c>
      <c r="AB317" s="23">
        <f t="shared" si="62"/>
        <v>11.2</v>
      </c>
      <c r="AC317" s="29" t="s">
        <v>83</v>
      </c>
      <c r="AD317" s="35"/>
      <c r="AE317" s="35" t="s">
        <v>52</v>
      </c>
      <c r="AF317" s="38"/>
      <c r="AG317" s="2517"/>
    </row>
    <row r="318" spans="1:33" s="19" customFormat="1" ht="18" customHeight="1" x14ac:dyDescent="0.25">
      <c r="A318" s="2455"/>
      <c r="B318" s="2559"/>
      <c r="C318" s="2561"/>
      <c r="D318" s="2563" t="s">
        <v>141</v>
      </c>
      <c r="E318" s="2684" t="s">
        <v>217</v>
      </c>
      <c r="F318" s="2563" t="s">
        <v>218</v>
      </c>
      <c r="G318" s="2563" t="s">
        <v>216</v>
      </c>
      <c r="H318" s="2563" t="s">
        <v>219</v>
      </c>
      <c r="I318" s="2597">
        <v>5</v>
      </c>
      <c r="J318" s="2597">
        <v>5</v>
      </c>
      <c r="K318" s="2704">
        <v>8</v>
      </c>
      <c r="L318" s="2704">
        <v>8</v>
      </c>
      <c r="M318" s="2563" t="s">
        <v>220</v>
      </c>
      <c r="N318" s="2595" t="s">
        <v>221</v>
      </c>
      <c r="O318" s="2739"/>
      <c r="P318" s="2740"/>
      <c r="Q318" s="2740"/>
      <c r="R318" s="2740"/>
      <c r="S318" s="2738"/>
      <c r="T318" s="2563"/>
      <c r="U318" s="290"/>
      <c r="V318" s="399" t="s">
        <v>773</v>
      </c>
      <c r="W318" s="162" t="s">
        <v>116</v>
      </c>
      <c r="X318" s="107">
        <v>2</v>
      </c>
      <c r="Y318" s="464" t="s">
        <v>264</v>
      </c>
      <c r="Z318" s="108">
        <v>0.434</v>
      </c>
      <c r="AA318" s="109">
        <f>Z318*X318</f>
        <v>0.86799999999999999</v>
      </c>
      <c r="AB318" s="109">
        <f>((AA318*0.12)+AA318)</f>
        <v>0.97216000000000002</v>
      </c>
      <c r="AC318" s="110" t="s">
        <v>83</v>
      </c>
      <c r="AD318" s="111"/>
      <c r="AE318" s="111" t="s">
        <v>52</v>
      </c>
      <c r="AF318" s="112"/>
      <c r="AG318" s="2580"/>
    </row>
    <row r="319" spans="1:33" s="19" customFormat="1" ht="57" customHeight="1" x14ac:dyDescent="0.25">
      <c r="A319" s="2455"/>
      <c r="B319" s="2504" t="s">
        <v>44</v>
      </c>
      <c r="C319" s="2507" t="s">
        <v>45</v>
      </c>
      <c r="D319" s="2575" t="s">
        <v>87</v>
      </c>
      <c r="E319" s="2693" t="s">
        <v>47</v>
      </c>
      <c r="F319" s="2575" t="s">
        <v>864</v>
      </c>
      <c r="G319" s="2575" t="s">
        <v>96</v>
      </c>
      <c r="H319" s="2575" t="s">
        <v>846</v>
      </c>
      <c r="I319" s="2714">
        <v>1</v>
      </c>
      <c r="J319" s="2714">
        <v>2</v>
      </c>
      <c r="K319" s="2741">
        <v>6</v>
      </c>
      <c r="L319" s="2741">
        <v>3</v>
      </c>
      <c r="M319" s="2575" t="s">
        <v>894</v>
      </c>
      <c r="N319" s="2645" t="s">
        <v>1317</v>
      </c>
      <c r="O319" s="2572">
        <f>AC319</f>
        <v>10.08</v>
      </c>
      <c r="P319" s="2550">
        <v>0</v>
      </c>
      <c r="Q319" s="2550">
        <v>0</v>
      </c>
      <c r="R319" s="2550">
        <v>0</v>
      </c>
      <c r="S319" s="2553">
        <f>+SUM(O319:Q320)</f>
        <v>10.08</v>
      </c>
      <c r="T319" s="2575" t="s">
        <v>228</v>
      </c>
      <c r="U319" s="30" t="s">
        <v>65</v>
      </c>
      <c r="V319" s="293"/>
      <c r="W319" s="136" t="s">
        <v>66</v>
      </c>
      <c r="X319" s="27"/>
      <c r="Y319" s="28"/>
      <c r="Z319" s="168"/>
      <c r="AA319" s="16"/>
      <c r="AB319" s="16"/>
      <c r="AC319" s="133">
        <f>SUM(AB320:AB320)</f>
        <v>10.08</v>
      </c>
      <c r="AD319" s="28"/>
      <c r="AE319" s="134"/>
      <c r="AF319" s="134"/>
      <c r="AG319" s="2557"/>
    </row>
    <row r="320" spans="1:33" s="19" customFormat="1" ht="57" customHeight="1" thickBot="1" x14ac:dyDescent="0.3">
      <c r="A320" s="2455"/>
      <c r="B320" s="2601"/>
      <c r="C320" s="2602"/>
      <c r="D320" s="2606"/>
      <c r="E320" s="2708"/>
      <c r="F320" s="2606"/>
      <c r="G320" s="2606"/>
      <c r="H320" s="2606"/>
      <c r="I320" s="2715"/>
      <c r="J320" s="2715"/>
      <c r="K320" s="2742"/>
      <c r="L320" s="2742"/>
      <c r="M320" s="2606"/>
      <c r="N320" s="2618"/>
      <c r="O320" s="2679"/>
      <c r="P320" s="2680"/>
      <c r="Q320" s="2680"/>
      <c r="R320" s="2680"/>
      <c r="S320" s="2685"/>
      <c r="T320" s="2606"/>
      <c r="U320" s="370"/>
      <c r="V320" s="166" t="s">
        <v>47</v>
      </c>
      <c r="W320" s="441" t="s">
        <v>127</v>
      </c>
      <c r="X320" s="167">
        <v>1</v>
      </c>
      <c r="Y320" s="151" t="s">
        <v>264</v>
      </c>
      <c r="Z320" s="153">
        <v>9</v>
      </c>
      <c r="AA320" s="153">
        <f>X320*Z320</f>
        <v>9</v>
      </c>
      <c r="AB320" s="153">
        <f>AA320+(AA320*0.12)</f>
        <v>10.08</v>
      </c>
      <c r="AC320" s="154"/>
      <c r="AD320" s="151"/>
      <c r="AE320" s="151"/>
      <c r="AF320" s="155" t="s">
        <v>52</v>
      </c>
      <c r="AG320" s="2612"/>
    </row>
    <row r="321" spans="1:33" s="84" customFormat="1" ht="22.5" customHeight="1" thickBot="1" x14ac:dyDescent="0.3">
      <c r="A321" s="2456"/>
      <c r="B321" s="2613" t="s">
        <v>137</v>
      </c>
      <c r="C321" s="2613"/>
      <c r="D321" s="2613"/>
      <c r="E321" s="2613"/>
      <c r="F321" s="2613"/>
      <c r="G321" s="2613"/>
      <c r="H321" s="2613"/>
      <c r="I321" s="2613"/>
      <c r="J321" s="2613"/>
      <c r="K321" s="2613"/>
      <c r="L321" s="2613"/>
      <c r="M321" s="2613"/>
      <c r="N321" s="79" t="s">
        <v>138</v>
      </c>
      <c r="O321" s="80">
        <f>SUM(O309:O320)</f>
        <v>92.093760000000003</v>
      </c>
      <c r="P321" s="81">
        <f>SUM(P309:P320)</f>
        <v>0</v>
      </c>
      <c r="Q321" s="81">
        <f>SUM(Q309:Q320)</f>
        <v>0</v>
      </c>
      <c r="R321" s="81">
        <f>SUM(R309:R320)</f>
        <v>0</v>
      </c>
      <c r="S321" s="81">
        <f>SUM(S309:S320)</f>
        <v>92.093760000000003</v>
      </c>
      <c r="T321" s="82"/>
      <c r="U321" s="2614" t="s">
        <v>139</v>
      </c>
      <c r="V321" s="2613"/>
      <c r="W321" s="2613"/>
      <c r="X321" s="2613"/>
      <c r="Y321" s="2613"/>
      <c r="Z321" s="2613"/>
      <c r="AA321" s="2613"/>
      <c r="AB321" s="79" t="s">
        <v>138</v>
      </c>
      <c r="AC321" s="83">
        <f>SUM(AC309:AC320)</f>
        <v>92.093760000000003</v>
      </c>
      <c r="AD321" s="2615"/>
      <c r="AE321" s="2616"/>
      <c r="AF321" s="2616"/>
      <c r="AG321" s="2617"/>
    </row>
    <row r="322" spans="1:33" s="19" customFormat="1" ht="18" customHeight="1" x14ac:dyDescent="0.25">
      <c r="A322" s="2457" t="s">
        <v>229</v>
      </c>
      <c r="B322" s="2541" t="s">
        <v>44</v>
      </c>
      <c r="C322" s="2542" t="s">
        <v>230</v>
      </c>
      <c r="D322" s="2495" t="s">
        <v>141</v>
      </c>
      <c r="E322" s="2755" t="s">
        <v>47</v>
      </c>
      <c r="F322" s="2495" t="s">
        <v>896</v>
      </c>
      <c r="G322" s="2495" t="s">
        <v>231</v>
      </c>
      <c r="H322" s="2495" t="s">
        <v>847</v>
      </c>
      <c r="I322" s="2752">
        <v>0</v>
      </c>
      <c r="J322" s="2752">
        <v>1000</v>
      </c>
      <c r="K322" s="2631">
        <v>0</v>
      </c>
      <c r="L322" s="2631">
        <v>22</v>
      </c>
      <c r="M322" s="2495" t="s">
        <v>232</v>
      </c>
      <c r="N322" s="2628" t="s">
        <v>1318</v>
      </c>
      <c r="O322" s="2743">
        <f>AC322</f>
        <v>145.66079999999999</v>
      </c>
      <c r="P322" s="2746">
        <v>0</v>
      </c>
      <c r="Q322" s="2746">
        <v>0</v>
      </c>
      <c r="R322" s="2746">
        <v>0</v>
      </c>
      <c r="S322" s="2749">
        <f>O322+P322+Q322+R322</f>
        <v>145.66079999999999</v>
      </c>
      <c r="T322" s="2495" t="s">
        <v>897</v>
      </c>
      <c r="U322" s="159" t="s">
        <v>64</v>
      </c>
      <c r="V322" s="172"/>
      <c r="W322" s="440" t="s">
        <v>105</v>
      </c>
      <c r="X322" s="88"/>
      <c r="Y322" s="89"/>
      <c r="Z322" s="90"/>
      <c r="AA322" s="90"/>
      <c r="AB322" s="90"/>
      <c r="AC322" s="91">
        <f>SUM(AB323:AB328)</f>
        <v>145.66079999999999</v>
      </c>
      <c r="AD322" s="89"/>
      <c r="AE322" s="92"/>
      <c r="AF322" s="92"/>
      <c r="AG322" s="2516" t="s">
        <v>1334</v>
      </c>
    </row>
    <row r="323" spans="1:33" s="19" customFormat="1" ht="18" customHeight="1" x14ac:dyDescent="0.25">
      <c r="A323" s="2458"/>
      <c r="B323" s="2505"/>
      <c r="C323" s="2508"/>
      <c r="D323" s="2496"/>
      <c r="E323" s="2756"/>
      <c r="F323" s="2496"/>
      <c r="G323" s="2496"/>
      <c r="H323" s="2496"/>
      <c r="I323" s="2753"/>
      <c r="J323" s="2753"/>
      <c r="K323" s="2632"/>
      <c r="L323" s="2632"/>
      <c r="M323" s="2496"/>
      <c r="N323" s="2539"/>
      <c r="O323" s="2744"/>
      <c r="P323" s="2747"/>
      <c r="Q323" s="2747"/>
      <c r="R323" s="2747"/>
      <c r="S323" s="2750"/>
      <c r="T323" s="2496"/>
      <c r="U323" s="93"/>
      <c r="V323" s="137" t="s">
        <v>771</v>
      </c>
      <c r="W323" s="73" t="s">
        <v>114</v>
      </c>
      <c r="X323" s="34">
        <v>40</v>
      </c>
      <c r="Y323" s="373" t="s">
        <v>264</v>
      </c>
      <c r="Z323" s="22">
        <v>3.1</v>
      </c>
      <c r="AA323" s="23">
        <f>Z323*X323</f>
        <v>124</v>
      </c>
      <c r="AB323" s="23">
        <f>((AA323*0)+AA323)</f>
        <v>124</v>
      </c>
      <c r="AC323" s="29" t="s">
        <v>83</v>
      </c>
      <c r="AD323" s="35"/>
      <c r="AE323" s="35" t="s">
        <v>52</v>
      </c>
      <c r="AF323" s="37"/>
      <c r="AG323" s="2517"/>
    </row>
    <row r="324" spans="1:33" s="19" customFormat="1" ht="18" customHeight="1" x14ac:dyDescent="0.25">
      <c r="A324" s="2458"/>
      <c r="B324" s="2505"/>
      <c r="C324" s="2508"/>
      <c r="D324" s="2496"/>
      <c r="E324" s="2756"/>
      <c r="F324" s="2496"/>
      <c r="G324" s="2496"/>
      <c r="H324" s="2496"/>
      <c r="I324" s="2753"/>
      <c r="J324" s="2753"/>
      <c r="K324" s="2632"/>
      <c r="L324" s="2632"/>
      <c r="M324" s="2496"/>
      <c r="N324" s="2539"/>
      <c r="O324" s="2744"/>
      <c r="P324" s="2747"/>
      <c r="Q324" s="2747"/>
      <c r="R324" s="2747"/>
      <c r="S324" s="2750"/>
      <c r="T324" s="2496"/>
      <c r="U324" s="25"/>
      <c r="V324" s="137" t="s">
        <v>779</v>
      </c>
      <c r="W324" s="73" t="s">
        <v>833</v>
      </c>
      <c r="X324" s="34">
        <v>10</v>
      </c>
      <c r="Y324" s="373" t="s">
        <v>264</v>
      </c>
      <c r="Z324" s="22">
        <v>0.35</v>
      </c>
      <c r="AA324" s="23">
        <f t="shared" ref="AA324:AA328" si="63">Z324*X324</f>
        <v>3.5</v>
      </c>
      <c r="AB324" s="23">
        <f t="shared" ref="AB324:AB328" si="64">((AA324*0.12)+AA324)</f>
        <v>3.92</v>
      </c>
      <c r="AC324" s="29" t="s">
        <v>83</v>
      </c>
      <c r="AD324" s="35"/>
      <c r="AE324" s="35" t="s">
        <v>52</v>
      </c>
      <c r="AF324" s="37"/>
      <c r="AG324" s="2517"/>
    </row>
    <row r="325" spans="1:33" s="19" customFormat="1" ht="18" customHeight="1" x14ac:dyDescent="0.25">
      <c r="A325" s="2458"/>
      <c r="B325" s="2505"/>
      <c r="C325" s="2508"/>
      <c r="D325" s="2496"/>
      <c r="E325" s="2756"/>
      <c r="F325" s="2496"/>
      <c r="G325" s="2496"/>
      <c r="H325" s="2496"/>
      <c r="I325" s="2753"/>
      <c r="J325" s="2753"/>
      <c r="K325" s="2632"/>
      <c r="L325" s="2632"/>
      <c r="M325" s="2496"/>
      <c r="N325" s="2539"/>
      <c r="O325" s="2744"/>
      <c r="P325" s="2747"/>
      <c r="Q325" s="2747"/>
      <c r="R325" s="2747"/>
      <c r="S325" s="2750"/>
      <c r="T325" s="2496"/>
      <c r="U325" s="93"/>
      <c r="V325" s="137" t="s">
        <v>777</v>
      </c>
      <c r="W325" s="73" t="s">
        <v>119</v>
      </c>
      <c r="X325" s="34">
        <v>18</v>
      </c>
      <c r="Y325" s="373" t="s">
        <v>264</v>
      </c>
      <c r="Z325" s="22">
        <v>0.21</v>
      </c>
      <c r="AA325" s="23">
        <f t="shared" si="63"/>
        <v>3.78</v>
      </c>
      <c r="AB325" s="23">
        <f t="shared" si="64"/>
        <v>4.2336</v>
      </c>
      <c r="AC325" s="29" t="s">
        <v>83</v>
      </c>
      <c r="AD325" s="35"/>
      <c r="AE325" s="35" t="s">
        <v>52</v>
      </c>
      <c r="AF325" s="37"/>
      <c r="AG325" s="2517"/>
    </row>
    <row r="326" spans="1:33" s="19" customFormat="1" ht="18" customHeight="1" x14ac:dyDescent="0.25">
      <c r="A326" s="2458"/>
      <c r="B326" s="2505"/>
      <c r="C326" s="2508"/>
      <c r="D326" s="2496"/>
      <c r="E326" s="2756"/>
      <c r="F326" s="2496"/>
      <c r="G326" s="2496"/>
      <c r="H326" s="2496"/>
      <c r="I326" s="2753"/>
      <c r="J326" s="2753"/>
      <c r="K326" s="2632"/>
      <c r="L326" s="2632"/>
      <c r="M326" s="2496"/>
      <c r="N326" s="2539"/>
      <c r="O326" s="2744"/>
      <c r="P326" s="2747"/>
      <c r="Q326" s="2747"/>
      <c r="R326" s="2747"/>
      <c r="S326" s="2750"/>
      <c r="T326" s="2496"/>
      <c r="U326" s="93"/>
      <c r="V326" s="137" t="s">
        <v>770</v>
      </c>
      <c r="W326" s="73" t="s">
        <v>113</v>
      </c>
      <c r="X326" s="34">
        <v>8</v>
      </c>
      <c r="Y326" s="373" t="s">
        <v>264</v>
      </c>
      <c r="Z326" s="22">
        <v>0.26</v>
      </c>
      <c r="AA326" s="23">
        <f t="shared" si="63"/>
        <v>2.08</v>
      </c>
      <c r="AB326" s="23">
        <f t="shared" si="64"/>
        <v>2.3296000000000001</v>
      </c>
      <c r="AC326" s="29" t="s">
        <v>83</v>
      </c>
      <c r="AD326" s="35"/>
      <c r="AE326" s="35" t="s">
        <v>52</v>
      </c>
      <c r="AF326" s="37"/>
      <c r="AG326" s="2517"/>
    </row>
    <row r="327" spans="1:33" s="19" customFormat="1" ht="18" customHeight="1" x14ac:dyDescent="0.25">
      <c r="A327" s="2458"/>
      <c r="B327" s="2505"/>
      <c r="C327" s="2508"/>
      <c r="D327" s="2496"/>
      <c r="E327" s="2756"/>
      <c r="F327" s="2496"/>
      <c r="G327" s="2496"/>
      <c r="H327" s="2496"/>
      <c r="I327" s="2753"/>
      <c r="J327" s="2753"/>
      <c r="K327" s="2632"/>
      <c r="L327" s="2632"/>
      <c r="M327" s="2496"/>
      <c r="N327" s="2539"/>
      <c r="O327" s="2744"/>
      <c r="P327" s="2747"/>
      <c r="Q327" s="2747"/>
      <c r="R327" s="2747"/>
      <c r="S327" s="2750"/>
      <c r="T327" s="2496"/>
      <c r="U327" s="40"/>
      <c r="V327" s="137" t="s">
        <v>768</v>
      </c>
      <c r="W327" s="73" t="s">
        <v>111</v>
      </c>
      <c r="X327" s="34">
        <v>10</v>
      </c>
      <c r="Y327" s="373" t="s">
        <v>264</v>
      </c>
      <c r="Z327" s="22">
        <v>0.71</v>
      </c>
      <c r="AA327" s="23">
        <f t="shared" si="63"/>
        <v>7.1</v>
      </c>
      <c r="AB327" s="23">
        <f t="shared" si="64"/>
        <v>7.952</v>
      </c>
      <c r="AC327" s="29" t="s">
        <v>83</v>
      </c>
      <c r="AD327" s="35"/>
      <c r="AE327" s="35" t="s">
        <v>52</v>
      </c>
      <c r="AF327" s="37"/>
      <c r="AG327" s="2517"/>
    </row>
    <row r="328" spans="1:33" s="19" customFormat="1" ht="18" customHeight="1" x14ac:dyDescent="0.25">
      <c r="A328" s="2458"/>
      <c r="B328" s="2506"/>
      <c r="C328" s="2509"/>
      <c r="D328" s="2497"/>
      <c r="E328" s="2757"/>
      <c r="F328" s="2497"/>
      <c r="G328" s="2497"/>
      <c r="H328" s="2497"/>
      <c r="I328" s="2754"/>
      <c r="J328" s="2754"/>
      <c r="K328" s="2633"/>
      <c r="L328" s="2633"/>
      <c r="M328" s="2497"/>
      <c r="N328" s="2540"/>
      <c r="O328" s="2745"/>
      <c r="P328" s="2748"/>
      <c r="Q328" s="2748"/>
      <c r="R328" s="2748"/>
      <c r="S328" s="2751"/>
      <c r="T328" s="2497"/>
      <c r="U328" s="41"/>
      <c r="V328" s="67" t="s">
        <v>773</v>
      </c>
      <c r="W328" s="438" t="s">
        <v>116</v>
      </c>
      <c r="X328" s="61">
        <v>6</v>
      </c>
      <c r="Y328" s="464" t="s">
        <v>264</v>
      </c>
      <c r="Z328" s="62">
        <v>0.48</v>
      </c>
      <c r="AA328" s="44">
        <f t="shared" si="63"/>
        <v>2.88</v>
      </c>
      <c r="AB328" s="44">
        <f t="shared" si="64"/>
        <v>3.2256</v>
      </c>
      <c r="AC328" s="63" t="s">
        <v>83</v>
      </c>
      <c r="AD328" s="64"/>
      <c r="AE328" s="64" t="s">
        <v>52</v>
      </c>
      <c r="AF328" s="47"/>
      <c r="AG328" s="2518"/>
    </row>
    <row r="329" spans="1:33" s="19" customFormat="1" ht="90" customHeight="1" x14ac:dyDescent="0.25">
      <c r="A329" s="2459"/>
      <c r="B329" s="2772" t="s">
        <v>44</v>
      </c>
      <c r="C329" s="2774" t="s">
        <v>230</v>
      </c>
      <c r="D329" s="2591" t="s">
        <v>141</v>
      </c>
      <c r="E329" s="2564" t="s">
        <v>47</v>
      </c>
      <c r="F329" s="2562" t="s">
        <v>233</v>
      </c>
      <c r="G329" s="2562" t="s">
        <v>234</v>
      </c>
      <c r="H329" s="2562" t="s">
        <v>848</v>
      </c>
      <c r="I329" s="2758">
        <v>26</v>
      </c>
      <c r="J329" s="2758">
        <v>5</v>
      </c>
      <c r="K329" s="2760">
        <v>22</v>
      </c>
      <c r="L329" s="2760">
        <v>22</v>
      </c>
      <c r="M329" s="2562" t="s">
        <v>235</v>
      </c>
      <c r="N329" s="2637" t="s">
        <v>1319</v>
      </c>
      <c r="O329" s="2776">
        <f>AC329</f>
        <v>10.08</v>
      </c>
      <c r="P329" s="2778">
        <v>0</v>
      </c>
      <c r="Q329" s="2778">
        <v>0</v>
      </c>
      <c r="R329" s="2778">
        <v>0</v>
      </c>
      <c r="S329" s="2780">
        <f>+SUM(O329:Q330)</f>
        <v>10.08</v>
      </c>
      <c r="T329" s="2562" t="s">
        <v>897</v>
      </c>
      <c r="U329" s="48" t="s">
        <v>65</v>
      </c>
      <c r="V329" s="69"/>
      <c r="W329" s="139" t="s">
        <v>66</v>
      </c>
      <c r="X329" s="265"/>
      <c r="Y329" s="147"/>
      <c r="Z329" s="406"/>
      <c r="AA329" s="53"/>
      <c r="AB329" s="53"/>
      <c r="AC329" s="148">
        <f>SUM(AB330:AB330)</f>
        <v>10.08</v>
      </c>
      <c r="AD329" s="147"/>
      <c r="AE329" s="268"/>
      <c r="AF329" s="55"/>
      <c r="AG329" s="2659"/>
    </row>
    <row r="330" spans="1:33" s="19" customFormat="1" ht="90" customHeight="1" x14ac:dyDescent="0.25">
      <c r="A330" s="2454" t="s">
        <v>229</v>
      </c>
      <c r="B330" s="2773"/>
      <c r="C330" s="2775"/>
      <c r="D330" s="2590"/>
      <c r="E330" s="2565"/>
      <c r="F330" s="2563"/>
      <c r="G330" s="2563"/>
      <c r="H330" s="2563"/>
      <c r="I330" s="2759"/>
      <c r="J330" s="2759"/>
      <c r="K330" s="2761"/>
      <c r="L330" s="2761"/>
      <c r="M330" s="2762"/>
      <c r="N330" s="2595"/>
      <c r="O330" s="2777"/>
      <c r="P330" s="2779"/>
      <c r="Q330" s="2779"/>
      <c r="R330" s="2779"/>
      <c r="S330" s="2781"/>
      <c r="T330" s="2563"/>
      <c r="U330" s="160"/>
      <c r="V330" s="468" t="s">
        <v>47</v>
      </c>
      <c r="W330" s="1152" t="s">
        <v>127</v>
      </c>
      <c r="X330" s="107">
        <v>1</v>
      </c>
      <c r="Y330" s="1153" t="s">
        <v>264</v>
      </c>
      <c r="Z330" s="431">
        <v>9</v>
      </c>
      <c r="AA330" s="109">
        <f>Z330*X330</f>
        <v>9</v>
      </c>
      <c r="AB330" s="109">
        <f>((AA330*0.12)+AA330)</f>
        <v>10.08</v>
      </c>
      <c r="AC330" s="110" t="s">
        <v>80</v>
      </c>
      <c r="AD330" s="112"/>
      <c r="AE330" s="432"/>
      <c r="AF330" s="112" t="s">
        <v>52</v>
      </c>
      <c r="AG330" s="2580"/>
    </row>
    <row r="331" spans="1:33" s="19" customFormat="1" ht="26.25" customHeight="1" x14ac:dyDescent="0.25">
      <c r="A331" s="2455"/>
      <c r="B331" s="2763" t="s">
        <v>44</v>
      </c>
      <c r="C331" s="2766" t="s">
        <v>230</v>
      </c>
      <c r="D331" s="2603" t="s">
        <v>236</v>
      </c>
      <c r="E331" s="2769" t="s">
        <v>47</v>
      </c>
      <c r="F331" s="2575" t="s">
        <v>237</v>
      </c>
      <c r="G331" s="2575" t="s">
        <v>238</v>
      </c>
      <c r="H331" s="2575" t="s">
        <v>849</v>
      </c>
      <c r="I331" s="2634">
        <v>44</v>
      </c>
      <c r="J331" s="2634">
        <v>0</v>
      </c>
      <c r="K331" s="2642">
        <v>22</v>
      </c>
      <c r="L331" s="2642">
        <v>0</v>
      </c>
      <c r="M331" s="2575" t="s">
        <v>239</v>
      </c>
      <c r="N331" s="2645" t="s">
        <v>1320</v>
      </c>
      <c r="O331" s="2799">
        <f>AC331</f>
        <v>244.83199999999999</v>
      </c>
      <c r="P331" s="2793">
        <v>0</v>
      </c>
      <c r="Q331" s="2793">
        <v>0</v>
      </c>
      <c r="R331" s="2793">
        <v>0</v>
      </c>
      <c r="S331" s="2796">
        <f>+SUM(O331:Q334)</f>
        <v>244.83199999999999</v>
      </c>
      <c r="T331" s="2575" t="s">
        <v>898</v>
      </c>
      <c r="U331" s="71" t="s">
        <v>64</v>
      </c>
      <c r="V331" s="429"/>
      <c r="W331" s="136" t="s">
        <v>105</v>
      </c>
      <c r="X331" s="13"/>
      <c r="Y331" s="14"/>
      <c r="Z331" s="16"/>
      <c r="AA331" s="16"/>
      <c r="AB331" s="16"/>
      <c r="AC331" s="17">
        <f>SUM(AB332:AB334)</f>
        <v>244.83199999999999</v>
      </c>
      <c r="AD331" s="430"/>
      <c r="AE331" s="134"/>
      <c r="AF331" s="134"/>
      <c r="AG331" s="2690" t="s">
        <v>1335</v>
      </c>
    </row>
    <row r="332" spans="1:33" s="19" customFormat="1" ht="26.25" customHeight="1" x14ac:dyDescent="0.25">
      <c r="A332" s="2455"/>
      <c r="B332" s="2764"/>
      <c r="C332" s="2767"/>
      <c r="D332" s="2544"/>
      <c r="E332" s="2770"/>
      <c r="F332" s="2496"/>
      <c r="G332" s="2496"/>
      <c r="H332" s="2496"/>
      <c r="I332" s="2635"/>
      <c r="J332" s="2635"/>
      <c r="K332" s="2643"/>
      <c r="L332" s="2643"/>
      <c r="M332" s="2496"/>
      <c r="N332" s="2539"/>
      <c r="O332" s="2800"/>
      <c r="P332" s="2794"/>
      <c r="Q332" s="2794"/>
      <c r="R332" s="2794"/>
      <c r="S332" s="2797"/>
      <c r="T332" s="2496"/>
      <c r="U332" s="32"/>
      <c r="V332" s="137" t="s">
        <v>790</v>
      </c>
      <c r="W332" s="1146" t="s">
        <v>817</v>
      </c>
      <c r="X332" s="39">
        <v>60</v>
      </c>
      <c r="Y332" s="36" t="s">
        <v>264</v>
      </c>
      <c r="Z332" s="23">
        <v>1.3</v>
      </c>
      <c r="AA332" s="23">
        <f t="shared" ref="AA332:AA334" si="65">Z332*X332</f>
        <v>78</v>
      </c>
      <c r="AB332" s="23">
        <f t="shared" ref="AB332:AB334" si="66">((AA332*0.12)+AA332)</f>
        <v>87.36</v>
      </c>
      <c r="AC332" s="29" t="s">
        <v>83</v>
      </c>
      <c r="AD332" s="35"/>
      <c r="AE332" s="35" t="s">
        <v>52</v>
      </c>
      <c r="AF332" s="38"/>
      <c r="AG332" s="2691"/>
    </row>
    <row r="333" spans="1:33" s="19" customFormat="1" ht="33.950000000000003" customHeight="1" x14ac:dyDescent="0.25">
      <c r="A333" s="2455"/>
      <c r="B333" s="2764"/>
      <c r="C333" s="2767"/>
      <c r="D333" s="2544"/>
      <c r="E333" s="2770"/>
      <c r="F333" s="2496"/>
      <c r="G333" s="2496"/>
      <c r="H333" s="2496"/>
      <c r="I333" s="2635"/>
      <c r="J333" s="2635"/>
      <c r="K333" s="2643"/>
      <c r="L333" s="2643"/>
      <c r="M333" s="2496"/>
      <c r="N333" s="2539"/>
      <c r="O333" s="2800"/>
      <c r="P333" s="2794"/>
      <c r="Q333" s="2794"/>
      <c r="R333" s="2794"/>
      <c r="S333" s="2797"/>
      <c r="T333" s="2496"/>
      <c r="U333" s="32"/>
      <c r="V333" s="137" t="s">
        <v>791</v>
      </c>
      <c r="W333" s="1146" t="s">
        <v>818</v>
      </c>
      <c r="X333" s="39">
        <v>160</v>
      </c>
      <c r="Y333" s="36" t="s">
        <v>264</v>
      </c>
      <c r="Z333" s="23">
        <v>0.66</v>
      </c>
      <c r="AA333" s="23">
        <f t="shared" si="65"/>
        <v>105.60000000000001</v>
      </c>
      <c r="AB333" s="23">
        <f t="shared" si="66"/>
        <v>118.27200000000001</v>
      </c>
      <c r="AC333" s="29" t="s">
        <v>83</v>
      </c>
      <c r="AD333" s="35"/>
      <c r="AE333" s="35" t="s">
        <v>52</v>
      </c>
      <c r="AF333" s="38"/>
      <c r="AG333" s="2691"/>
    </row>
    <row r="334" spans="1:33" s="19" customFormat="1" ht="33.950000000000003" customHeight="1" x14ac:dyDescent="0.25">
      <c r="A334" s="2455"/>
      <c r="B334" s="2765"/>
      <c r="C334" s="2768"/>
      <c r="D334" s="2545"/>
      <c r="E334" s="2771"/>
      <c r="F334" s="2497"/>
      <c r="G334" s="2497"/>
      <c r="H334" s="2497"/>
      <c r="I334" s="2636"/>
      <c r="J334" s="2636"/>
      <c r="K334" s="2644"/>
      <c r="L334" s="2644"/>
      <c r="M334" s="2497"/>
      <c r="N334" s="2540"/>
      <c r="O334" s="2801"/>
      <c r="P334" s="2795"/>
      <c r="Q334" s="2795"/>
      <c r="R334" s="2795"/>
      <c r="S334" s="2798"/>
      <c r="T334" s="2497"/>
      <c r="U334" s="26"/>
      <c r="V334" s="67" t="s">
        <v>792</v>
      </c>
      <c r="W334" s="1154" t="s">
        <v>793</v>
      </c>
      <c r="X334" s="42">
        <v>350</v>
      </c>
      <c r="Y334" s="164" t="s">
        <v>264</v>
      </c>
      <c r="Z334" s="44">
        <v>0.1</v>
      </c>
      <c r="AA334" s="44">
        <f t="shared" si="65"/>
        <v>35</v>
      </c>
      <c r="AB334" s="44">
        <f t="shared" si="66"/>
        <v>39.200000000000003</v>
      </c>
      <c r="AC334" s="63" t="s">
        <v>83</v>
      </c>
      <c r="AD334" s="64"/>
      <c r="AE334" s="64" t="s">
        <v>52</v>
      </c>
      <c r="AF334" s="47"/>
      <c r="AG334" s="2692"/>
    </row>
    <row r="335" spans="1:33" s="19" customFormat="1" ht="100.5" customHeight="1" x14ac:dyDescent="0.25">
      <c r="A335" s="2455"/>
      <c r="B335" s="174" t="s">
        <v>44</v>
      </c>
      <c r="C335" s="472" t="s">
        <v>230</v>
      </c>
      <c r="D335" s="115" t="s">
        <v>899</v>
      </c>
      <c r="E335" s="175" t="s">
        <v>47</v>
      </c>
      <c r="F335" s="117" t="s">
        <v>909</v>
      </c>
      <c r="G335" s="117" t="s">
        <v>900</v>
      </c>
      <c r="H335" s="117" t="s">
        <v>910</v>
      </c>
      <c r="I335" s="118">
        <v>0</v>
      </c>
      <c r="J335" s="118">
        <v>511</v>
      </c>
      <c r="K335" s="119">
        <v>0</v>
      </c>
      <c r="L335" s="119">
        <v>22</v>
      </c>
      <c r="M335" s="117" t="s">
        <v>911</v>
      </c>
      <c r="N335" s="120" t="s">
        <v>1321</v>
      </c>
      <c r="O335" s="457">
        <f>AC335</f>
        <v>0</v>
      </c>
      <c r="P335" s="176">
        <v>0</v>
      </c>
      <c r="Q335" s="176">
        <v>0</v>
      </c>
      <c r="R335" s="176">
        <v>0</v>
      </c>
      <c r="S335" s="177">
        <f>+SUM(O335:Q335)</f>
        <v>0</v>
      </c>
      <c r="T335" s="117" t="s">
        <v>898</v>
      </c>
      <c r="U335" s="1201"/>
      <c r="V335" s="1212"/>
      <c r="W335" s="1203"/>
      <c r="X335" s="125"/>
      <c r="Y335" s="126"/>
      <c r="Z335" s="127"/>
      <c r="AA335" s="128"/>
      <c r="AB335" s="128"/>
      <c r="AC335" s="1200"/>
      <c r="AD335" s="126"/>
      <c r="AE335" s="130"/>
      <c r="AF335" s="130"/>
      <c r="AG335" s="135"/>
    </row>
    <row r="336" spans="1:33" ht="128.25" customHeight="1" x14ac:dyDescent="0.25">
      <c r="A336" s="2455"/>
      <c r="B336" s="1165" t="s">
        <v>44</v>
      </c>
      <c r="C336" s="1159" t="s">
        <v>230</v>
      </c>
      <c r="D336" s="1128" t="s">
        <v>899</v>
      </c>
      <c r="E336" s="1157" t="s">
        <v>47</v>
      </c>
      <c r="F336" s="1123" t="s">
        <v>912</v>
      </c>
      <c r="G336" s="1123" t="s">
        <v>240</v>
      </c>
      <c r="H336" s="1123" t="s">
        <v>850</v>
      </c>
      <c r="I336" s="1125">
        <v>1</v>
      </c>
      <c r="J336" s="1125">
        <v>1</v>
      </c>
      <c r="K336" s="1129">
        <v>22</v>
      </c>
      <c r="L336" s="1129">
        <v>22</v>
      </c>
      <c r="M336" s="1123" t="s">
        <v>913</v>
      </c>
      <c r="N336" s="1156" t="s">
        <v>1322</v>
      </c>
      <c r="O336" s="456">
        <v>0</v>
      </c>
      <c r="P336" s="1160">
        <v>0</v>
      </c>
      <c r="Q336" s="1160">
        <v>0</v>
      </c>
      <c r="R336" s="1160">
        <v>0</v>
      </c>
      <c r="S336" s="1164">
        <v>0</v>
      </c>
      <c r="T336" s="1123" t="s">
        <v>897</v>
      </c>
      <c r="U336" s="296"/>
      <c r="V336" s="296"/>
      <c r="W336" s="68"/>
      <c r="X336" s="143"/>
      <c r="Y336" s="144"/>
      <c r="Z336" s="76"/>
      <c r="AA336" s="145"/>
      <c r="AB336" s="145"/>
      <c r="AC336" s="1199"/>
      <c r="AD336" s="144"/>
      <c r="AE336" s="146"/>
      <c r="AF336" s="146"/>
      <c r="AG336" s="1132"/>
    </row>
    <row r="337" spans="1:33" ht="75.75" customHeight="1" x14ac:dyDescent="0.25">
      <c r="A337" s="2455"/>
      <c r="B337" s="174" t="s">
        <v>44</v>
      </c>
      <c r="C337" s="472" t="s">
        <v>230</v>
      </c>
      <c r="D337" s="115" t="s">
        <v>899</v>
      </c>
      <c r="E337" s="175" t="s">
        <v>47</v>
      </c>
      <c r="F337" s="117" t="s">
        <v>901</v>
      </c>
      <c r="G337" s="117" t="s">
        <v>96</v>
      </c>
      <c r="H337" s="117" t="s">
        <v>851</v>
      </c>
      <c r="I337" s="118">
        <v>1</v>
      </c>
      <c r="J337" s="118">
        <v>2</v>
      </c>
      <c r="K337" s="119">
        <v>7</v>
      </c>
      <c r="L337" s="119">
        <v>14</v>
      </c>
      <c r="M337" s="117" t="s">
        <v>241</v>
      </c>
      <c r="N337" s="120" t="s">
        <v>1323</v>
      </c>
      <c r="O337" s="457">
        <v>0</v>
      </c>
      <c r="P337" s="176">
        <v>0</v>
      </c>
      <c r="Q337" s="176">
        <v>0</v>
      </c>
      <c r="R337" s="176">
        <v>0</v>
      </c>
      <c r="S337" s="177">
        <v>0</v>
      </c>
      <c r="T337" s="117" t="s">
        <v>902</v>
      </c>
      <c r="U337" s="123"/>
      <c r="V337" s="361"/>
      <c r="W337" s="124"/>
      <c r="X337" s="125"/>
      <c r="Y337" s="126"/>
      <c r="Z337" s="127"/>
      <c r="AA337" s="128"/>
      <c r="AB337" s="128"/>
      <c r="AC337" s="1200"/>
      <c r="AD337" s="126"/>
      <c r="AE337" s="130"/>
      <c r="AF337" s="130"/>
      <c r="AG337" s="135"/>
    </row>
    <row r="338" spans="1:33" s="19" customFormat="1" ht="81" customHeight="1" thickBot="1" x14ac:dyDescent="0.3">
      <c r="A338" s="2455"/>
      <c r="B338" s="1166" t="s">
        <v>44</v>
      </c>
      <c r="C338" s="1161" t="s">
        <v>230</v>
      </c>
      <c r="D338" s="1162" t="s">
        <v>899</v>
      </c>
      <c r="E338" s="1163" t="s">
        <v>47</v>
      </c>
      <c r="F338" s="1124" t="s">
        <v>242</v>
      </c>
      <c r="G338" s="1124" t="s">
        <v>854</v>
      </c>
      <c r="H338" s="1124" t="s">
        <v>903</v>
      </c>
      <c r="I338" s="396">
        <v>100</v>
      </c>
      <c r="J338" s="396">
        <v>500</v>
      </c>
      <c r="K338" s="395">
        <v>22</v>
      </c>
      <c r="L338" s="395">
        <v>22</v>
      </c>
      <c r="M338" s="1124" t="s">
        <v>914</v>
      </c>
      <c r="N338" s="1172" t="s">
        <v>1324</v>
      </c>
      <c r="O338" s="458">
        <v>0</v>
      </c>
      <c r="P338" s="1167">
        <v>0</v>
      </c>
      <c r="Q338" s="1167">
        <v>0</v>
      </c>
      <c r="R338" s="1167">
        <v>0</v>
      </c>
      <c r="S338" s="1168">
        <v>0</v>
      </c>
      <c r="T338" s="1124" t="s">
        <v>902</v>
      </c>
      <c r="U338" s="149"/>
      <c r="V338" s="360"/>
      <c r="W338" s="178"/>
      <c r="X338" s="150"/>
      <c r="Y338" s="179"/>
      <c r="Z338" s="152"/>
      <c r="AA338" s="152"/>
      <c r="AB338" s="152"/>
      <c r="AC338" s="180"/>
      <c r="AD338" s="179"/>
      <c r="AE338" s="181"/>
      <c r="AF338" s="181"/>
      <c r="AG338" s="1140"/>
    </row>
    <row r="339" spans="1:33" s="84" customFormat="1" ht="22.5" customHeight="1" thickBot="1" x14ac:dyDescent="0.3">
      <c r="A339" s="2456"/>
      <c r="B339" s="2613" t="s">
        <v>137</v>
      </c>
      <c r="C339" s="2613"/>
      <c r="D339" s="2613"/>
      <c r="E339" s="2613"/>
      <c r="F339" s="2613"/>
      <c r="G339" s="2613"/>
      <c r="H339" s="2613"/>
      <c r="I339" s="2613"/>
      <c r="J339" s="2613"/>
      <c r="K339" s="2613"/>
      <c r="L339" s="2613"/>
      <c r="M339" s="2613"/>
      <c r="N339" s="79" t="s">
        <v>138</v>
      </c>
      <c r="O339" s="80">
        <f>SUM(O322:O338)</f>
        <v>400.57280000000003</v>
      </c>
      <c r="P339" s="81">
        <f>SUM(P322:P338)</f>
        <v>0</v>
      </c>
      <c r="Q339" s="81">
        <f>SUM(Q322:Q338)</f>
        <v>0</v>
      </c>
      <c r="R339" s="81">
        <f>SUM(R322:R338)</f>
        <v>0</v>
      </c>
      <c r="S339" s="81">
        <f>SUM(S322:S338)</f>
        <v>400.57280000000003</v>
      </c>
      <c r="T339" s="82"/>
      <c r="U339" s="2788" t="s">
        <v>139</v>
      </c>
      <c r="V339" s="2789"/>
      <c r="W339" s="2789"/>
      <c r="X339" s="2789"/>
      <c r="Y339" s="2789"/>
      <c r="Z339" s="2789"/>
      <c r="AA339" s="2789"/>
      <c r="AB339" s="182" t="s">
        <v>138</v>
      </c>
      <c r="AC339" s="183">
        <f>SUM(AC322:AC338)</f>
        <v>400.57280000000003</v>
      </c>
      <c r="AD339" s="2790"/>
      <c r="AE339" s="2791"/>
      <c r="AF339" s="2791"/>
      <c r="AG339" s="2792"/>
    </row>
    <row r="340" spans="1:33" s="187" customFormat="1" ht="30" customHeight="1" thickBot="1" x14ac:dyDescent="0.3">
      <c r="A340" s="2782" t="s">
        <v>243</v>
      </c>
      <c r="B340" s="2783"/>
      <c r="C340" s="2783"/>
      <c r="D340" s="2783"/>
      <c r="E340" s="2783"/>
      <c r="F340" s="2783"/>
      <c r="G340" s="2783"/>
      <c r="H340" s="2783"/>
      <c r="I340" s="2783"/>
      <c r="J340" s="2783"/>
      <c r="K340" s="2783"/>
      <c r="L340" s="2783"/>
      <c r="M340" s="2783"/>
      <c r="N340" s="184" t="s">
        <v>138</v>
      </c>
      <c r="O340" s="984">
        <f>+O339+O321+O308+O301+O290++O275+O249+O96</f>
        <v>118432.720848</v>
      </c>
      <c r="P340" s="357">
        <f>+P339+P321+P308+P301+P290++P275+P249+P96</f>
        <v>0</v>
      </c>
      <c r="Q340" s="357">
        <f>+Q339+Q321+Q308+Q301+Q290++Q275+Q249+Q96</f>
        <v>39405.320319999999</v>
      </c>
      <c r="R340" s="357">
        <f ca="1">+R339+R321+R308+R301+R290++R275+R249+R96</f>
        <v>0</v>
      </c>
      <c r="S340" s="357">
        <f>+S339+S321+S308+S301+S290++S275+S249+S96</f>
        <v>157838.04116800003</v>
      </c>
      <c r="T340" s="185"/>
      <c r="U340" s="2784" t="s">
        <v>244</v>
      </c>
      <c r="V340" s="2784"/>
      <c r="W340" s="2784"/>
      <c r="X340" s="2784"/>
      <c r="Y340" s="2784"/>
      <c r="Z340" s="2784"/>
      <c r="AA340" s="2784"/>
      <c r="AB340" s="186" t="s">
        <v>138</v>
      </c>
      <c r="AC340" s="463">
        <f>+AC339+AC321+AC308+AC301+AC290++AC275+AC249+AC96</f>
        <v>157838.04116800003</v>
      </c>
      <c r="AD340" s="2785"/>
      <c r="AE340" s="2785"/>
      <c r="AF340" s="2785"/>
      <c r="AG340" s="2786"/>
    </row>
    <row r="341" spans="1:33" ht="17.25" thickTop="1" x14ac:dyDescent="0.3">
      <c r="W341" s="226"/>
      <c r="AC341" s="407"/>
    </row>
    <row r="342" spans="1:33" x14ac:dyDescent="0.3">
      <c r="B342" s="990" t="s">
        <v>1169</v>
      </c>
      <c r="D342" s="189"/>
      <c r="W342" s="226"/>
      <c r="AC342" s="215"/>
    </row>
    <row r="343" spans="1:33" x14ac:dyDescent="0.3">
      <c r="B343" s="990" t="s">
        <v>1279</v>
      </c>
      <c r="D343" s="195"/>
      <c r="W343" s="226"/>
      <c r="AC343" s="408"/>
    </row>
    <row r="344" spans="1:33" x14ac:dyDescent="0.3">
      <c r="B344" s="194" t="s">
        <v>2129</v>
      </c>
      <c r="W344" s="226"/>
    </row>
    <row r="345" spans="1:33" s="19" customFormat="1" ht="18.75" x14ac:dyDescent="0.3">
      <c r="A345" s="300"/>
      <c r="B345" s="188"/>
      <c r="C345" s="529"/>
      <c r="D345" s="529"/>
      <c r="E345" s="529"/>
      <c r="F345" s="529"/>
      <c r="G345" s="529"/>
      <c r="H345" s="529"/>
      <c r="I345" s="529"/>
      <c r="J345" s="529"/>
      <c r="K345" s="529"/>
      <c r="L345" s="529"/>
      <c r="M345" s="529"/>
      <c r="N345" s="529"/>
      <c r="O345" s="529"/>
      <c r="P345" s="188"/>
      <c r="Q345" s="188"/>
      <c r="R345" s="188"/>
      <c r="S345" s="188"/>
      <c r="T345" s="188"/>
      <c r="V345" s="2787" t="s">
        <v>245</v>
      </c>
      <c r="W345" s="2787"/>
      <c r="X345" s="2787"/>
      <c r="Y345" s="1131"/>
      <c r="Z345" s="2"/>
      <c r="AA345" s="2"/>
      <c r="AB345" s="2"/>
      <c r="AC345" s="2"/>
      <c r="AD345" s="411"/>
      <c r="AG345" s="2"/>
    </row>
    <row r="346" spans="1:33" s="19" customFormat="1" ht="18.75" thickBot="1" x14ac:dyDescent="0.35">
      <c r="A346" s="207"/>
      <c r="B346" s="196"/>
      <c r="C346" s="529"/>
      <c r="D346" s="285"/>
      <c r="E346" s="285"/>
      <c r="F346" s="285"/>
      <c r="G346" s="285"/>
      <c r="H346" s="285"/>
      <c r="I346" s="286"/>
      <c r="J346" s="286"/>
      <c r="K346" s="286"/>
      <c r="L346" s="286"/>
      <c r="M346" s="285"/>
      <c r="N346" s="197"/>
      <c r="O346" s="286"/>
      <c r="P346" s="188"/>
      <c r="Q346" s="188"/>
      <c r="R346" s="188"/>
      <c r="S346" s="188"/>
      <c r="T346" s="188"/>
      <c r="U346" s="197"/>
      <c r="V346" s="199"/>
      <c r="W346" s="409"/>
      <c r="X346" s="199"/>
      <c r="Y346" s="2"/>
      <c r="Z346" s="2"/>
      <c r="AA346" s="2"/>
      <c r="AB346" s="2"/>
      <c r="AC346" s="2"/>
      <c r="AD346" s="411"/>
      <c r="AG346" s="2"/>
    </row>
    <row r="347" spans="1:33" s="19" customFormat="1" ht="18" customHeight="1" thickTop="1" x14ac:dyDescent="0.3">
      <c r="A347" s="207"/>
      <c r="B347" s="196"/>
      <c r="C347" s="529"/>
      <c r="D347" s="189"/>
      <c r="E347" s="189"/>
      <c r="F347" s="188"/>
      <c r="G347" s="219"/>
      <c r="H347" s="219"/>
      <c r="I347" s="219"/>
      <c r="J347" s="219"/>
      <c r="K347" s="219"/>
      <c r="L347" s="219"/>
      <c r="M347" s="219"/>
      <c r="N347" s="189"/>
      <c r="O347" s="189"/>
      <c r="P347" s="188"/>
      <c r="Q347" s="188"/>
      <c r="R347" s="188"/>
      <c r="S347" s="188"/>
      <c r="T347" s="188"/>
      <c r="U347" s="197"/>
      <c r="V347" s="201" t="s">
        <v>246</v>
      </c>
      <c r="W347" s="202" t="s">
        <v>247</v>
      </c>
      <c r="X347" s="203" t="s">
        <v>248</v>
      </c>
      <c r="Y347" s="2"/>
      <c r="Z347" s="2"/>
      <c r="AA347" s="2"/>
      <c r="AB347" s="2"/>
      <c r="AC347" s="2"/>
      <c r="AD347" s="411"/>
      <c r="AG347" s="2"/>
    </row>
    <row r="348" spans="1:33" s="19" customFormat="1" ht="18" customHeight="1" x14ac:dyDescent="0.3">
      <c r="A348" s="198"/>
      <c r="B348" s="200"/>
      <c r="C348" s="529"/>
      <c r="D348" s="188"/>
      <c r="E348" s="188"/>
      <c r="F348" s="188"/>
      <c r="G348" s="219"/>
      <c r="H348" s="219"/>
      <c r="I348" s="219"/>
      <c r="J348" s="219"/>
      <c r="K348" s="219"/>
      <c r="L348" s="219"/>
      <c r="M348" s="219"/>
      <c r="N348" s="188"/>
      <c r="O348" s="188"/>
      <c r="P348" s="188"/>
      <c r="Q348" s="188"/>
      <c r="R348" s="188"/>
      <c r="S348" s="189"/>
      <c r="T348" s="189"/>
      <c r="U348" s="410"/>
      <c r="V348" s="204" t="s">
        <v>50</v>
      </c>
      <c r="W348" s="72" t="s">
        <v>51</v>
      </c>
      <c r="X348" s="205">
        <f t="shared" ref="X348:X353" si="67">AC10</f>
        <v>4200</v>
      </c>
      <c r="Y348" s="1208"/>
      <c r="AD348" s="411"/>
    </row>
    <row r="349" spans="1:33" s="19" customFormat="1" ht="18" customHeight="1" x14ac:dyDescent="0.3">
      <c r="A349" s="198"/>
      <c r="B349" s="200"/>
      <c r="C349" s="529"/>
      <c r="D349" s="188"/>
      <c r="E349" s="188"/>
      <c r="F349" s="188"/>
      <c r="G349" s="219"/>
      <c r="H349" s="219"/>
      <c r="I349" s="219"/>
      <c r="J349" s="219"/>
      <c r="K349" s="219"/>
      <c r="L349" s="219"/>
      <c r="M349" s="219"/>
      <c r="N349" s="188"/>
      <c r="O349" s="188"/>
      <c r="P349" s="188"/>
      <c r="Q349" s="188"/>
      <c r="R349" s="188"/>
      <c r="S349" s="189"/>
      <c r="T349" s="189"/>
      <c r="U349" s="410"/>
      <c r="V349" s="204" t="s">
        <v>53</v>
      </c>
      <c r="W349" s="72" t="s">
        <v>54</v>
      </c>
      <c r="X349" s="205">
        <f t="shared" si="67"/>
        <v>29800.004000000001</v>
      </c>
      <c r="Y349" s="1208"/>
      <c r="Z349" s="1198"/>
      <c r="AD349" s="411"/>
    </row>
    <row r="350" spans="1:33" s="19" customFormat="1" ht="18" customHeight="1" x14ac:dyDescent="0.3">
      <c r="A350" s="198"/>
      <c r="B350" s="200"/>
      <c r="C350" s="529"/>
      <c r="D350" s="188"/>
      <c r="E350" s="188"/>
      <c r="F350" s="188"/>
      <c r="G350" s="219"/>
      <c r="H350" s="219"/>
      <c r="I350" s="219"/>
      <c r="J350" s="219"/>
      <c r="K350" s="219"/>
      <c r="L350" s="219"/>
      <c r="M350" s="219"/>
      <c r="N350" s="188"/>
      <c r="O350" s="188"/>
      <c r="P350" s="188"/>
      <c r="Q350" s="188"/>
      <c r="R350" s="188"/>
      <c r="S350" s="189"/>
      <c r="T350" s="189"/>
      <c r="U350" s="410"/>
      <c r="V350" s="204" t="s">
        <v>55</v>
      </c>
      <c r="W350" s="72" t="s">
        <v>56</v>
      </c>
      <c r="X350" s="205">
        <f t="shared" si="67"/>
        <v>319.99519999999995</v>
      </c>
      <c r="Y350" s="1208"/>
      <c r="AD350" s="411"/>
    </row>
    <row r="351" spans="1:33" s="19" customFormat="1" ht="18" customHeight="1" x14ac:dyDescent="0.3">
      <c r="A351" s="198"/>
      <c r="B351" s="200"/>
      <c r="C351" s="529"/>
      <c r="D351" s="188"/>
      <c r="E351" s="188"/>
      <c r="F351" s="188"/>
      <c r="G351" s="219"/>
      <c r="H351" s="219"/>
      <c r="I351" s="219"/>
      <c r="J351" s="219"/>
      <c r="K351" s="219"/>
      <c r="L351" s="219"/>
      <c r="M351" s="219"/>
      <c r="N351" s="188"/>
      <c r="O351" s="188"/>
      <c r="P351" s="188"/>
      <c r="Q351" s="188"/>
      <c r="R351" s="188"/>
      <c r="S351" s="189"/>
      <c r="T351" s="189"/>
      <c r="U351" s="410"/>
      <c r="V351" s="204" t="s">
        <v>57</v>
      </c>
      <c r="W351" s="72" t="s">
        <v>58</v>
      </c>
      <c r="X351" s="205">
        <f t="shared" si="67"/>
        <v>276.24799999999999</v>
      </c>
      <c r="Y351" s="1208"/>
      <c r="AD351" s="411"/>
    </row>
    <row r="352" spans="1:33" s="19" customFormat="1" ht="18" customHeight="1" x14ac:dyDescent="0.3">
      <c r="A352" s="198"/>
      <c r="B352" s="200"/>
      <c r="C352" s="529"/>
      <c r="D352" s="1122" t="s">
        <v>249</v>
      </c>
      <c r="E352" s="1105"/>
      <c r="F352" s="188"/>
      <c r="G352" s="219"/>
      <c r="H352" s="219"/>
      <c r="I352" s="219"/>
      <c r="J352" s="219"/>
      <c r="K352" s="219"/>
      <c r="L352" s="219"/>
      <c r="M352" s="219"/>
      <c r="N352" s="1122" t="s">
        <v>249</v>
      </c>
      <c r="O352" s="1105"/>
      <c r="P352" s="188"/>
      <c r="Q352" s="188"/>
      <c r="R352" s="188"/>
      <c r="S352" s="189"/>
      <c r="T352" s="189"/>
      <c r="U352" s="410"/>
      <c r="V352" s="204" t="s">
        <v>59</v>
      </c>
      <c r="W352" s="72" t="s">
        <v>60</v>
      </c>
      <c r="X352" s="205">
        <f t="shared" si="67"/>
        <v>1193.2031999999999</v>
      </c>
      <c r="Y352" s="1208"/>
      <c r="AD352" s="411"/>
    </row>
    <row r="353" spans="1:30" s="19" customFormat="1" ht="18" customHeight="1" x14ac:dyDescent="0.3">
      <c r="A353" s="198"/>
      <c r="B353" s="200"/>
      <c r="C353" s="529"/>
      <c r="D353" s="1144" t="s">
        <v>250</v>
      </c>
      <c r="E353" s="1104"/>
      <c r="F353" s="206"/>
      <c r="G353" s="219"/>
      <c r="H353" s="219"/>
      <c r="I353" s="219"/>
      <c r="J353" s="219"/>
      <c r="K353" s="219"/>
      <c r="L353" s="219"/>
      <c r="M353" s="219"/>
      <c r="N353" s="1144" t="s">
        <v>250</v>
      </c>
      <c r="O353" s="1104"/>
      <c r="P353" s="188"/>
      <c r="Q353" s="188"/>
      <c r="R353" s="188"/>
      <c r="S353" s="189"/>
      <c r="T353" s="189"/>
      <c r="U353" s="410"/>
      <c r="V353" s="204" t="s">
        <v>61</v>
      </c>
      <c r="W353" s="72" t="s">
        <v>62</v>
      </c>
      <c r="X353" s="205">
        <f t="shared" si="67"/>
        <v>616.99680000000001</v>
      </c>
      <c r="Y353" s="1208"/>
      <c r="AD353" s="411"/>
    </row>
    <row r="354" spans="1:30" s="19" customFormat="1" ht="33.950000000000003" customHeight="1" x14ac:dyDescent="0.3">
      <c r="B354" s="189"/>
      <c r="C354" s="188"/>
      <c r="D354" s="188"/>
      <c r="E354" s="188"/>
      <c r="F354" s="188"/>
      <c r="G354" s="188"/>
      <c r="H354" s="188"/>
      <c r="I354" s="188"/>
      <c r="J354" s="188"/>
      <c r="K354" s="188"/>
      <c r="L354" s="188"/>
      <c r="M354" s="188"/>
      <c r="N354" s="188"/>
      <c r="O354" s="188"/>
      <c r="P354" s="188"/>
      <c r="Q354" s="188"/>
      <c r="R354" s="188"/>
      <c r="S354" s="189"/>
      <c r="T354" s="189"/>
      <c r="U354" s="410"/>
      <c r="V354" s="204" t="s">
        <v>133</v>
      </c>
      <c r="W354" s="72" t="s">
        <v>280</v>
      </c>
      <c r="X354" s="205">
        <f>AC89</f>
        <v>15000.003199999999</v>
      </c>
      <c r="Y354" s="1208"/>
      <c r="AD354" s="411"/>
    </row>
    <row r="355" spans="1:30" s="19" customFormat="1" ht="18" customHeight="1" x14ac:dyDescent="0.3">
      <c r="A355" s="198"/>
      <c r="B355" s="200"/>
      <c r="C355" s="188"/>
      <c r="D355" s="188"/>
      <c r="E355" s="188"/>
      <c r="F355" s="188"/>
      <c r="G355" s="188"/>
      <c r="H355" s="188"/>
      <c r="I355" s="188"/>
      <c r="J355" s="188"/>
      <c r="K355" s="188"/>
      <c r="L355" s="188"/>
      <c r="M355" s="188"/>
      <c r="N355" s="188"/>
      <c r="O355" s="188"/>
      <c r="P355" s="188"/>
      <c r="Q355" s="188"/>
      <c r="R355" s="188"/>
      <c r="S355" s="189"/>
      <c r="T355" s="189"/>
      <c r="U355" s="410"/>
      <c r="V355" s="204" t="s">
        <v>739</v>
      </c>
      <c r="W355" s="72" t="s">
        <v>71</v>
      </c>
      <c r="X355" s="205">
        <f>AC19</f>
        <v>44455.991999999998</v>
      </c>
      <c r="Y355" s="1208"/>
      <c r="Z355" s="1198"/>
      <c r="AD355" s="411"/>
    </row>
    <row r="356" spans="1:30" s="19" customFormat="1" ht="18" customHeight="1" x14ac:dyDescent="0.3">
      <c r="A356" s="198"/>
      <c r="B356" s="200"/>
      <c r="C356" s="188"/>
      <c r="D356" s="188"/>
      <c r="E356" s="188"/>
      <c r="F356" s="188"/>
      <c r="G356" s="188"/>
      <c r="H356" s="188"/>
      <c r="I356" s="188"/>
      <c r="J356" s="188"/>
      <c r="K356" s="188"/>
      <c r="L356" s="188"/>
      <c r="M356" s="188"/>
      <c r="N356" s="188"/>
      <c r="O356" s="188"/>
      <c r="P356" s="188"/>
      <c r="Q356" s="188"/>
      <c r="R356" s="188"/>
      <c r="S356" s="189"/>
      <c r="T356" s="189"/>
      <c r="U356" s="410"/>
      <c r="V356" s="204" t="s">
        <v>72</v>
      </c>
      <c r="W356" s="72" t="s">
        <v>71</v>
      </c>
      <c r="X356" s="205">
        <f>+AC16</f>
        <v>19900</v>
      </c>
      <c r="Y356" s="1208"/>
      <c r="Z356" s="1198"/>
      <c r="AD356" s="411"/>
    </row>
    <row r="357" spans="1:30" s="19" customFormat="1" ht="18" customHeight="1" x14ac:dyDescent="0.3">
      <c r="B357" s="189"/>
      <c r="C357" s="188"/>
      <c r="D357" s="188"/>
      <c r="E357" s="188"/>
      <c r="F357" s="188"/>
      <c r="G357" s="188"/>
      <c r="H357" s="188"/>
      <c r="I357" s="188"/>
      <c r="J357" s="188"/>
      <c r="K357" s="188"/>
      <c r="L357" s="188"/>
      <c r="M357" s="188"/>
      <c r="N357" s="188"/>
      <c r="O357" s="188"/>
      <c r="P357" s="188"/>
      <c r="Q357" s="188"/>
      <c r="R357" s="188"/>
      <c r="S357" s="189"/>
      <c r="T357" s="189"/>
      <c r="U357" s="410"/>
      <c r="V357" s="204" t="s">
        <v>64</v>
      </c>
      <c r="W357" s="72" t="s">
        <v>105</v>
      </c>
      <c r="X357" s="205">
        <f>+AB18+AC52+AC92+AC97+AC120++AC130+AC137+AC165+AC172++AC174+AC184+AC191+AC198+AC217+AC227+AC236+AC251+AC262+AC271+AC276+AC281+AC291+AC302+AC309+AC322+AC331</f>
        <v>2500.0038399999999</v>
      </c>
      <c r="Y357" s="1208"/>
      <c r="Z357" s="1208"/>
      <c r="AD357" s="411"/>
    </row>
    <row r="358" spans="1:30" s="19" customFormat="1" ht="18" customHeight="1" x14ac:dyDescent="0.3">
      <c r="B358" s="189"/>
      <c r="C358" s="188"/>
      <c r="D358" s="188"/>
      <c r="E358" s="188"/>
      <c r="F358" s="188"/>
      <c r="G358" s="188"/>
      <c r="H358" s="188"/>
      <c r="I358" s="188"/>
      <c r="J358" s="188"/>
      <c r="K358" s="188"/>
      <c r="L358" s="188"/>
      <c r="M358" s="188"/>
      <c r="N358" s="188"/>
      <c r="O358" s="188"/>
      <c r="P358" s="188"/>
      <c r="Q358" s="188"/>
      <c r="R358" s="188"/>
      <c r="S358" s="189"/>
      <c r="T358" s="189"/>
      <c r="U358" s="410"/>
      <c r="V358" s="204" t="s">
        <v>67</v>
      </c>
      <c r="W358" s="72" t="s">
        <v>68</v>
      </c>
      <c r="X358" s="208">
        <f>AC32</f>
        <v>1999.9951999999998</v>
      </c>
      <c r="Y358" s="1208"/>
      <c r="Z358" s="1198"/>
      <c r="AA358" s="1208"/>
      <c r="AD358" s="411"/>
    </row>
    <row r="359" spans="1:30" s="19" customFormat="1" ht="33.950000000000003" customHeight="1" x14ac:dyDescent="0.3">
      <c r="B359" s="189"/>
      <c r="C359" s="188"/>
      <c r="D359" s="188"/>
      <c r="E359" s="188"/>
      <c r="F359" s="188"/>
      <c r="G359" s="188"/>
      <c r="H359" s="188"/>
      <c r="I359" s="188"/>
      <c r="J359" s="188"/>
      <c r="K359" s="188"/>
      <c r="L359" s="188"/>
      <c r="M359" s="188"/>
      <c r="N359" s="188"/>
      <c r="O359" s="188"/>
      <c r="P359" s="188"/>
      <c r="Q359" s="188"/>
      <c r="R359" s="188"/>
      <c r="S359" s="189"/>
      <c r="T359" s="189"/>
      <c r="U359" s="410"/>
      <c r="V359" s="204" t="s">
        <v>65</v>
      </c>
      <c r="W359" s="72" t="s">
        <v>66</v>
      </c>
      <c r="X359" s="205">
        <f>AC81+AC118+AC194+AC206+AC244+AC259+AC288+AC299+AC319+AC329</f>
        <v>1000.0031999999998</v>
      </c>
      <c r="Y359" s="1208"/>
      <c r="AD359" s="411"/>
    </row>
    <row r="360" spans="1:30" s="19" customFormat="1" ht="18" customHeight="1" x14ac:dyDescent="0.3">
      <c r="B360" s="189"/>
      <c r="C360" s="188"/>
      <c r="D360" s="188"/>
      <c r="E360" s="188"/>
      <c r="F360" s="188"/>
      <c r="G360" s="188"/>
      <c r="H360" s="188"/>
      <c r="I360" s="188"/>
      <c r="J360" s="188"/>
      <c r="K360" s="188"/>
      <c r="L360" s="188"/>
      <c r="M360" s="188"/>
      <c r="N360" s="188"/>
      <c r="O360" s="188"/>
      <c r="P360" s="188"/>
      <c r="Q360" s="188"/>
      <c r="R360" s="188"/>
      <c r="S360" s="189"/>
      <c r="T360" s="189"/>
      <c r="U360" s="410"/>
      <c r="V360" s="204" t="s">
        <v>121</v>
      </c>
      <c r="W360" s="72" t="s">
        <v>122</v>
      </c>
      <c r="X360" s="209">
        <f>AC76</f>
        <v>399.99556799999999</v>
      </c>
      <c r="Y360" s="1208"/>
      <c r="Z360" s="1208"/>
      <c r="AD360" s="411"/>
    </row>
    <row r="361" spans="1:30" s="19" customFormat="1" ht="33.950000000000003" customHeight="1" x14ac:dyDescent="0.3">
      <c r="B361" s="189"/>
      <c r="C361" s="188"/>
      <c r="D361" s="188"/>
      <c r="E361" s="188"/>
      <c r="F361" s="188"/>
      <c r="G361" s="188"/>
      <c r="H361" s="188"/>
      <c r="I361" s="188"/>
      <c r="J361" s="188"/>
      <c r="K361" s="188"/>
      <c r="L361" s="188"/>
      <c r="M361" s="188"/>
      <c r="N361" s="188"/>
      <c r="O361" s="188"/>
      <c r="P361" s="188"/>
      <c r="Q361" s="188"/>
      <c r="R361" s="188"/>
      <c r="S361" s="189"/>
      <c r="T361" s="189"/>
      <c r="U361" s="410"/>
      <c r="V361" s="204" t="s">
        <v>168</v>
      </c>
      <c r="W361" s="72" t="s">
        <v>169</v>
      </c>
      <c r="X361" s="209">
        <f>AC144+AC208+AC234</f>
        <v>4000.0016000000001</v>
      </c>
      <c r="Y361" s="1208"/>
      <c r="Z361" s="1208"/>
      <c r="AD361" s="411"/>
    </row>
    <row r="362" spans="1:30" s="19" customFormat="1" ht="18" customHeight="1" x14ac:dyDescent="0.3">
      <c r="B362" s="189"/>
      <c r="C362" s="188"/>
      <c r="D362" s="188"/>
      <c r="E362" s="188"/>
      <c r="F362" s="188"/>
      <c r="G362" s="188"/>
      <c r="H362" s="188"/>
      <c r="I362" s="188"/>
      <c r="J362" s="188"/>
      <c r="K362" s="188"/>
      <c r="L362" s="188"/>
      <c r="M362" s="188"/>
      <c r="N362" s="188"/>
      <c r="O362" s="188"/>
      <c r="P362" s="188"/>
      <c r="Q362" s="188"/>
      <c r="R362" s="188"/>
      <c r="S362" s="189"/>
      <c r="T362" s="189"/>
      <c r="U362" s="410"/>
      <c r="V362" s="204" t="s">
        <v>788</v>
      </c>
      <c r="W362" s="72" t="s">
        <v>129</v>
      </c>
      <c r="X362" s="205">
        <f>AC87+AC273</f>
        <v>999.99872000000005</v>
      </c>
      <c r="Y362" s="1208"/>
      <c r="AD362" s="411"/>
    </row>
    <row r="363" spans="1:30" s="19" customFormat="1" ht="18" customHeight="1" x14ac:dyDescent="0.3">
      <c r="B363" s="189"/>
      <c r="C363" s="188"/>
      <c r="D363" s="188"/>
      <c r="E363" s="188"/>
      <c r="F363" s="188"/>
      <c r="G363" s="188"/>
      <c r="H363" s="188"/>
      <c r="I363" s="188"/>
      <c r="J363" s="188"/>
      <c r="K363" s="188"/>
      <c r="L363" s="188"/>
      <c r="M363" s="188"/>
      <c r="N363" s="188"/>
      <c r="O363" s="188"/>
      <c r="P363" s="188"/>
      <c r="Q363" s="188"/>
      <c r="R363" s="188"/>
      <c r="S363" s="189"/>
      <c r="T363" s="189"/>
      <c r="U363" s="410"/>
      <c r="V363" s="204" t="s">
        <v>740</v>
      </c>
      <c r="W363" s="72" t="s">
        <v>82</v>
      </c>
      <c r="X363" s="205">
        <f>AC23+AC182+AC196+AC247</f>
        <v>8000.0032000000001</v>
      </c>
      <c r="Y363" s="1208"/>
      <c r="AD363" s="411"/>
    </row>
    <row r="364" spans="1:30" s="19" customFormat="1" ht="18" customHeight="1" x14ac:dyDescent="0.3">
      <c r="B364" s="189"/>
      <c r="C364" s="188"/>
      <c r="D364" s="188"/>
      <c r="E364" s="188"/>
      <c r="F364" s="188"/>
      <c r="G364" s="188"/>
      <c r="H364" s="188"/>
      <c r="I364" s="188"/>
      <c r="J364" s="188"/>
      <c r="K364" s="188"/>
      <c r="L364" s="188"/>
      <c r="M364" s="188"/>
      <c r="N364" s="188"/>
      <c r="O364" s="188"/>
      <c r="P364" s="188"/>
      <c r="Q364" s="188"/>
      <c r="R364" s="188"/>
      <c r="S364" s="189"/>
      <c r="T364" s="189"/>
      <c r="U364" s="410"/>
      <c r="V364" s="204" t="s">
        <v>742</v>
      </c>
      <c r="W364" s="72" t="s">
        <v>128</v>
      </c>
      <c r="X364" s="210">
        <f>SUBTOTAL(9,AC28)</f>
        <v>1229.7152000000001</v>
      </c>
      <c r="Y364" s="1208"/>
      <c r="AD364" s="411"/>
    </row>
    <row r="365" spans="1:30" s="19" customFormat="1" ht="18" customHeight="1" x14ac:dyDescent="0.3">
      <c r="B365" s="189"/>
      <c r="C365" s="188"/>
      <c r="D365" s="188"/>
      <c r="E365" s="188"/>
      <c r="F365" s="188"/>
      <c r="G365" s="188"/>
      <c r="H365" s="188"/>
      <c r="I365" s="188"/>
      <c r="J365" s="188"/>
      <c r="K365" s="188"/>
      <c r="L365" s="188"/>
      <c r="M365" s="188"/>
      <c r="N365" s="188"/>
      <c r="O365" s="188"/>
      <c r="P365" s="188"/>
      <c r="Q365" s="188"/>
      <c r="R365" s="188"/>
      <c r="S365" s="189"/>
      <c r="T365" s="189"/>
      <c r="U365" s="410"/>
      <c r="V365" s="204" t="s">
        <v>741</v>
      </c>
      <c r="W365" s="72" t="s">
        <v>132</v>
      </c>
      <c r="X365" s="210">
        <f>AC26</f>
        <v>1000.0032</v>
      </c>
      <c r="Y365" s="1208"/>
      <c r="AD365" s="411"/>
    </row>
    <row r="366" spans="1:30" s="19" customFormat="1" ht="18" customHeight="1" x14ac:dyDescent="0.3">
      <c r="B366" s="189"/>
      <c r="C366" s="188"/>
      <c r="D366" s="188"/>
      <c r="E366" s="188"/>
      <c r="F366" s="188"/>
      <c r="G366" s="188"/>
      <c r="H366" s="188"/>
      <c r="I366" s="188"/>
      <c r="J366" s="188"/>
      <c r="K366" s="188"/>
      <c r="L366" s="188"/>
      <c r="M366" s="188"/>
      <c r="N366" s="188"/>
      <c r="O366" s="188"/>
      <c r="P366" s="188"/>
      <c r="Q366" s="188"/>
      <c r="R366" s="188"/>
      <c r="S366" s="189"/>
      <c r="T366" s="189"/>
      <c r="U366" s="410"/>
      <c r="V366" s="204" t="s">
        <v>795</v>
      </c>
      <c r="W366" s="72" t="s">
        <v>186</v>
      </c>
      <c r="X366" s="205">
        <f>AC224</f>
        <v>4670.2790399999994</v>
      </c>
      <c r="Y366" s="1208"/>
      <c r="AD366" s="411"/>
    </row>
    <row r="367" spans="1:30" s="19" customFormat="1" ht="33.950000000000003" customHeight="1" x14ac:dyDescent="0.3">
      <c r="A367" s="198"/>
      <c r="B367" s="200"/>
      <c r="C367" s="188"/>
      <c r="D367" s="188"/>
      <c r="E367" s="188"/>
      <c r="F367" s="188"/>
      <c r="G367" s="188"/>
      <c r="H367" s="188"/>
      <c r="I367" s="188"/>
      <c r="J367" s="188"/>
      <c r="K367" s="188"/>
      <c r="L367" s="188"/>
      <c r="M367" s="188"/>
      <c r="N367" s="188"/>
      <c r="O367" s="188"/>
      <c r="P367" s="188"/>
      <c r="Q367" s="188"/>
      <c r="R367" s="188"/>
      <c r="S367" s="189"/>
      <c r="T367" s="189"/>
      <c r="U367" s="410"/>
      <c r="V367" s="204" t="s">
        <v>800</v>
      </c>
      <c r="W367" s="72" t="s">
        <v>74</v>
      </c>
      <c r="X367" s="205">
        <f>SUM(AC20)</f>
        <v>8000</v>
      </c>
      <c r="Y367" s="1208"/>
      <c r="AD367" s="411"/>
    </row>
    <row r="368" spans="1:30" s="19" customFormat="1" ht="33.950000000000003" customHeight="1" x14ac:dyDescent="0.3">
      <c r="A368" s="198"/>
      <c r="B368" s="200"/>
      <c r="C368" s="188"/>
      <c r="D368" s="188"/>
      <c r="E368" s="188"/>
      <c r="F368" s="188"/>
      <c r="G368" s="188"/>
      <c r="H368" s="188"/>
      <c r="I368" s="188"/>
      <c r="J368" s="188"/>
      <c r="K368" s="188"/>
      <c r="L368" s="188"/>
      <c r="M368" s="188"/>
      <c r="N368" s="188"/>
      <c r="O368" s="188"/>
      <c r="P368" s="188"/>
      <c r="Q368" s="188"/>
      <c r="R368" s="188"/>
      <c r="S368" s="189"/>
      <c r="T368" s="189"/>
      <c r="U368" s="410"/>
      <c r="V368" s="204" t="s">
        <v>73</v>
      </c>
      <c r="W368" s="72" t="s">
        <v>74</v>
      </c>
      <c r="X368" s="205">
        <f>SUM(AC21)</f>
        <v>8275.6</v>
      </c>
      <c r="Y368" s="1208"/>
      <c r="AD368" s="411"/>
    </row>
    <row r="369" spans="1:33" s="19" customFormat="1" ht="18" customHeight="1" thickBot="1" x14ac:dyDescent="0.35">
      <c r="A369" s="2"/>
      <c r="B369" s="188"/>
      <c r="C369" s="188"/>
      <c r="D369" s="188"/>
      <c r="E369" s="188"/>
      <c r="F369" s="188"/>
      <c r="G369" s="188"/>
      <c r="H369" s="188"/>
      <c r="I369" s="188"/>
      <c r="J369" s="188"/>
      <c r="K369" s="188"/>
      <c r="L369" s="188"/>
      <c r="M369" s="188"/>
      <c r="N369" s="188"/>
      <c r="O369" s="188"/>
      <c r="P369" s="188"/>
      <c r="Q369" s="188"/>
      <c r="R369" s="188"/>
      <c r="S369" s="188"/>
      <c r="T369" s="188"/>
      <c r="U369" s="197"/>
      <c r="V369" s="211"/>
      <c r="W369" s="221" t="s">
        <v>251</v>
      </c>
      <c r="X369" s="212">
        <f>SUM(X348:X368)</f>
        <v>157838.04116800003</v>
      </c>
      <c r="Y369" s="1208"/>
      <c r="Z369" s="2"/>
      <c r="AA369" s="2"/>
      <c r="AB369" s="2"/>
      <c r="AC369" s="2"/>
      <c r="AD369" s="411"/>
      <c r="AG369" s="2"/>
    </row>
    <row r="370" spans="1:33" s="19" customFormat="1" ht="17.25" thickTop="1" x14ac:dyDescent="0.3">
      <c r="A370" s="2"/>
      <c r="B370" s="188"/>
      <c r="C370" s="188"/>
      <c r="D370" s="188"/>
      <c r="E370" s="188"/>
      <c r="F370" s="188"/>
      <c r="G370" s="188"/>
      <c r="H370" s="188"/>
      <c r="I370" s="188"/>
      <c r="J370" s="188"/>
      <c r="K370" s="188"/>
      <c r="L370" s="188"/>
      <c r="M370" s="188"/>
      <c r="N370" s="188"/>
      <c r="O370" s="188"/>
      <c r="P370" s="188"/>
      <c r="Q370" s="188"/>
      <c r="R370" s="188"/>
      <c r="S370" s="188"/>
      <c r="T370" s="188"/>
      <c r="U370" s="197"/>
      <c r="V370" s="213"/>
      <c r="W370" s="213"/>
      <c r="X370" s="213"/>
      <c r="Y370" s="2"/>
      <c r="Z370" s="2"/>
      <c r="AA370" s="2"/>
      <c r="AB370" s="2"/>
      <c r="AC370" s="2"/>
      <c r="AD370" s="411"/>
      <c r="AG370" s="2"/>
    </row>
    <row r="371" spans="1:33" s="19" customFormat="1" x14ac:dyDescent="0.3">
      <c r="A371" s="2"/>
      <c r="B371" s="188"/>
      <c r="C371" s="188"/>
      <c r="D371" s="188"/>
      <c r="E371" s="188"/>
      <c r="F371" s="188"/>
      <c r="G371" s="188"/>
      <c r="H371" s="188"/>
      <c r="I371" s="188"/>
      <c r="J371" s="188"/>
      <c r="K371" s="188"/>
      <c r="L371" s="188"/>
      <c r="M371" s="188"/>
      <c r="N371" s="188"/>
      <c r="O371" s="188"/>
      <c r="P371" s="188"/>
      <c r="Q371" s="188"/>
      <c r="R371" s="188"/>
      <c r="S371" s="188"/>
      <c r="T371" s="188"/>
      <c r="U371" s="197"/>
      <c r="V371" s="213"/>
      <c r="W371" s="412" t="s">
        <v>252</v>
      </c>
      <c r="X371" s="213"/>
      <c r="Y371" s="1209"/>
      <c r="Z371" s="1209"/>
      <c r="AA371" s="2"/>
      <c r="AB371" s="2"/>
      <c r="AC371" s="2"/>
      <c r="AD371" s="411"/>
      <c r="AG371" s="2"/>
    </row>
    <row r="372" spans="1:33" s="19" customFormat="1" x14ac:dyDescent="0.3">
      <c r="A372" s="2"/>
      <c r="B372" s="188"/>
      <c r="C372" s="188"/>
      <c r="D372" s="188"/>
      <c r="E372" s="188"/>
      <c r="F372" s="188"/>
      <c r="G372" s="188"/>
      <c r="H372" s="188"/>
      <c r="I372" s="188"/>
      <c r="J372" s="188"/>
      <c r="K372" s="188"/>
      <c r="L372" s="188"/>
      <c r="M372" s="188"/>
      <c r="N372" s="188"/>
      <c r="O372" s="188"/>
      <c r="P372" s="188"/>
      <c r="Q372" s="188"/>
      <c r="R372" s="188"/>
      <c r="S372" s="188"/>
      <c r="T372" s="188"/>
      <c r="U372" s="197"/>
      <c r="V372" s="213"/>
      <c r="W372" s="413" t="s">
        <v>253</v>
      </c>
      <c r="X372" s="216">
        <f>X348+X349+X351+X352+X355+X353+X367+X354+X357+X358+X359+X360+X361+X366+X350</f>
        <v>118432.72084800001</v>
      </c>
      <c r="Y372" s="2"/>
      <c r="Z372" s="215"/>
      <c r="AA372" s="2"/>
      <c r="AB372" s="2"/>
      <c r="AC372" s="2"/>
      <c r="AD372" s="411"/>
      <c r="AG372" s="2"/>
    </row>
    <row r="373" spans="1:33" s="19" customFormat="1" x14ac:dyDescent="0.3">
      <c r="A373" s="2"/>
      <c r="B373" s="188"/>
      <c r="C373" s="188"/>
      <c r="D373" s="188"/>
      <c r="E373" s="188"/>
      <c r="F373" s="188"/>
      <c r="G373" s="188"/>
      <c r="H373" s="188"/>
      <c r="I373" s="188"/>
      <c r="J373" s="188"/>
      <c r="K373" s="188"/>
      <c r="L373" s="188"/>
      <c r="M373" s="188"/>
      <c r="N373" s="188"/>
      <c r="O373" s="188"/>
      <c r="P373" s="188"/>
      <c r="Q373" s="188"/>
      <c r="R373" s="188"/>
      <c r="S373" s="188"/>
      <c r="T373" s="188"/>
      <c r="U373" s="197"/>
      <c r="V373" s="213"/>
      <c r="W373" s="413" t="s">
        <v>254</v>
      </c>
      <c r="X373" s="216">
        <v>0</v>
      </c>
      <c r="Y373" s="1210"/>
      <c r="Z373" s="215"/>
      <c r="AA373" s="2"/>
      <c r="AB373" s="2"/>
      <c r="AC373" s="2"/>
      <c r="AD373" s="411"/>
      <c r="AG373" s="2"/>
    </row>
    <row r="374" spans="1:33" s="19" customFormat="1" x14ac:dyDescent="0.3">
      <c r="A374" s="2"/>
      <c r="B374" s="188"/>
      <c r="C374" s="188"/>
      <c r="D374" s="188"/>
      <c r="E374" s="188"/>
      <c r="F374" s="188"/>
      <c r="G374" s="188"/>
      <c r="H374" s="188"/>
      <c r="I374" s="188"/>
      <c r="J374" s="188"/>
      <c r="K374" s="188"/>
      <c r="L374" s="188"/>
      <c r="M374" s="188"/>
      <c r="N374" s="188"/>
      <c r="O374" s="188"/>
      <c r="P374" s="188"/>
      <c r="Q374" s="188"/>
      <c r="R374" s="188"/>
      <c r="S374" s="188"/>
      <c r="T374" s="188"/>
      <c r="U374" s="197"/>
      <c r="V374" s="213"/>
      <c r="W374" s="413" t="s">
        <v>255</v>
      </c>
      <c r="X374" s="474">
        <f>X356+X368+X362+X363+X364+X365</f>
        <v>39405.320319999999</v>
      </c>
      <c r="Y374" s="1210"/>
      <c r="Z374" s="215"/>
      <c r="AA374" s="2"/>
      <c r="AB374" s="2"/>
      <c r="AC374" s="2"/>
      <c r="AD374" s="411"/>
      <c r="AG374" s="2"/>
    </row>
    <row r="375" spans="1:33" s="19" customFormat="1" x14ac:dyDescent="0.3">
      <c r="A375" s="2"/>
      <c r="B375" s="188"/>
      <c r="C375" s="188"/>
      <c r="D375" s="188"/>
      <c r="E375" s="188"/>
      <c r="F375" s="188"/>
      <c r="G375" s="188"/>
      <c r="H375" s="188"/>
      <c r="I375" s="188"/>
      <c r="J375" s="188"/>
      <c r="K375" s="188"/>
      <c r="L375" s="188"/>
      <c r="M375" s="188"/>
      <c r="N375" s="188"/>
      <c r="O375" s="188"/>
      <c r="P375" s="188"/>
      <c r="Q375" s="188"/>
      <c r="R375" s="188"/>
      <c r="S375" s="188"/>
      <c r="T375" s="188"/>
      <c r="U375" s="197"/>
      <c r="V375" s="213"/>
      <c r="W375" s="414" t="s">
        <v>251</v>
      </c>
      <c r="X375" s="476">
        <f>SUM(X372:X374)</f>
        <v>157838.04116800003</v>
      </c>
      <c r="Y375" s="1210"/>
      <c r="Z375" s="2"/>
      <c r="AA375" s="2"/>
      <c r="AB375" s="2"/>
      <c r="AC375" s="2"/>
      <c r="AD375" s="411"/>
      <c r="AG375" s="2"/>
    </row>
    <row r="376" spans="1:33" s="19" customFormat="1" x14ac:dyDescent="0.3">
      <c r="A376" s="2"/>
      <c r="B376" s="188"/>
      <c r="C376" s="188"/>
      <c r="D376" s="188"/>
      <c r="E376" s="188"/>
      <c r="F376" s="188"/>
      <c r="G376" s="188"/>
      <c r="H376" s="188"/>
      <c r="I376" s="188"/>
      <c r="J376" s="188"/>
      <c r="K376" s="188"/>
      <c r="L376" s="188"/>
      <c r="M376" s="188"/>
      <c r="N376" s="188"/>
      <c r="O376" s="188"/>
      <c r="P376" s="188"/>
      <c r="Q376" s="188"/>
      <c r="R376" s="188"/>
      <c r="S376" s="188"/>
      <c r="T376" s="188"/>
      <c r="U376" s="197"/>
      <c r="V376" s="213"/>
      <c r="W376" s="413"/>
      <c r="X376" s="475"/>
      <c r="Y376" s="215"/>
      <c r="Z376" s="2"/>
      <c r="AA376" s="2"/>
      <c r="AB376" s="2"/>
      <c r="AC376" s="2"/>
      <c r="AD376" s="411"/>
      <c r="AG376" s="2"/>
    </row>
    <row r="377" spans="1:33" s="19" customFormat="1" x14ac:dyDescent="0.3">
      <c r="A377" s="2"/>
      <c r="B377" s="188"/>
      <c r="C377" s="188"/>
      <c r="D377" s="188"/>
      <c r="E377" s="188"/>
      <c r="F377" s="188"/>
      <c r="G377" s="188"/>
      <c r="H377" s="188"/>
      <c r="I377" s="188"/>
      <c r="J377" s="188"/>
      <c r="K377" s="188"/>
      <c r="L377" s="188"/>
      <c r="M377" s="188"/>
      <c r="N377" s="188"/>
      <c r="O377" s="188"/>
      <c r="P377" s="188"/>
      <c r="Q377" s="188"/>
      <c r="R377" s="188"/>
      <c r="S377" s="188"/>
      <c r="T377" s="188"/>
      <c r="U377" s="197"/>
      <c r="V377" s="213"/>
      <c r="W377" s="414" t="s">
        <v>256</v>
      </c>
      <c r="X377" s="475"/>
      <c r="Y377" s="215"/>
      <c r="Z377" s="2"/>
      <c r="AA377" s="2"/>
      <c r="AB377" s="2"/>
      <c r="AC377" s="2"/>
      <c r="AD377" s="411"/>
      <c r="AG377" s="2"/>
    </row>
    <row r="378" spans="1:33" s="19" customFormat="1" x14ac:dyDescent="0.3">
      <c r="A378" s="2"/>
      <c r="B378" s="188"/>
      <c r="C378" s="188"/>
      <c r="D378" s="188"/>
      <c r="E378" s="188"/>
      <c r="F378" s="188"/>
      <c r="G378" s="188"/>
      <c r="H378" s="188"/>
      <c r="I378" s="188"/>
      <c r="J378" s="188"/>
      <c r="K378" s="188"/>
      <c r="L378" s="188"/>
      <c r="M378" s="188"/>
      <c r="N378" s="188"/>
      <c r="O378" s="188"/>
      <c r="P378" s="188"/>
      <c r="Q378" s="188"/>
      <c r="R378" s="188"/>
      <c r="S378" s="188"/>
      <c r="T378" s="188"/>
      <c r="U378" s="197"/>
      <c r="V378" s="213"/>
      <c r="W378" s="413" t="s">
        <v>257</v>
      </c>
      <c r="X378" s="216">
        <f>+SUM(X348:X361)</f>
        <v>125662.44180800002</v>
      </c>
      <c r="Y378" s="215"/>
      <c r="Z378" s="215"/>
      <c r="AA378" s="2"/>
      <c r="AB378" s="2"/>
      <c r="AC378" s="2"/>
      <c r="AD378" s="411"/>
      <c r="AG378" s="2"/>
    </row>
    <row r="379" spans="1:33" s="19" customFormat="1" x14ac:dyDescent="0.3">
      <c r="A379" s="2"/>
      <c r="B379" s="188"/>
      <c r="C379" s="188"/>
      <c r="D379" s="188"/>
      <c r="E379" s="188"/>
      <c r="F379" s="188"/>
      <c r="G379" s="188"/>
      <c r="H379" s="188"/>
      <c r="I379" s="188"/>
      <c r="J379" s="188"/>
      <c r="K379" s="188"/>
      <c r="L379" s="188"/>
      <c r="M379" s="188"/>
      <c r="N379" s="188"/>
      <c r="O379" s="188"/>
      <c r="P379" s="188"/>
      <c r="Q379" s="188"/>
      <c r="R379" s="188"/>
      <c r="S379" s="188"/>
      <c r="T379" s="188"/>
      <c r="U379" s="197"/>
      <c r="V379" s="213"/>
      <c r="W379" s="413" t="s">
        <v>258</v>
      </c>
      <c r="X379" s="216">
        <f>+SUM(X362:X366)</f>
        <v>15899.99936</v>
      </c>
      <c r="Y379" s="215"/>
      <c r="Z379" s="2"/>
      <c r="AA379" s="2"/>
      <c r="AB379" s="2"/>
      <c r="AC379" s="2"/>
      <c r="AD379" s="411"/>
      <c r="AG379" s="2"/>
    </row>
    <row r="380" spans="1:33" s="19" customFormat="1" x14ac:dyDescent="0.3">
      <c r="A380" s="2"/>
      <c r="B380" s="188"/>
      <c r="C380" s="188"/>
      <c r="D380" s="188"/>
      <c r="E380" s="188"/>
      <c r="F380" s="188"/>
      <c r="G380" s="188"/>
      <c r="H380" s="188"/>
      <c r="I380" s="188"/>
      <c r="J380" s="188"/>
      <c r="K380" s="188"/>
      <c r="L380" s="188"/>
      <c r="M380" s="188"/>
      <c r="N380" s="188"/>
      <c r="O380" s="188"/>
      <c r="P380" s="188"/>
      <c r="Q380" s="188"/>
      <c r="R380" s="188"/>
      <c r="S380" s="188"/>
      <c r="T380" s="188"/>
      <c r="U380" s="197"/>
      <c r="V380" s="213"/>
      <c r="W380" s="413" t="s">
        <v>259</v>
      </c>
      <c r="X380" s="474">
        <f>+SUM(X367:X368)</f>
        <v>16275.6</v>
      </c>
      <c r="Y380" s="215"/>
      <c r="Z380" s="2"/>
      <c r="AA380" s="2"/>
      <c r="AB380" s="2"/>
      <c r="AC380" s="2"/>
      <c r="AD380" s="411"/>
      <c r="AG380" s="2"/>
    </row>
    <row r="381" spans="1:33" s="19" customFormat="1" x14ac:dyDescent="0.3">
      <c r="A381" s="2"/>
      <c r="B381" s="188"/>
      <c r="C381" s="188"/>
      <c r="D381" s="188"/>
      <c r="E381" s="188"/>
      <c r="F381" s="188"/>
      <c r="G381" s="188"/>
      <c r="H381" s="188"/>
      <c r="I381" s="188"/>
      <c r="J381" s="188"/>
      <c r="K381" s="188"/>
      <c r="L381" s="188"/>
      <c r="M381" s="188"/>
      <c r="N381" s="188"/>
      <c r="O381" s="188"/>
      <c r="P381" s="188"/>
      <c r="Q381" s="188"/>
      <c r="R381" s="188"/>
      <c r="S381" s="188"/>
      <c r="T381" s="188"/>
      <c r="U381" s="197"/>
      <c r="V381" s="213"/>
      <c r="W381" s="414" t="s">
        <v>251</v>
      </c>
      <c r="X381" s="225">
        <f>SUM(X378:X380)</f>
        <v>157838.04116800003</v>
      </c>
      <c r="Y381" s="215"/>
      <c r="Z381" s="215"/>
      <c r="AA381" s="2"/>
      <c r="AB381" s="2"/>
      <c r="AC381" s="2"/>
      <c r="AD381" s="411"/>
      <c r="AG381" s="2"/>
    </row>
    <row r="382" spans="1:33" s="19" customFormat="1" x14ac:dyDescent="0.3">
      <c r="A382" s="2"/>
      <c r="B382" s="188"/>
      <c r="C382" s="188"/>
      <c r="D382" s="188"/>
      <c r="E382" s="188"/>
      <c r="F382" s="188"/>
      <c r="G382" s="188"/>
      <c r="H382" s="188"/>
      <c r="I382" s="188"/>
      <c r="J382" s="188"/>
      <c r="K382" s="188"/>
      <c r="L382" s="188"/>
      <c r="M382" s="188"/>
      <c r="N382" s="188"/>
      <c r="O382" s="188"/>
      <c r="P382" s="188"/>
      <c r="Q382" s="188"/>
      <c r="R382" s="188"/>
      <c r="S382" s="188"/>
      <c r="T382" s="188"/>
      <c r="U382" s="197"/>
      <c r="V382" s="191"/>
      <c r="W382" s="279"/>
      <c r="X382" s="2"/>
      <c r="Y382" s="2"/>
      <c r="Z382" s="2"/>
      <c r="AA382" s="2"/>
      <c r="AB382" s="2"/>
      <c r="AC382" s="2"/>
      <c r="AD382" s="411"/>
      <c r="AG382" s="2"/>
    </row>
    <row r="383" spans="1:33" s="19" customFormat="1" x14ac:dyDescent="0.3">
      <c r="A383" s="2"/>
      <c r="B383" s="188"/>
      <c r="C383" s="188"/>
      <c r="D383" s="188"/>
      <c r="E383" s="188"/>
      <c r="F383" s="188"/>
      <c r="G383" s="188"/>
      <c r="H383" s="188"/>
      <c r="I383" s="188"/>
      <c r="J383" s="188"/>
      <c r="K383" s="188"/>
      <c r="L383" s="188"/>
      <c r="M383" s="188"/>
      <c r="N383" s="188"/>
      <c r="O383" s="188"/>
      <c r="P383" s="188"/>
      <c r="Q383" s="188"/>
      <c r="R383" s="188"/>
      <c r="S383" s="188"/>
      <c r="T383" s="188"/>
      <c r="U383" s="197"/>
      <c r="V383" s="191"/>
      <c r="W383" s="279"/>
      <c r="X383" s="216"/>
      <c r="Y383" s="215"/>
      <c r="Z383" s="215"/>
      <c r="AA383" s="2"/>
      <c r="AB383" s="2"/>
      <c r="AC383" s="2"/>
      <c r="AD383" s="411"/>
      <c r="AG383" s="2"/>
    </row>
    <row r="384" spans="1:33" s="19" customFormat="1" x14ac:dyDescent="0.3">
      <c r="A384" s="2"/>
      <c r="B384" s="188"/>
      <c r="C384" s="188"/>
      <c r="D384" s="188"/>
      <c r="E384" s="188"/>
      <c r="F384" s="188"/>
      <c r="G384" s="188"/>
      <c r="H384" s="188"/>
      <c r="I384" s="188"/>
      <c r="J384" s="188"/>
      <c r="K384" s="188"/>
      <c r="L384" s="188"/>
      <c r="M384" s="188"/>
      <c r="N384" s="188"/>
      <c r="O384" s="188"/>
      <c r="P384" s="188"/>
      <c r="Q384" s="188"/>
      <c r="R384" s="188"/>
      <c r="S384" s="188"/>
      <c r="T384" s="188"/>
      <c r="U384" s="190"/>
      <c r="V384" s="191"/>
      <c r="W384" s="192"/>
      <c r="X384" s="2"/>
      <c r="Y384" s="2"/>
      <c r="Z384" s="215"/>
      <c r="AA384" s="2"/>
      <c r="AB384" s="2"/>
      <c r="AC384" s="193"/>
      <c r="AG384" s="2"/>
    </row>
    <row r="391" spans="1:33" s="19" customFormat="1" x14ac:dyDescent="0.3">
      <c r="A391" s="2"/>
      <c r="B391" s="188"/>
      <c r="C391" s="188"/>
      <c r="D391" s="188"/>
      <c r="E391" s="188"/>
      <c r="F391" s="188"/>
      <c r="G391" s="188"/>
      <c r="H391" s="188"/>
      <c r="I391" s="188"/>
      <c r="J391" s="188"/>
      <c r="K391" s="188"/>
      <c r="L391" s="188"/>
      <c r="M391" s="188"/>
      <c r="N391" s="188"/>
      <c r="O391" s="188"/>
      <c r="P391" s="188"/>
      <c r="Q391" s="188"/>
      <c r="R391" s="188"/>
      <c r="S391" s="188"/>
      <c r="T391" s="188"/>
      <c r="U391" s="190"/>
      <c r="V391" s="191"/>
      <c r="W391" s="192"/>
      <c r="X391" s="216"/>
      <c r="Y391" s="1211"/>
      <c r="Z391" s="215"/>
      <c r="AA391" s="2"/>
      <c r="AB391" s="2"/>
      <c r="AC391" s="193"/>
      <c r="AG391" s="2"/>
    </row>
  </sheetData>
  <mergeCells count="714">
    <mergeCell ref="A340:M340"/>
    <mergeCell ref="U340:AA340"/>
    <mergeCell ref="AD340:AG340"/>
    <mergeCell ref="D329:D330"/>
    <mergeCell ref="E329:E330"/>
    <mergeCell ref="F329:F330"/>
    <mergeCell ref="G329:G330"/>
    <mergeCell ref="H329:H330"/>
    <mergeCell ref="V345:X345"/>
    <mergeCell ref="B339:M339"/>
    <mergeCell ref="U339:AA339"/>
    <mergeCell ref="AD339:AG339"/>
    <mergeCell ref="Q331:Q334"/>
    <mergeCell ref="R331:R334"/>
    <mergeCell ref="S331:S334"/>
    <mergeCell ref="T331:T334"/>
    <mergeCell ref="AG331:AG334"/>
    <mergeCell ref="K331:K334"/>
    <mergeCell ref="L331:L334"/>
    <mergeCell ref="M331:M334"/>
    <mergeCell ref="N331:N334"/>
    <mergeCell ref="O331:O334"/>
    <mergeCell ref="P331:P334"/>
    <mergeCell ref="AG329:AG330"/>
    <mergeCell ref="T329:T330"/>
    <mergeCell ref="I329:I330"/>
    <mergeCell ref="J329:J330"/>
    <mergeCell ref="K329:K330"/>
    <mergeCell ref="L329:L330"/>
    <mergeCell ref="M329:M330"/>
    <mergeCell ref="N329:N330"/>
    <mergeCell ref="B331:B334"/>
    <mergeCell ref="C331:C334"/>
    <mergeCell ref="D331:D334"/>
    <mergeCell ref="E331:E334"/>
    <mergeCell ref="F331:F334"/>
    <mergeCell ref="G331:G334"/>
    <mergeCell ref="H331:H334"/>
    <mergeCell ref="I331:I334"/>
    <mergeCell ref="J331:J334"/>
    <mergeCell ref="B329:B330"/>
    <mergeCell ref="C329:C330"/>
    <mergeCell ref="O329:O330"/>
    <mergeCell ref="P329:P330"/>
    <mergeCell ref="Q329:Q330"/>
    <mergeCell ref="R329:R330"/>
    <mergeCell ref="S329:S330"/>
    <mergeCell ref="E322:E328"/>
    <mergeCell ref="F322:F328"/>
    <mergeCell ref="O319:O320"/>
    <mergeCell ref="P319:P320"/>
    <mergeCell ref="Q319:Q320"/>
    <mergeCell ref="R319:R320"/>
    <mergeCell ref="S319:S320"/>
    <mergeCell ref="C319:C320"/>
    <mergeCell ref="D319:D320"/>
    <mergeCell ref="E319:E320"/>
    <mergeCell ref="F319:F320"/>
    <mergeCell ref="T319:T320"/>
    <mergeCell ref="I319:I320"/>
    <mergeCell ref="J319:J320"/>
    <mergeCell ref="K319:K320"/>
    <mergeCell ref="L319:L320"/>
    <mergeCell ref="M319:M320"/>
    <mergeCell ref="N319:N320"/>
    <mergeCell ref="S322:S328"/>
    <mergeCell ref="G322:G328"/>
    <mergeCell ref="H322:H328"/>
    <mergeCell ref="I322:I328"/>
    <mergeCell ref="J322:J328"/>
    <mergeCell ref="K322:K328"/>
    <mergeCell ref="L322:L328"/>
    <mergeCell ref="T322:T328"/>
    <mergeCell ref="G319:G320"/>
    <mergeCell ref="H319:H320"/>
    <mergeCell ref="AG322:AG328"/>
    <mergeCell ref="P309:P318"/>
    <mergeCell ref="Q309:Q318"/>
    <mergeCell ref="R309:R318"/>
    <mergeCell ref="M309:M318"/>
    <mergeCell ref="N309:N318"/>
    <mergeCell ref="S309:S318"/>
    <mergeCell ref="T309:T318"/>
    <mergeCell ref="AG309:AG318"/>
    <mergeCell ref="O309:O318"/>
    <mergeCell ref="O322:O328"/>
    <mergeCell ref="P322:P328"/>
    <mergeCell ref="Q322:Q328"/>
    <mergeCell ref="R322:R328"/>
    <mergeCell ref="M322:M328"/>
    <mergeCell ref="N322:N328"/>
    <mergeCell ref="AG319:AG320"/>
    <mergeCell ref="B321:M321"/>
    <mergeCell ref="U321:AA321"/>
    <mergeCell ref="AD321:AG321"/>
    <mergeCell ref="B322:B328"/>
    <mergeCell ref="C322:C328"/>
    <mergeCell ref="D322:D328"/>
    <mergeCell ref="B319:B320"/>
    <mergeCell ref="B309:B318"/>
    <mergeCell ref="C309:C318"/>
    <mergeCell ref="D309:D318"/>
    <mergeCell ref="E309:E318"/>
    <mergeCell ref="F309:F318"/>
    <mergeCell ref="J302:J307"/>
    <mergeCell ref="K302:K307"/>
    <mergeCell ref="L302:L307"/>
    <mergeCell ref="G309:G318"/>
    <mergeCell ref="H309:H318"/>
    <mergeCell ref="I309:I318"/>
    <mergeCell ref="J309:J318"/>
    <mergeCell ref="K309:K318"/>
    <mergeCell ref="L309:L318"/>
    <mergeCell ref="R299:R300"/>
    <mergeCell ref="S299:S300"/>
    <mergeCell ref="T299:T300"/>
    <mergeCell ref="I299:I300"/>
    <mergeCell ref="J299:J300"/>
    <mergeCell ref="K299:K300"/>
    <mergeCell ref="L299:L300"/>
    <mergeCell ref="M299:M300"/>
    <mergeCell ref="N299:N300"/>
    <mergeCell ref="B301:M301"/>
    <mergeCell ref="U301:AA301"/>
    <mergeCell ref="AD301:AG301"/>
    <mergeCell ref="A302:A308"/>
    <mergeCell ref="B302:B307"/>
    <mergeCell ref="C302:C307"/>
    <mergeCell ref="D302:D307"/>
    <mergeCell ref="E302:E307"/>
    <mergeCell ref="F302:F307"/>
    <mergeCell ref="S302:S307"/>
    <mergeCell ref="T302:T307"/>
    <mergeCell ref="AG302:AG307"/>
    <mergeCell ref="B308:M308"/>
    <mergeCell ref="U308:AA308"/>
    <mergeCell ref="AD308:AG308"/>
    <mergeCell ref="M302:M307"/>
    <mergeCell ref="N302:N307"/>
    <mergeCell ref="O302:O307"/>
    <mergeCell ref="P302:P307"/>
    <mergeCell ref="Q302:Q307"/>
    <mergeCell ref="R302:R307"/>
    <mergeCell ref="G302:G307"/>
    <mergeCell ref="H302:H307"/>
    <mergeCell ref="I302:I307"/>
    <mergeCell ref="AG291:AG298"/>
    <mergeCell ref="B299:B300"/>
    <mergeCell ref="C299:C300"/>
    <mergeCell ref="D299:D300"/>
    <mergeCell ref="E299:E300"/>
    <mergeCell ref="F299:F300"/>
    <mergeCell ref="G299:G300"/>
    <mergeCell ref="H299:H300"/>
    <mergeCell ref="M291:M298"/>
    <mergeCell ref="N291:N298"/>
    <mergeCell ref="O291:O298"/>
    <mergeCell ref="P291:P298"/>
    <mergeCell ref="Q291:Q298"/>
    <mergeCell ref="R291:R298"/>
    <mergeCell ref="G291:G298"/>
    <mergeCell ref="H291:H298"/>
    <mergeCell ref="I291:I298"/>
    <mergeCell ref="J291:J298"/>
    <mergeCell ref="K291:K298"/>
    <mergeCell ref="L291:L298"/>
    <mergeCell ref="AG299:AG300"/>
    <mergeCell ref="O299:O300"/>
    <mergeCell ref="P299:P300"/>
    <mergeCell ref="Q299:Q300"/>
    <mergeCell ref="AG281:AG289"/>
    <mergeCell ref="B290:M290"/>
    <mergeCell ref="U290:AA290"/>
    <mergeCell ref="AD290:AG290"/>
    <mergeCell ref="A291:A301"/>
    <mergeCell ref="B291:B298"/>
    <mergeCell ref="C291:C298"/>
    <mergeCell ref="D291:D298"/>
    <mergeCell ref="E291:E298"/>
    <mergeCell ref="F291:F298"/>
    <mergeCell ref="O281:O289"/>
    <mergeCell ref="P281:P289"/>
    <mergeCell ref="Q281:Q289"/>
    <mergeCell ref="R281:R289"/>
    <mergeCell ref="S281:S289"/>
    <mergeCell ref="T281:T289"/>
    <mergeCell ref="I281:I289"/>
    <mergeCell ref="J281:J289"/>
    <mergeCell ref="K281:K289"/>
    <mergeCell ref="L281:L289"/>
    <mergeCell ref="M281:M289"/>
    <mergeCell ref="N281:N289"/>
    <mergeCell ref="S291:S298"/>
    <mergeCell ref="T291:T298"/>
    <mergeCell ref="O276:O280"/>
    <mergeCell ref="P276:P280"/>
    <mergeCell ref="Q276:Q280"/>
    <mergeCell ref="R276:R280"/>
    <mergeCell ref="G276:G280"/>
    <mergeCell ref="H276:H280"/>
    <mergeCell ref="I276:I280"/>
    <mergeCell ref="J276:J280"/>
    <mergeCell ref="K276:K280"/>
    <mergeCell ref="L276:L280"/>
    <mergeCell ref="B281:B289"/>
    <mergeCell ref="C281:C289"/>
    <mergeCell ref="D281:D289"/>
    <mergeCell ref="E281:E289"/>
    <mergeCell ref="F281:F289"/>
    <mergeCell ref="G281:G289"/>
    <mergeCell ref="H281:H289"/>
    <mergeCell ref="M276:M280"/>
    <mergeCell ref="N276:N280"/>
    <mergeCell ref="AG271:AG274"/>
    <mergeCell ref="B275:M275"/>
    <mergeCell ref="U275:AA275"/>
    <mergeCell ref="AD275:AG275"/>
    <mergeCell ref="B276:B280"/>
    <mergeCell ref="C276:C280"/>
    <mergeCell ref="D276:D280"/>
    <mergeCell ref="E276:E280"/>
    <mergeCell ref="F276:F280"/>
    <mergeCell ref="O271:O274"/>
    <mergeCell ref="P271:P274"/>
    <mergeCell ref="Q271:Q274"/>
    <mergeCell ref="R271:R274"/>
    <mergeCell ref="S271:S274"/>
    <mergeCell ref="T271:T274"/>
    <mergeCell ref="I271:I274"/>
    <mergeCell ref="J271:J274"/>
    <mergeCell ref="K271:K274"/>
    <mergeCell ref="L271:L274"/>
    <mergeCell ref="M271:M274"/>
    <mergeCell ref="N271:N274"/>
    <mergeCell ref="S276:S280"/>
    <mergeCell ref="T276:T280"/>
    <mergeCell ref="AG276:AG280"/>
    <mergeCell ref="S262:S269"/>
    <mergeCell ref="T262:T269"/>
    <mergeCell ref="AG262:AG269"/>
    <mergeCell ref="B271:B274"/>
    <mergeCell ref="C271:C274"/>
    <mergeCell ref="D271:D274"/>
    <mergeCell ref="E271:E274"/>
    <mergeCell ref="F271:F274"/>
    <mergeCell ref="G271:G274"/>
    <mergeCell ref="H271:H274"/>
    <mergeCell ref="M262:M269"/>
    <mergeCell ref="N262:N269"/>
    <mergeCell ref="O262:O269"/>
    <mergeCell ref="P262:P269"/>
    <mergeCell ref="Q262:Q269"/>
    <mergeCell ref="R262:R269"/>
    <mergeCell ref="G262:G269"/>
    <mergeCell ref="H262:H269"/>
    <mergeCell ref="I262:I269"/>
    <mergeCell ref="J262:J269"/>
    <mergeCell ref="K262:K269"/>
    <mergeCell ref="L262:L269"/>
    <mergeCell ref="B262:B269"/>
    <mergeCell ref="C262:C269"/>
    <mergeCell ref="R259:R260"/>
    <mergeCell ref="S259:S260"/>
    <mergeCell ref="T259:T260"/>
    <mergeCell ref="AG259:AG260"/>
    <mergeCell ref="J259:J260"/>
    <mergeCell ref="K259:K260"/>
    <mergeCell ref="L259:L260"/>
    <mergeCell ref="M259:M260"/>
    <mergeCell ref="N259:N260"/>
    <mergeCell ref="O259:O260"/>
    <mergeCell ref="K251:K258"/>
    <mergeCell ref="L251:L258"/>
    <mergeCell ref="M251:M258"/>
    <mergeCell ref="B251:B258"/>
    <mergeCell ref="C251:C258"/>
    <mergeCell ref="E262:E269"/>
    <mergeCell ref="F262:F269"/>
    <mergeCell ref="P259:P260"/>
    <mergeCell ref="Q259:Q260"/>
    <mergeCell ref="D262:D269"/>
    <mergeCell ref="S247:S248"/>
    <mergeCell ref="T247:T248"/>
    <mergeCell ref="AG247:AG248"/>
    <mergeCell ref="B249:M249"/>
    <mergeCell ref="AD249:AG249"/>
    <mergeCell ref="T251:T258"/>
    <mergeCell ref="AG251:AG258"/>
    <mergeCell ref="B259:B260"/>
    <mergeCell ref="C259:C260"/>
    <mergeCell ref="D259:D260"/>
    <mergeCell ref="E259:E260"/>
    <mergeCell ref="F259:F260"/>
    <mergeCell ref="G259:G260"/>
    <mergeCell ref="H259:H260"/>
    <mergeCell ref="I259:I260"/>
    <mergeCell ref="N251:N258"/>
    <mergeCell ref="O251:O258"/>
    <mergeCell ref="P251:P258"/>
    <mergeCell ref="Q251:Q258"/>
    <mergeCell ref="R251:R258"/>
    <mergeCell ref="S251:S258"/>
    <mergeCell ref="H251:H258"/>
    <mergeCell ref="I251:I258"/>
    <mergeCell ref="J251:J258"/>
    <mergeCell ref="B247:B248"/>
    <mergeCell ref="C247:C248"/>
    <mergeCell ref="D247:D248"/>
    <mergeCell ref="E247:E248"/>
    <mergeCell ref="F247:F248"/>
    <mergeCell ref="D251:D258"/>
    <mergeCell ref="E251:E258"/>
    <mergeCell ref="F251:F258"/>
    <mergeCell ref="G251:G258"/>
    <mergeCell ref="M247:M248"/>
    <mergeCell ref="N247:N248"/>
    <mergeCell ref="O247:O248"/>
    <mergeCell ref="P247:P248"/>
    <mergeCell ref="Q247:Q248"/>
    <mergeCell ref="R247:R248"/>
    <mergeCell ref="G247:G248"/>
    <mergeCell ref="H247:H248"/>
    <mergeCell ref="I247:I248"/>
    <mergeCell ref="J247:J248"/>
    <mergeCell ref="K247:K248"/>
    <mergeCell ref="L247:L248"/>
    <mergeCell ref="P236:P245"/>
    <mergeCell ref="Q236:Q245"/>
    <mergeCell ref="R236:R245"/>
    <mergeCell ref="S236:S245"/>
    <mergeCell ref="T236:T245"/>
    <mergeCell ref="AG236:AG245"/>
    <mergeCell ref="S224:S235"/>
    <mergeCell ref="T224:T235"/>
    <mergeCell ref="AG224:AG235"/>
    <mergeCell ref="P224:P235"/>
    <mergeCell ref="Q224:Q235"/>
    <mergeCell ref="R224:R235"/>
    <mergeCell ref="I236:I245"/>
    <mergeCell ref="J236:J245"/>
    <mergeCell ref="K236:K245"/>
    <mergeCell ref="L236:L245"/>
    <mergeCell ref="M236:M245"/>
    <mergeCell ref="N236:N245"/>
    <mergeCell ref="O236:O245"/>
    <mergeCell ref="M224:M235"/>
    <mergeCell ref="N224:N235"/>
    <mergeCell ref="O224:O235"/>
    <mergeCell ref="P196:P216"/>
    <mergeCell ref="Q196:Q216"/>
    <mergeCell ref="Q217:Q223"/>
    <mergeCell ref="R217:R223"/>
    <mergeCell ref="S217:S223"/>
    <mergeCell ref="T217:T223"/>
    <mergeCell ref="AG217:AG223"/>
    <mergeCell ref="I224:I235"/>
    <mergeCell ref="J224:J235"/>
    <mergeCell ref="K224:K235"/>
    <mergeCell ref="L224:L235"/>
    <mergeCell ref="K217:K223"/>
    <mergeCell ref="L217:L223"/>
    <mergeCell ref="M217:M223"/>
    <mergeCell ref="N217:N223"/>
    <mergeCell ref="O217:O223"/>
    <mergeCell ref="P217:P223"/>
    <mergeCell ref="I196:I216"/>
    <mergeCell ref="J196:J216"/>
    <mergeCell ref="K196:K216"/>
    <mergeCell ref="L196:L216"/>
    <mergeCell ref="M196:M216"/>
    <mergeCell ref="N196:N216"/>
    <mergeCell ref="O196:O216"/>
    <mergeCell ref="P191:P195"/>
    <mergeCell ref="Q191:Q195"/>
    <mergeCell ref="R191:R195"/>
    <mergeCell ref="S191:S195"/>
    <mergeCell ref="I191:I195"/>
    <mergeCell ref="J191:J195"/>
    <mergeCell ref="K191:K195"/>
    <mergeCell ref="L191:L195"/>
    <mergeCell ref="M191:M195"/>
    <mergeCell ref="N191:N195"/>
    <mergeCell ref="O191:O195"/>
    <mergeCell ref="R165:R171"/>
    <mergeCell ref="S165:S171"/>
    <mergeCell ref="Q172:Q173"/>
    <mergeCell ref="R172:R173"/>
    <mergeCell ref="S172:S173"/>
    <mergeCell ref="T172:T173"/>
    <mergeCell ref="AG172:AG173"/>
    <mergeCell ref="AG165:AG171"/>
    <mergeCell ref="R196:R216"/>
    <mergeCell ref="S196:S216"/>
    <mergeCell ref="Q174:Q183"/>
    <mergeCell ref="R174:R183"/>
    <mergeCell ref="S174:S183"/>
    <mergeCell ref="Q184:Q190"/>
    <mergeCell ref="R184:R190"/>
    <mergeCell ref="S184:S190"/>
    <mergeCell ref="T196:T216"/>
    <mergeCell ref="AG196:AG216"/>
    <mergeCell ref="T191:T195"/>
    <mergeCell ref="AG191:AG195"/>
    <mergeCell ref="L172:L173"/>
    <mergeCell ref="M172:M173"/>
    <mergeCell ref="N172:N173"/>
    <mergeCell ref="O172:O173"/>
    <mergeCell ref="P172:P173"/>
    <mergeCell ref="I172:I173"/>
    <mergeCell ref="J172:J173"/>
    <mergeCell ref="T184:T190"/>
    <mergeCell ref="AG184:AG190"/>
    <mergeCell ref="P174:P183"/>
    <mergeCell ref="I174:I183"/>
    <mergeCell ref="J174:J183"/>
    <mergeCell ref="K174:K183"/>
    <mergeCell ref="L174:L183"/>
    <mergeCell ref="T174:T183"/>
    <mergeCell ref="AG174:AG183"/>
    <mergeCell ref="I184:I190"/>
    <mergeCell ref="J184:J190"/>
    <mergeCell ref="K184:K190"/>
    <mergeCell ref="L184:L190"/>
    <mergeCell ref="M184:M190"/>
    <mergeCell ref="N184:N190"/>
    <mergeCell ref="O184:O190"/>
    <mergeCell ref="P184:P190"/>
    <mergeCell ref="N174:N183"/>
    <mergeCell ref="O174:O183"/>
    <mergeCell ref="N165:N171"/>
    <mergeCell ref="O165:O171"/>
    <mergeCell ref="P165:P171"/>
    <mergeCell ref="Q165:Q171"/>
    <mergeCell ref="T137:T164"/>
    <mergeCell ref="AG137:AG164"/>
    <mergeCell ref="A150:A172"/>
    <mergeCell ref="I165:I171"/>
    <mergeCell ref="J165:J171"/>
    <mergeCell ref="K165:K171"/>
    <mergeCell ref="L165:L171"/>
    <mergeCell ref="H130:H245"/>
    <mergeCell ref="M165:M171"/>
    <mergeCell ref="M174:M183"/>
    <mergeCell ref="I217:I223"/>
    <mergeCell ref="J217:J223"/>
    <mergeCell ref="A129:A149"/>
    <mergeCell ref="B130:B245"/>
    <mergeCell ref="C130:C245"/>
    <mergeCell ref="D130:D245"/>
    <mergeCell ref="E130:E245"/>
    <mergeCell ref="F130:F245"/>
    <mergeCell ref="G130:G245"/>
    <mergeCell ref="T165:T171"/>
    <mergeCell ref="K172:K173"/>
    <mergeCell ref="T130:T136"/>
    <mergeCell ref="AG130:AG136"/>
    <mergeCell ref="I137:I164"/>
    <mergeCell ref="J137:J164"/>
    <mergeCell ref="K137:K164"/>
    <mergeCell ref="L137:L164"/>
    <mergeCell ref="M137:M164"/>
    <mergeCell ref="N137:N164"/>
    <mergeCell ref="O137:O164"/>
    <mergeCell ref="P137:P164"/>
    <mergeCell ref="N130:N136"/>
    <mergeCell ref="O130:O136"/>
    <mergeCell ref="P130:P136"/>
    <mergeCell ref="Q130:Q136"/>
    <mergeCell ref="R130:R136"/>
    <mergeCell ref="S130:S136"/>
    <mergeCell ref="I130:I136"/>
    <mergeCell ref="J130:J136"/>
    <mergeCell ref="K130:K136"/>
    <mergeCell ref="L130:L136"/>
    <mergeCell ref="M130:M136"/>
    <mergeCell ref="Q137:Q164"/>
    <mergeCell ref="R137:R164"/>
    <mergeCell ref="S137:S164"/>
    <mergeCell ref="Q120:Q126"/>
    <mergeCell ref="R120:R126"/>
    <mergeCell ref="S120:S126"/>
    <mergeCell ref="T120:T126"/>
    <mergeCell ref="J120:J126"/>
    <mergeCell ref="K120:K126"/>
    <mergeCell ref="L120:L126"/>
    <mergeCell ref="M120:M126"/>
    <mergeCell ref="N120:N126"/>
    <mergeCell ref="O120:O126"/>
    <mergeCell ref="Q118:Q119"/>
    <mergeCell ref="R118:R119"/>
    <mergeCell ref="S118:S119"/>
    <mergeCell ref="H118:H119"/>
    <mergeCell ref="I118:I119"/>
    <mergeCell ref="J118:J119"/>
    <mergeCell ref="K118:K119"/>
    <mergeCell ref="L118:L119"/>
    <mergeCell ref="M118:M119"/>
    <mergeCell ref="D120:D126"/>
    <mergeCell ref="E120:E126"/>
    <mergeCell ref="F120:F126"/>
    <mergeCell ref="G120:G126"/>
    <mergeCell ref="H120:H126"/>
    <mergeCell ref="I120:I126"/>
    <mergeCell ref="N118:N119"/>
    <mergeCell ref="O118:O119"/>
    <mergeCell ref="P118:P119"/>
    <mergeCell ref="P120:P126"/>
    <mergeCell ref="AG97:AG117"/>
    <mergeCell ref="B118:B119"/>
    <mergeCell ref="C118:C119"/>
    <mergeCell ref="D118:D119"/>
    <mergeCell ref="E118:E119"/>
    <mergeCell ref="F118:F119"/>
    <mergeCell ref="G118:G119"/>
    <mergeCell ref="M97:M117"/>
    <mergeCell ref="N97:N117"/>
    <mergeCell ref="O97:O117"/>
    <mergeCell ref="P97:P117"/>
    <mergeCell ref="Q97:Q117"/>
    <mergeCell ref="R97:R117"/>
    <mergeCell ref="G97:G117"/>
    <mergeCell ref="H97:H117"/>
    <mergeCell ref="I97:I117"/>
    <mergeCell ref="J97:J117"/>
    <mergeCell ref="K97:K117"/>
    <mergeCell ref="L97:L117"/>
    <mergeCell ref="B97:B117"/>
    <mergeCell ref="T118:T119"/>
    <mergeCell ref="AG118:AG128"/>
    <mergeCell ref="B120:B126"/>
    <mergeCell ref="C120:C126"/>
    <mergeCell ref="C97:C117"/>
    <mergeCell ref="D97:D117"/>
    <mergeCell ref="E97:E117"/>
    <mergeCell ref="F97:F117"/>
    <mergeCell ref="S92:S95"/>
    <mergeCell ref="T92:T95"/>
    <mergeCell ref="AG92:AG95"/>
    <mergeCell ref="B96:M96"/>
    <mergeCell ref="U96:AA96"/>
    <mergeCell ref="AD96:AG96"/>
    <mergeCell ref="M92:M95"/>
    <mergeCell ref="N92:N95"/>
    <mergeCell ref="O92:O95"/>
    <mergeCell ref="P92:P95"/>
    <mergeCell ref="Q92:Q95"/>
    <mergeCell ref="R92:R95"/>
    <mergeCell ref="G92:G95"/>
    <mergeCell ref="H92:H95"/>
    <mergeCell ref="I92:I95"/>
    <mergeCell ref="J92:J95"/>
    <mergeCell ref="K92:K95"/>
    <mergeCell ref="L92:L95"/>
    <mergeCell ref="S97:S117"/>
    <mergeCell ref="T97:T117"/>
    <mergeCell ref="B92:B95"/>
    <mergeCell ref="C92:C95"/>
    <mergeCell ref="D92:D95"/>
    <mergeCell ref="E92:E95"/>
    <mergeCell ref="F92:F95"/>
    <mergeCell ref="N32:N91"/>
    <mergeCell ref="O32:O91"/>
    <mergeCell ref="P32:P91"/>
    <mergeCell ref="Q32:Q91"/>
    <mergeCell ref="H32:H91"/>
    <mergeCell ref="I32:I91"/>
    <mergeCell ref="J32:J91"/>
    <mergeCell ref="K32:K91"/>
    <mergeCell ref="L32:L91"/>
    <mergeCell ref="M32:M91"/>
    <mergeCell ref="B32:B91"/>
    <mergeCell ref="C32:C91"/>
    <mergeCell ref="D32:D91"/>
    <mergeCell ref="E32:E91"/>
    <mergeCell ref="F32:F91"/>
    <mergeCell ref="G32:G91"/>
    <mergeCell ref="S28:S31"/>
    <mergeCell ref="T28:T31"/>
    <mergeCell ref="T32:T91"/>
    <mergeCell ref="AG28:AG31"/>
    <mergeCell ref="J28:J31"/>
    <mergeCell ref="K28:K31"/>
    <mergeCell ref="L28:L31"/>
    <mergeCell ref="M28:M31"/>
    <mergeCell ref="N28:N31"/>
    <mergeCell ref="O28:O31"/>
    <mergeCell ref="AG32:AG91"/>
    <mergeCell ref="R32:R91"/>
    <mergeCell ref="S32:S91"/>
    <mergeCell ref="T26:T27"/>
    <mergeCell ref="AG26:AG27"/>
    <mergeCell ref="O26:O27"/>
    <mergeCell ref="P26:P27"/>
    <mergeCell ref="Q26:Q27"/>
    <mergeCell ref="R26:R27"/>
    <mergeCell ref="S26:S27"/>
    <mergeCell ref="C28:C31"/>
    <mergeCell ref="D28:D31"/>
    <mergeCell ref="E28:E31"/>
    <mergeCell ref="F28:F31"/>
    <mergeCell ref="G28:G31"/>
    <mergeCell ref="H28:H31"/>
    <mergeCell ref="I28:I31"/>
    <mergeCell ref="N26:N27"/>
    <mergeCell ref="H26:H27"/>
    <mergeCell ref="I26:I27"/>
    <mergeCell ref="J26:J27"/>
    <mergeCell ref="K26:K27"/>
    <mergeCell ref="L26:L27"/>
    <mergeCell ref="M26:M27"/>
    <mergeCell ref="P28:P31"/>
    <mergeCell ref="Q28:Q31"/>
    <mergeCell ref="R28:R31"/>
    <mergeCell ref="A26:A52"/>
    <mergeCell ref="R23:R25"/>
    <mergeCell ref="S23:S25"/>
    <mergeCell ref="T23:T25"/>
    <mergeCell ref="AG23:AG25"/>
    <mergeCell ref="B26:B27"/>
    <mergeCell ref="C26:C27"/>
    <mergeCell ref="D26:D27"/>
    <mergeCell ref="E26:E27"/>
    <mergeCell ref="F26:F27"/>
    <mergeCell ref="G26:G27"/>
    <mergeCell ref="L23:L25"/>
    <mergeCell ref="M23:M25"/>
    <mergeCell ref="N23:N25"/>
    <mergeCell ref="O23:O25"/>
    <mergeCell ref="P23:P25"/>
    <mergeCell ref="Q23:Q25"/>
    <mergeCell ref="F23:F25"/>
    <mergeCell ref="G23:G25"/>
    <mergeCell ref="H23:H25"/>
    <mergeCell ref="I23:I25"/>
    <mergeCell ref="J23:J25"/>
    <mergeCell ref="K23:K25"/>
    <mergeCell ref="B28:B31"/>
    <mergeCell ref="A10:A25"/>
    <mergeCell ref="B23:B25"/>
    <mergeCell ref="C23:C25"/>
    <mergeCell ref="D23:D25"/>
    <mergeCell ref="E23:E25"/>
    <mergeCell ref="AG10:AG21"/>
    <mergeCell ref="O10:O21"/>
    <mergeCell ref="P10:P21"/>
    <mergeCell ref="Q10:Q21"/>
    <mergeCell ref="R10:R21"/>
    <mergeCell ref="S10:S21"/>
    <mergeCell ref="T10:T21"/>
    <mergeCell ref="I10:I21"/>
    <mergeCell ref="J10:J21"/>
    <mergeCell ref="K10:K21"/>
    <mergeCell ref="L10:L21"/>
    <mergeCell ref="M10:M21"/>
    <mergeCell ref="N10:N21"/>
    <mergeCell ref="B10:B21"/>
    <mergeCell ref="C10:C21"/>
    <mergeCell ref="D10:D21"/>
    <mergeCell ref="E10:E21"/>
    <mergeCell ref="F10:F21"/>
    <mergeCell ref="G10:G21"/>
    <mergeCell ref="H10:H21"/>
    <mergeCell ref="N8:N9"/>
    <mergeCell ref="O8:R8"/>
    <mergeCell ref="F8:F9"/>
    <mergeCell ref="G8:G9"/>
    <mergeCell ref="H8:H9"/>
    <mergeCell ref="I8:J8"/>
    <mergeCell ref="K8:L8"/>
    <mergeCell ref="M8:M9"/>
    <mergeCell ref="A6:L6"/>
    <mergeCell ref="M6:V6"/>
    <mergeCell ref="W6:AG6"/>
    <mergeCell ref="A7:N7"/>
    <mergeCell ref="O7:AG7"/>
    <mergeCell ref="A8:A9"/>
    <mergeCell ref="B8:B9"/>
    <mergeCell ref="C8:C9"/>
    <mergeCell ref="D8:D9"/>
    <mergeCell ref="E8:E9"/>
    <mergeCell ref="AD8:AF8"/>
    <mergeCell ref="AG8:AG9"/>
    <mergeCell ref="S8:S9"/>
    <mergeCell ref="T8:T9"/>
    <mergeCell ref="U8:Z8"/>
    <mergeCell ref="AA8:AC8"/>
    <mergeCell ref="A3:L3"/>
    <mergeCell ref="M3:V3"/>
    <mergeCell ref="W3:AG3"/>
    <mergeCell ref="A4:L4"/>
    <mergeCell ref="M4:V4"/>
    <mergeCell ref="W4:AG4"/>
    <mergeCell ref="A1:L1"/>
    <mergeCell ref="M1:V1"/>
    <mergeCell ref="W1:AG1"/>
    <mergeCell ref="A2:L2"/>
    <mergeCell ref="M2:V2"/>
    <mergeCell ref="W2:AG2"/>
    <mergeCell ref="A264:A275"/>
    <mergeCell ref="A276:A284"/>
    <mergeCell ref="A285:A290"/>
    <mergeCell ref="A322:A329"/>
    <mergeCell ref="A330:A339"/>
    <mergeCell ref="A53:A83"/>
    <mergeCell ref="A84:A96"/>
    <mergeCell ref="A97:A110"/>
    <mergeCell ref="A111:A124"/>
    <mergeCell ref="A125:A128"/>
    <mergeCell ref="A193:A220"/>
    <mergeCell ref="A221:A246"/>
    <mergeCell ref="A247:A249"/>
    <mergeCell ref="A250:A263"/>
    <mergeCell ref="A309:A321"/>
    <mergeCell ref="A173:A192"/>
  </mergeCells>
  <dataValidations count="4">
    <dataValidation type="whole" allowBlank="1" showInputMessage="1" showErrorMessage="1" errorTitle="DPLAN" error="Sólo debe ingresar valores, NO porcentajes." sqref="I65814:J65833 I131350:J131369 I196886:J196905 I262422:J262441 I327958:J327977 I393494:J393513 I459030:J459049 I524566:J524585 I590102:J590121 I655638:J655657 I721174:J721193 I786710:J786729 I852246:J852265 I917782:J917801 I983318:J983337 JA291:JB300 SW291:SX300 JA302:JB307 SW302:SX307 I291:J300 SW276:SX289 JA276:JB289 I302:J307 JA309:JB320 SW309:SX320 I246:J248 I259:J262 I270:J274 I309:J320 K26:L91 I276:J281 I322:J338 SW322:SX338 JA322:JB338 I10:J95 JA10:JB95 SW10:SX95 I250:J251 JA250:JB274 SW250:SX274 JA97:JB248 SW97:SX248 I97:J130" xr:uid="{00000000-0002-0000-0000-000000000000}">
      <formula1>0</formula1>
      <formula2>1000000</formula2>
    </dataValidation>
    <dataValidation type="whole" allowBlank="1" showInputMessage="1" showErrorMessage="1" errorTitle="DPLAN" error="El Tiempo en Semanas máximo a ingresar en cada semestre, es 24." sqref="K65814:L65833 K131350:L131369 K196886:L196905 K262422:L262441 K327958:L327977 K393494:L393513 K459030:L459049 K524566:L524585 K590102:L590121 K655638:L655657 K721174:L721193 K786710:L786729 K852246:L852265 K917782:L917801 K983318:L983337 JC291:JD300 SY291:SZ300 JC302:JD307 SY302:SZ307 K291:L300 SY276:SZ289 JC276:JD289 K302:L307 JC309:JD320 SY309:SZ320 K92:L95 K246:L248 K259:L262 K270:L274 K309:L320 K276:L281 K322:L338 SY322:SZ338 JC322:JD338 K10:L25 SY10:SZ95 JC10:JD95 JC250:JD274 SY250:SZ274 K250:L251 JC97:JD248 SY97:SZ248 K97:L130" xr:uid="{00000000-0002-0000-0000-000001000000}">
      <formula1>0</formula1>
      <formula2>24</formula2>
    </dataValidation>
    <dataValidation type="list" allowBlank="1" showInputMessage="1" showErrorMessage="1" promptTitle="DPLAN" prompt="Por favor seleccione una de las opciones disponibles." sqref="D26:D27 B10:C95" xr:uid="{00000000-0002-0000-0000-000002000000}">
      <formula1>#REF!</formula1>
    </dataValidation>
    <dataValidation type="list" allowBlank="1" showInputMessage="1" showErrorMessage="1" promptTitle="DPLAN" prompt="Por favor seleccione una de las opciones disponibles." sqref="B322:C338" xr:uid="{00000000-0002-0000-0000-000003000000}">
      <formula1>#N/A</formula1>
    </dataValidation>
  </dataValidations>
  <printOptions horizontalCentered="1"/>
  <pageMargins left="0" right="0" top="0.98425196850393704" bottom="0.35433070866141736" header="0" footer="0.31496062992125984"/>
  <pageSetup paperSize="9" scale="64" pageOrder="overThenDown" orientation="landscape" horizontalDpi="300" verticalDpi="300" r:id="rId1"/>
  <headerFooter scaleWithDoc="0" alignWithMargins="0">
    <oddHeader>&amp;L&amp;"Britannic Bold,Normal"&amp;12&amp;K002060POA PAC 2020&amp;"-,Normal"&amp;11&amp;K01+000
&amp;"Cambria,Cursiva"&amp;12&amp;K0070C0Facultad de Ciencias Agropecuarias&amp;C&amp;"Cambria,Normal"&amp;12&amp;K002060&amp;P</oddHeader>
  </headerFooter>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promptTitle="DPLAN" prompt="Por favor seleccione una de las opciones disponibles." xr:uid="{00000000-0002-0000-0000-000004000000}">
          <x14:formula1>
            <xm:f>'C:\Users\USUARIO\Dropbox\DOCUMENTOS 2020\POA PAC 2020\[POA 2020 CARRERA DE VETERINARIA.xlsx]OEI y Lineamientos Estratégicos'!#REF!</xm:f>
          </x14:formula1>
          <xm:sqref>B309:C320</xm:sqref>
        </x14:dataValidation>
        <x14:dataValidation type="list" allowBlank="1" showInputMessage="1" showErrorMessage="1" promptTitle="DPLAN" prompt="Por favor seleccione una de las opciones disponibles." xr:uid="{00000000-0002-0000-0000-000005000000}">
          <x14:formula1>
            <xm:f>'C:\Users\USUARIO\Dropbox\DOCUMENTOS 2020\POA PAC 2020\POA PAC 2020 CONDENSADO Y CORRECIONES\POA CORREGIDO DEPENDENCIA 05-06-2019\[POA SUBDECANATO 2020 - 6-6-19.xlsx]OEI y Lineamientos Estratégicos'!#REF!</xm:f>
          </x14:formula1>
          <xm:sqref>B246:C248 B97:C130</xm:sqref>
        </x14:dataValidation>
        <x14:dataValidation type="list" allowBlank="1" showInputMessage="1" showErrorMessage="1" promptTitle="DPLAN" prompt="Por favor seleccione una de las opciones disponibles." xr:uid="{00000000-0002-0000-0000-000006000000}">
          <x14:formula1>
            <xm:f>'C:\Users\USUARIO\Dropbox\DOCUMENTOS 2020\POA PAC 2020\[POA 2020 CARRERA DE AGRONOMIA.xlsx]OEI y Lineamientos Estratégicos'!#REF!</xm:f>
          </x14:formula1>
          <xm:sqref>B291:C300</xm:sqref>
        </x14:dataValidation>
        <x14:dataValidation type="list" allowBlank="1" showInputMessage="1" showErrorMessage="1" promptTitle="DPLAN" prompt="Por favor seleccione una de las opciones disponibles." xr:uid="{00000000-0002-0000-0000-000007000000}">
          <x14:formula1>
            <xm:f>'C:\Users\USUARIO\Dropbox\DOCUMENTOS 2020\POA PAC 2020\[POA 2020 CARRERA DE ACUICULTURA.xlsx]OEI y Lineamientos Estratégicos'!#REF!</xm:f>
          </x14:formula1>
          <xm:sqref>B276:C281</xm:sqref>
        </x14:dataValidation>
        <x14:dataValidation type="list" allowBlank="1" showInputMessage="1" showErrorMessage="1" promptTitle="DPLAN" prompt="Por favor seleccione una de las opciones disponibles." xr:uid="{00000000-0002-0000-0000-000008000000}">
          <x14:formula1>
            <xm:f>'C:\Users\USUARIO\Dropbox\DOCUMENTOS 2020\POA PAC 2020\[Formato POA 2020 SECRETARIA.xlsx]OEI y Lineamientos Estratégicos'!#REF!</xm:f>
          </x14:formula1>
          <xm:sqref>B270:C274 B250:C262</xm:sqref>
        </x14:dataValidation>
        <x14:dataValidation type="list" allowBlank="1" showInputMessage="1" showErrorMessage="1" promptTitle="DPLAN" prompt="Por favor seleccione una de las opciones disponibles." xr:uid="{00000000-0002-0000-0000-000009000000}">
          <x14:formula1>
            <xm:f>'C:\Users\USUARIO\Dropbox\DOCUMENTOS 2020\POA PAC 2020\POA PAC 2020\POA 2020 DEPENDENCIAS 30-5-2019\[POA 2020 CARRERA DE ECONOMIA REVISADO POR DEPLAN.xlsx]OEI y Lineamientos Estratégicos'!#REF!</xm:f>
          </x14:formula1>
          <xm:sqref>B302:C307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06"/>
  <sheetViews>
    <sheetView showGridLines="0" zoomScaleNormal="100" workbookViewId="0">
      <selection sqref="A1:L1"/>
    </sheetView>
  </sheetViews>
  <sheetFormatPr baseColWidth="10" defaultColWidth="14.42578125" defaultRowHeight="15" customHeight="1" x14ac:dyDescent="0.25"/>
  <cols>
    <col min="1" max="1" width="7.7109375" style="218" customWidth="1"/>
    <col min="2" max="2" width="8.7109375" style="218" customWidth="1"/>
    <col min="3" max="4" width="25.7109375" style="218" customWidth="1"/>
    <col min="5" max="5" width="18.7109375" style="218" customWidth="1"/>
    <col min="6" max="8" width="25.7109375" style="218" customWidth="1"/>
    <col min="9" max="12" width="14.7109375" style="218" customWidth="1"/>
    <col min="13" max="14" width="40.7109375" style="218" customWidth="1"/>
    <col min="15" max="16" width="15.7109375" style="218" customWidth="1"/>
    <col min="17" max="17" width="17.7109375" style="218" customWidth="1"/>
    <col min="18" max="18" width="15.7109375" style="218" customWidth="1"/>
    <col min="19" max="19" width="20.7109375" style="218" customWidth="1"/>
    <col min="20" max="20" width="35.7109375" style="218" customWidth="1"/>
    <col min="21" max="21" width="19" style="218" customWidth="1"/>
    <col min="22" max="22" width="15.7109375" style="218" customWidth="1"/>
    <col min="23" max="23" width="42.140625" style="218" customWidth="1"/>
    <col min="24" max="24" width="15.7109375" style="218" customWidth="1"/>
    <col min="25" max="25" width="10.7109375" style="218" customWidth="1"/>
    <col min="26" max="28" width="13.7109375" style="218" customWidth="1"/>
    <col min="29" max="29" width="15.7109375" style="218" customWidth="1"/>
    <col min="30" max="32" width="9.85546875" style="218" customWidth="1"/>
    <col min="33" max="33" width="25.7109375" style="218" customWidth="1"/>
    <col min="34" max="16384" width="14.42578125" style="218"/>
  </cols>
  <sheetData>
    <row r="1" spans="1:33" s="1" customFormat="1" ht="45.75" customHeight="1" x14ac:dyDescent="0.25">
      <c r="A1" s="2471" t="s">
        <v>0</v>
      </c>
      <c r="B1" s="2472"/>
      <c r="C1" s="2472"/>
      <c r="D1" s="2472"/>
      <c r="E1" s="2472"/>
      <c r="F1" s="2472"/>
      <c r="G1" s="2472"/>
      <c r="H1" s="2472"/>
      <c r="I1" s="2472"/>
      <c r="J1" s="2472"/>
      <c r="K1" s="2472"/>
      <c r="L1" s="2472"/>
      <c r="M1" s="2472" t="s">
        <v>0</v>
      </c>
      <c r="N1" s="2472"/>
      <c r="O1" s="2472"/>
      <c r="P1" s="2472"/>
      <c r="Q1" s="2472"/>
      <c r="R1" s="2472"/>
      <c r="S1" s="2472"/>
      <c r="T1" s="2472"/>
      <c r="U1" s="2472" t="s">
        <v>0</v>
      </c>
      <c r="V1" s="2472"/>
      <c r="W1" s="2472"/>
      <c r="X1" s="2472"/>
      <c r="Y1" s="2472"/>
      <c r="Z1" s="2472"/>
      <c r="AA1" s="2472"/>
      <c r="AB1" s="2472"/>
      <c r="AC1" s="2472"/>
      <c r="AD1" s="2472"/>
      <c r="AE1" s="2472"/>
      <c r="AF1" s="2472"/>
      <c r="AG1" s="2473"/>
    </row>
    <row r="2" spans="1:33" s="2" customFormat="1" ht="30" customHeight="1" x14ac:dyDescent="0.25">
      <c r="A2" s="2474" t="s">
        <v>1</v>
      </c>
      <c r="B2" s="2475"/>
      <c r="C2" s="2475"/>
      <c r="D2" s="2475"/>
      <c r="E2" s="2475"/>
      <c r="F2" s="2475"/>
      <c r="G2" s="2475"/>
      <c r="H2" s="2475"/>
      <c r="I2" s="2475"/>
      <c r="J2" s="2475"/>
      <c r="K2" s="2475"/>
      <c r="L2" s="2475"/>
      <c r="M2" s="2475" t="s">
        <v>1</v>
      </c>
      <c r="N2" s="2475"/>
      <c r="O2" s="2475"/>
      <c r="P2" s="2475"/>
      <c r="Q2" s="2475"/>
      <c r="R2" s="2475"/>
      <c r="S2" s="2475"/>
      <c r="T2" s="2475"/>
      <c r="U2" s="2475" t="s">
        <v>1</v>
      </c>
      <c r="V2" s="2475"/>
      <c r="W2" s="2475"/>
      <c r="X2" s="2475"/>
      <c r="Y2" s="2475"/>
      <c r="Z2" s="2475"/>
      <c r="AA2" s="2475"/>
      <c r="AB2" s="2475"/>
      <c r="AC2" s="2475"/>
      <c r="AD2" s="2475"/>
      <c r="AE2" s="2475"/>
      <c r="AF2" s="2475"/>
      <c r="AG2" s="2476"/>
    </row>
    <row r="3" spans="1:33" s="2" customFormat="1" ht="30.75" customHeight="1" x14ac:dyDescent="0.25">
      <c r="A3" s="2465" t="s">
        <v>260</v>
      </c>
      <c r="B3" s="2466"/>
      <c r="C3" s="2466"/>
      <c r="D3" s="2466"/>
      <c r="E3" s="2466"/>
      <c r="F3" s="2466"/>
      <c r="G3" s="2466"/>
      <c r="H3" s="2466"/>
      <c r="I3" s="2466"/>
      <c r="J3" s="2466"/>
      <c r="K3" s="2466"/>
      <c r="L3" s="2466"/>
      <c r="M3" s="2466" t="s">
        <v>260</v>
      </c>
      <c r="N3" s="2466"/>
      <c r="O3" s="2466"/>
      <c r="P3" s="2466"/>
      <c r="Q3" s="2466"/>
      <c r="R3" s="2466"/>
      <c r="S3" s="2466"/>
      <c r="T3" s="2466"/>
      <c r="U3" s="2466" t="s">
        <v>260</v>
      </c>
      <c r="V3" s="2466"/>
      <c r="W3" s="2466"/>
      <c r="X3" s="2466"/>
      <c r="Y3" s="2466"/>
      <c r="Z3" s="2466"/>
      <c r="AA3" s="2466"/>
      <c r="AB3" s="2466"/>
      <c r="AC3" s="2466"/>
      <c r="AD3" s="2466"/>
      <c r="AE3" s="2466"/>
      <c r="AF3" s="2466"/>
      <c r="AG3" s="2467"/>
    </row>
    <row r="4" spans="1:33" s="2" customFormat="1" ht="27" customHeight="1" thickBot="1" x14ac:dyDescent="0.3">
      <c r="A4" s="2468" t="s">
        <v>2128</v>
      </c>
      <c r="B4" s="2469"/>
      <c r="C4" s="2469"/>
      <c r="D4" s="2469"/>
      <c r="E4" s="2469"/>
      <c r="F4" s="2469"/>
      <c r="G4" s="2469"/>
      <c r="H4" s="2469"/>
      <c r="I4" s="2469"/>
      <c r="J4" s="2469"/>
      <c r="K4" s="2469"/>
      <c r="L4" s="2469"/>
      <c r="M4" s="2469" t="s">
        <v>2128</v>
      </c>
      <c r="N4" s="2469"/>
      <c r="O4" s="2469"/>
      <c r="P4" s="2469"/>
      <c r="Q4" s="2469"/>
      <c r="R4" s="2469"/>
      <c r="S4" s="2469"/>
      <c r="T4" s="2469"/>
      <c r="U4" s="2469" t="s">
        <v>2128</v>
      </c>
      <c r="V4" s="2469"/>
      <c r="W4" s="2469"/>
      <c r="X4" s="2469"/>
      <c r="Y4" s="2469"/>
      <c r="Z4" s="2469"/>
      <c r="AA4" s="2469"/>
      <c r="AB4" s="2469"/>
      <c r="AC4" s="2469"/>
      <c r="AD4" s="2469"/>
      <c r="AE4" s="2469"/>
      <c r="AF4" s="2469"/>
      <c r="AG4" s="2470"/>
    </row>
    <row r="5" spans="1:33" s="3" customFormat="1" ht="24" customHeight="1" thickBot="1" x14ac:dyDescent="0.3">
      <c r="B5" s="4"/>
      <c r="C5" s="4"/>
      <c r="D5" s="4"/>
      <c r="E5" s="4"/>
      <c r="F5" s="4"/>
      <c r="G5" s="4"/>
      <c r="H5" s="4"/>
      <c r="I5" s="4"/>
      <c r="J5" s="4"/>
      <c r="K5" s="4"/>
      <c r="L5" s="4"/>
      <c r="M5" s="4"/>
      <c r="N5" s="4"/>
      <c r="O5" s="4"/>
      <c r="P5" s="4"/>
      <c r="Q5" s="4"/>
      <c r="R5" s="4"/>
      <c r="S5" s="4"/>
      <c r="T5" s="4"/>
      <c r="U5" s="5"/>
      <c r="V5" s="4"/>
      <c r="W5" s="5"/>
      <c r="X5" s="4"/>
      <c r="Y5" s="4"/>
      <c r="Z5" s="4"/>
      <c r="AA5" s="4"/>
      <c r="AB5" s="4"/>
      <c r="AC5" s="4"/>
      <c r="AD5" s="4"/>
      <c r="AE5" s="4"/>
      <c r="AF5" s="4"/>
    </row>
    <row r="6" spans="1:33" s="6" customFormat="1" ht="27" customHeight="1" thickTop="1" thickBot="1" x14ac:dyDescent="0.3">
      <c r="A6" s="2477" t="s">
        <v>3</v>
      </c>
      <c r="B6" s="2478"/>
      <c r="C6" s="2478"/>
      <c r="D6" s="2478"/>
      <c r="E6" s="2478"/>
      <c r="F6" s="2478"/>
      <c r="G6" s="2478"/>
      <c r="H6" s="2478"/>
      <c r="I6" s="2478"/>
      <c r="J6" s="2478"/>
      <c r="K6" s="2478"/>
      <c r="L6" s="2478"/>
      <c r="M6" s="2478" t="s">
        <v>3</v>
      </c>
      <c r="N6" s="2478"/>
      <c r="O6" s="2478"/>
      <c r="P6" s="2478"/>
      <c r="Q6" s="2478"/>
      <c r="R6" s="2478"/>
      <c r="S6" s="2478"/>
      <c r="T6" s="2478"/>
      <c r="U6" s="2478"/>
      <c r="V6" s="2478"/>
      <c r="W6" s="2478" t="s">
        <v>3</v>
      </c>
      <c r="X6" s="2478"/>
      <c r="Y6" s="2478"/>
      <c r="Z6" s="2478"/>
      <c r="AA6" s="2478"/>
      <c r="AB6" s="2478"/>
      <c r="AC6" s="2478"/>
      <c r="AD6" s="2478"/>
      <c r="AE6" s="2478"/>
      <c r="AF6" s="2478"/>
      <c r="AG6" s="2479"/>
    </row>
    <row r="7" spans="1:33" s="6" customFormat="1" ht="27" customHeight="1" thickBot="1" x14ac:dyDescent="0.3">
      <c r="A7" s="2480" t="s">
        <v>4</v>
      </c>
      <c r="B7" s="2481"/>
      <c r="C7" s="2481"/>
      <c r="D7" s="2481"/>
      <c r="E7" s="2481"/>
      <c r="F7" s="2481"/>
      <c r="G7" s="2481"/>
      <c r="H7" s="2481"/>
      <c r="I7" s="2481"/>
      <c r="J7" s="2481"/>
      <c r="K7" s="2481"/>
      <c r="L7" s="2481"/>
      <c r="M7" s="2481"/>
      <c r="N7" s="2481"/>
      <c r="O7" s="2482" t="s">
        <v>5</v>
      </c>
      <c r="P7" s="2483"/>
      <c r="Q7" s="2483"/>
      <c r="R7" s="2483"/>
      <c r="S7" s="2483"/>
      <c r="T7" s="2483"/>
      <c r="U7" s="2483"/>
      <c r="V7" s="2483"/>
      <c r="W7" s="2483"/>
      <c r="X7" s="2483"/>
      <c r="Y7" s="2483"/>
      <c r="Z7" s="2483"/>
      <c r="AA7" s="2483"/>
      <c r="AB7" s="2483"/>
      <c r="AC7" s="2483"/>
      <c r="AD7" s="2483"/>
      <c r="AE7" s="2483"/>
      <c r="AF7" s="2483"/>
      <c r="AG7" s="2484"/>
    </row>
    <row r="8" spans="1:33" s="6" customFormat="1" ht="39.950000000000003" customHeight="1" x14ac:dyDescent="0.25">
      <c r="A8" s="2485" t="s">
        <v>6</v>
      </c>
      <c r="B8" s="2487" t="s">
        <v>7</v>
      </c>
      <c r="C8" s="2487" t="s">
        <v>8</v>
      </c>
      <c r="D8" s="2487" t="s">
        <v>9</v>
      </c>
      <c r="E8" s="2487" t="s">
        <v>10</v>
      </c>
      <c r="F8" s="2487" t="s">
        <v>11</v>
      </c>
      <c r="G8" s="2487" t="s">
        <v>12</v>
      </c>
      <c r="H8" s="2501" t="s">
        <v>13</v>
      </c>
      <c r="I8" s="2503" t="s">
        <v>14</v>
      </c>
      <c r="J8" s="2503"/>
      <c r="K8" s="2501" t="s">
        <v>15</v>
      </c>
      <c r="L8" s="2501"/>
      <c r="M8" s="2501" t="s">
        <v>16</v>
      </c>
      <c r="N8" s="2498" t="s">
        <v>17</v>
      </c>
      <c r="O8" s="2500" t="s">
        <v>18</v>
      </c>
      <c r="P8" s="2492"/>
      <c r="Q8" s="2492"/>
      <c r="R8" s="2492"/>
      <c r="S8" s="2492" t="s">
        <v>19</v>
      </c>
      <c r="T8" s="2492" t="s">
        <v>20</v>
      </c>
      <c r="U8" s="2494" t="s">
        <v>21</v>
      </c>
      <c r="V8" s="2494"/>
      <c r="W8" s="2494"/>
      <c r="X8" s="2494"/>
      <c r="Y8" s="2494"/>
      <c r="Z8" s="2494"/>
      <c r="AA8" s="2489" t="s">
        <v>22</v>
      </c>
      <c r="AB8" s="2489"/>
      <c r="AC8" s="2489"/>
      <c r="AD8" s="2489" t="s">
        <v>23</v>
      </c>
      <c r="AE8" s="2489"/>
      <c r="AF8" s="2489"/>
      <c r="AG8" s="2490" t="s">
        <v>24</v>
      </c>
    </row>
    <row r="9" spans="1:33" s="6" customFormat="1" ht="64.5" customHeight="1" thickBot="1" x14ac:dyDescent="0.3">
      <c r="A9" s="2486"/>
      <c r="B9" s="2488"/>
      <c r="C9" s="2488"/>
      <c r="D9" s="2488"/>
      <c r="E9" s="2488"/>
      <c r="F9" s="2488"/>
      <c r="G9" s="2488"/>
      <c r="H9" s="2502"/>
      <c r="I9" s="7" t="s">
        <v>25</v>
      </c>
      <c r="J9" s="7" t="s">
        <v>26</v>
      </c>
      <c r="K9" s="7" t="s">
        <v>25</v>
      </c>
      <c r="L9" s="7" t="s">
        <v>26</v>
      </c>
      <c r="M9" s="2502"/>
      <c r="N9" s="2499"/>
      <c r="O9" s="8" t="s">
        <v>27</v>
      </c>
      <c r="P9" s="1042" t="s">
        <v>28</v>
      </c>
      <c r="Q9" s="1042" t="s">
        <v>29</v>
      </c>
      <c r="R9" s="1042" t="s">
        <v>30</v>
      </c>
      <c r="S9" s="2493"/>
      <c r="T9" s="2493"/>
      <c r="U9" s="9" t="s">
        <v>31</v>
      </c>
      <c r="V9" s="9" t="s">
        <v>32</v>
      </c>
      <c r="W9" s="9" t="s">
        <v>33</v>
      </c>
      <c r="X9" s="9" t="s">
        <v>34</v>
      </c>
      <c r="Y9" s="9" t="s">
        <v>35</v>
      </c>
      <c r="Z9" s="10" t="s">
        <v>36</v>
      </c>
      <c r="AA9" s="11" t="s">
        <v>37</v>
      </c>
      <c r="AB9" s="11" t="s">
        <v>38</v>
      </c>
      <c r="AC9" s="11" t="s">
        <v>39</v>
      </c>
      <c r="AD9" s="12" t="s">
        <v>40</v>
      </c>
      <c r="AE9" s="12" t="s">
        <v>41</v>
      </c>
      <c r="AF9" s="12" t="s">
        <v>42</v>
      </c>
      <c r="AG9" s="2491"/>
    </row>
    <row r="10" spans="1:33" s="481" customFormat="1" ht="27" customHeight="1" x14ac:dyDescent="0.25">
      <c r="A10" s="3052" t="s">
        <v>43</v>
      </c>
      <c r="B10" s="2896" t="s">
        <v>44</v>
      </c>
      <c r="C10" s="2897" t="s">
        <v>45</v>
      </c>
      <c r="D10" s="2822" t="s">
        <v>87</v>
      </c>
      <c r="E10" s="2899" t="s">
        <v>47</v>
      </c>
      <c r="F10" s="2898" t="s">
        <v>667</v>
      </c>
      <c r="G10" s="2898" t="s">
        <v>49</v>
      </c>
      <c r="H10" s="2898" t="s">
        <v>950</v>
      </c>
      <c r="I10" s="2936">
        <v>1</v>
      </c>
      <c r="J10" s="2936">
        <v>1</v>
      </c>
      <c r="K10" s="2937">
        <v>4</v>
      </c>
      <c r="L10" s="2937">
        <v>4</v>
      </c>
      <c r="M10" s="2898" t="s">
        <v>1098</v>
      </c>
      <c r="N10" s="2911" t="s">
        <v>1099</v>
      </c>
      <c r="O10" s="2914">
        <f>+AC10+AC12</f>
        <v>1195.5976000000001</v>
      </c>
      <c r="P10" s="2915">
        <v>0</v>
      </c>
      <c r="Q10" s="2915">
        <v>0</v>
      </c>
      <c r="R10" s="2915">
        <v>0</v>
      </c>
      <c r="S10" s="2935">
        <f>+SUM(O10:Q14)</f>
        <v>1195.5976000000001</v>
      </c>
      <c r="T10" s="2911" t="s">
        <v>1100</v>
      </c>
      <c r="U10" s="577" t="s">
        <v>64</v>
      </c>
      <c r="V10" s="893"/>
      <c r="W10" s="849" t="s">
        <v>105</v>
      </c>
      <c r="X10" s="578"/>
      <c r="Y10" s="579"/>
      <c r="Z10" s="752"/>
      <c r="AA10" s="676"/>
      <c r="AB10" s="677"/>
      <c r="AC10" s="678">
        <f>+AB11</f>
        <v>195.6</v>
      </c>
      <c r="AD10" s="656"/>
      <c r="AE10" s="656"/>
      <c r="AF10" s="655"/>
      <c r="AG10" s="2812"/>
    </row>
    <row r="11" spans="1:33" s="481" customFormat="1" ht="27" customHeight="1" x14ac:dyDescent="0.25">
      <c r="A11" s="3053"/>
      <c r="B11" s="2839"/>
      <c r="C11" s="2842"/>
      <c r="D11" s="2823"/>
      <c r="E11" s="2845"/>
      <c r="F11" s="2823"/>
      <c r="G11" s="2823"/>
      <c r="H11" s="2823"/>
      <c r="I11" s="2835"/>
      <c r="J11" s="2835"/>
      <c r="K11" s="2835"/>
      <c r="L11" s="2835"/>
      <c r="M11" s="2823"/>
      <c r="N11" s="2880"/>
      <c r="O11" s="2829"/>
      <c r="P11" s="2832"/>
      <c r="Q11" s="2832"/>
      <c r="R11" s="2832"/>
      <c r="S11" s="2832"/>
      <c r="T11" s="2880"/>
      <c r="U11" s="580"/>
      <c r="V11" s="894" t="s">
        <v>47</v>
      </c>
      <c r="W11" s="850" t="s">
        <v>684</v>
      </c>
      <c r="X11" s="482">
        <v>60</v>
      </c>
      <c r="Y11" s="483" t="s">
        <v>264</v>
      </c>
      <c r="Z11" s="258">
        <v>3.26</v>
      </c>
      <c r="AA11" s="679">
        <f>+X11*Z11</f>
        <v>195.6</v>
      </c>
      <c r="AB11" s="680">
        <f>+AA11</f>
        <v>195.6</v>
      </c>
      <c r="AC11" s="681"/>
      <c r="AD11" s="625"/>
      <c r="AE11" s="625" t="s">
        <v>52</v>
      </c>
      <c r="AF11" s="625"/>
      <c r="AG11" s="2813"/>
    </row>
    <row r="12" spans="1:33" s="481" customFormat="1" ht="27" customHeight="1" x14ac:dyDescent="0.25">
      <c r="A12" s="3053"/>
      <c r="B12" s="2839"/>
      <c r="C12" s="2842"/>
      <c r="D12" s="2823"/>
      <c r="E12" s="2845"/>
      <c r="F12" s="2823"/>
      <c r="G12" s="2823"/>
      <c r="H12" s="2823"/>
      <c r="I12" s="2835"/>
      <c r="J12" s="2835"/>
      <c r="K12" s="2835"/>
      <c r="L12" s="2835"/>
      <c r="M12" s="2823"/>
      <c r="N12" s="2880"/>
      <c r="O12" s="2829"/>
      <c r="P12" s="2832"/>
      <c r="Q12" s="2832"/>
      <c r="R12" s="2832"/>
      <c r="S12" s="2832"/>
      <c r="T12" s="2880"/>
      <c r="U12" s="581" t="s">
        <v>975</v>
      </c>
      <c r="V12" s="894"/>
      <c r="W12" s="851" t="s">
        <v>356</v>
      </c>
      <c r="X12" s="482"/>
      <c r="Y12" s="483"/>
      <c r="Z12" s="258"/>
      <c r="AA12" s="679"/>
      <c r="AB12" s="682"/>
      <c r="AC12" s="681">
        <f>+AB13+AB14</f>
        <v>999.99760000000015</v>
      </c>
      <c r="AD12" s="625"/>
      <c r="AE12" s="625"/>
      <c r="AF12" s="626"/>
      <c r="AG12" s="2813"/>
    </row>
    <row r="13" spans="1:33" s="481" customFormat="1" ht="27" customHeight="1" x14ac:dyDescent="0.25">
      <c r="A13" s="3053"/>
      <c r="B13" s="2839"/>
      <c r="C13" s="2842"/>
      <c r="D13" s="2823"/>
      <c r="E13" s="2845"/>
      <c r="F13" s="2823"/>
      <c r="G13" s="2823"/>
      <c r="H13" s="2823"/>
      <c r="I13" s="2835"/>
      <c r="J13" s="2835"/>
      <c r="K13" s="2835"/>
      <c r="L13" s="2835"/>
      <c r="M13" s="2823"/>
      <c r="N13" s="2880"/>
      <c r="O13" s="2829"/>
      <c r="P13" s="2832"/>
      <c r="Q13" s="2832"/>
      <c r="R13" s="2832"/>
      <c r="S13" s="2832"/>
      <c r="T13" s="2880"/>
      <c r="U13" s="580"/>
      <c r="V13" s="923" t="s">
        <v>47</v>
      </c>
      <c r="W13" s="850" t="s">
        <v>952</v>
      </c>
      <c r="X13" s="482">
        <v>5</v>
      </c>
      <c r="Y13" s="483" t="s">
        <v>264</v>
      </c>
      <c r="Z13" s="258">
        <v>98.177000000000007</v>
      </c>
      <c r="AA13" s="679">
        <f>+Z13*X13</f>
        <v>490.88500000000005</v>
      </c>
      <c r="AB13" s="682">
        <f>+AA13*1.12</f>
        <v>549.79120000000012</v>
      </c>
      <c r="AC13" s="681"/>
      <c r="AD13" s="625"/>
      <c r="AE13" s="625" t="s">
        <v>52</v>
      </c>
      <c r="AF13" s="626"/>
      <c r="AG13" s="2813"/>
    </row>
    <row r="14" spans="1:33" s="481" customFormat="1" ht="27" customHeight="1" x14ac:dyDescent="0.25">
      <c r="A14" s="3053"/>
      <c r="B14" s="2963"/>
      <c r="C14" s="2882"/>
      <c r="D14" s="2860"/>
      <c r="E14" s="2883"/>
      <c r="F14" s="3055"/>
      <c r="G14" s="3055"/>
      <c r="H14" s="3055"/>
      <c r="I14" s="3007"/>
      <c r="J14" s="3007"/>
      <c r="K14" s="3007"/>
      <c r="L14" s="3007"/>
      <c r="M14" s="2860"/>
      <c r="N14" s="3056"/>
      <c r="O14" s="2988"/>
      <c r="P14" s="2972"/>
      <c r="Q14" s="2972"/>
      <c r="R14" s="2877"/>
      <c r="S14" s="2832"/>
      <c r="T14" s="2880"/>
      <c r="U14" s="594"/>
      <c r="V14" s="946" t="s">
        <v>47</v>
      </c>
      <c r="W14" s="852" t="s">
        <v>953</v>
      </c>
      <c r="X14" s="484">
        <v>3</v>
      </c>
      <c r="Y14" s="485" t="s">
        <v>264</v>
      </c>
      <c r="Z14" s="753">
        <v>133.99</v>
      </c>
      <c r="AA14" s="683">
        <f>+Z14*X14</f>
        <v>401.97</v>
      </c>
      <c r="AB14" s="684">
        <f>+AA14*1.12</f>
        <v>450.20640000000009</v>
      </c>
      <c r="AC14" s="685"/>
      <c r="AD14" s="637"/>
      <c r="AE14" s="637" t="s">
        <v>52</v>
      </c>
      <c r="AF14" s="638"/>
      <c r="AG14" s="2857"/>
    </row>
    <row r="15" spans="1:33" s="481" customFormat="1" ht="33.950000000000003" customHeight="1" x14ac:dyDescent="0.25">
      <c r="A15" s="3053"/>
      <c r="B15" s="2838" t="s">
        <v>44</v>
      </c>
      <c r="C15" s="2841" t="s">
        <v>45</v>
      </c>
      <c r="D15" s="2822" t="s">
        <v>87</v>
      </c>
      <c r="E15" s="2844" t="s">
        <v>47</v>
      </c>
      <c r="F15" s="2822" t="s">
        <v>668</v>
      </c>
      <c r="G15" s="2822" t="s">
        <v>324</v>
      </c>
      <c r="H15" s="2822" t="s">
        <v>954</v>
      </c>
      <c r="I15" s="2852">
        <v>2</v>
      </c>
      <c r="J15" s="2852">
        <v>4</v>
      </c>
      <c r="K15" s="2853">
        <v>10</v>
      </c>
      <c r="L15" s="2853">
        <v>24</v>
      </c>
      <c r="M15" s="2885" t="s">
        <v>1025</v>
      </c>
      <c r="N15" s="3010" t="s">
        <v>1003</v>
      </c>
      <c r="O15" s="2904">
        <f>+AC15</f>
        <v>56.448</v>
      </c>
      <c r="P15" s="2906">
        <v>0</v>
      </c>
      <c r="Q15" s="2906">
        <f>+AC20+AC24</f>
        <v>14000.003360000002</v>
      </c>
      <c r="R15" s="2906">
        <v>0</v>
      </c>
      <c r="S15" s="2908">
        <f>+SUM(O15:Q27)</f>
        <v>14056.451360000003</v>
      </c>
      <c r="T15" s="2909" t="s">
        <v>1101</v>
      </c>
      <c r="U15" s="639" t="s">
        <v>65</v>
      </c>
      <c r="V15" s="895"/>
      <c r="W15" s="853" t="s">
        <v>66</v>
      </c>
      <c r="X15" s="826"/>
      <c r="Y15" s="524"/>
      <c r="Z15" s="755"/>
      <c r="AA15" s="686"/>
      <c r="AB15" s="687"/>
      <c r="AC15" s="688">
        <f>SUM(AB16:AB19)</f>
        <v>56.448</v>
      </c>
      <c r="AD15" s="657"/>
      <c r="AE15" s="658"/>
      <c r="AF15" s="658"/>
      <c r="AG15" s="2812" t="s">
        <v>1102</v>
      </c>
    </row>
    <row r="16" spans="1:33" s="481" customFormat="1" ht="18" customHeight="1" x14ac:dyDescent="0.25">
      <c r="A16" s="3053"/>
      <c r="B16" s="2839"/>
      <c r="C16" s="2842"/>
      <c r="D16" s="2823"/>
      <c r="E16" s="2845"/>
      <c r="F16" s="2823"/>
      <c r="G16" s="2823"/>
      <c r="H16" s="2823"/>
      <c r="I16" s="2835"/>
      <c r="J16" s="2835"/>
      <c r="K16" s="2835"/>
      <c r="L16" s="2835"/>
      <c r="M16" s="2823"/>
      <c r="N16" s="2880"/>
      <c r="O16" s="2829"/>
      <c r="P16" s="2832"/>
      <c r="Q16" s="2832"/>
      <c r="R16" s="2832"/>
      <c r="S16" s="2832"/>
      <c r="T16" s="2880"/>
      <c r="U16" s="583"/>
      <c r="V16" s="894" t="s">
        <v>47</v>
      </c>
      <c r="W16" s="850" t="s">
        <v>685</v>
      </c>
      <c r="X16" s="482">
        <v>2</v>
      </c>
      <c r="Y16" s="483" t="s">
        <v>264</v>
      </c>
      <c r="Z16" s="258">
        <v>10.08</v>
      </c>
      <c r="AA16" s="679">
        <f>+X16*Z16</f>
        <v>20.16</v>
      </c>
      <c r="AB16" s="682">
        <f>+AA16*0.12+AA16</f>
        <v>22.5792</v>
      </c>
      <c r="AC16" s="689"/>
      <c r="AD16" s="628"/>
      <c r="AE16" s="626" t="s">
        <v>52</v>
      </c>
      <c r="AF16" s="626"/>
      <c r="AG16" s="2813"/>
    </row>
    <row r="17" spans="1:33" s="481" customFormat="1" ht="18" customHeight="1" x14ac:dyDescent="0.25">
      <c r="A17" s="3053"/>
      <c r="B17" s="2839"/>
      <c r="C17" s="2842"/>
      <c r="D17" s="2823"/>
      <c r="E17" s="2845"/>
      <c r="F17" s="2823"/>
      <c r="G17" s="2823"/>
      <c r="H17" s="2823"/>
      <c r="I17" s="2835"/>
      <c r="J17" s="2835"/>
      <c r="K17" s="2835"/>
      <c r="L17" s="2835"/>
      <c r="M17" s="2823"/>
      <c r="N17" s="2880"/>
      <c r="O17" s="2829"/>
      <c r="P17" s="2832"/>
      <c r="Q17" s="2832"/>
      <c r="R17" s="2832"/>
      <c r="S17" s="2832"/>
      <c r="T17" s="2880"/>
      <c r="U17" s="583"/>
      <c r="V17" s="894" t="s">
        <v>47</v>
      </c>
      <c r="W17" s="850" t="s">
        <v>686</v>
      </c>
      <c r="X17" s="482">
        <v>1</v>
      </c>
      <c r="Y17" s="483" t="s">
        <v>264</v>
      </c>
      <c r="Z17" s="258">
        <v>10.08</v>
      </c>
      <c r="AA17" s="679">
        <f>+X17*Z17</f>
        <v>10.08</v>
      </c>
      <c r="AB17" s="682">
        <f>+AA17*0.12+AA17</f>
        <v>11.2896</v>
      </c>
      <c r="AC17" s="689"/>
      <c r="AD17" s="628"/>
      <c r="AE17" s="626" t="s">
        <v>52</v>
      </c>
      <c r="AF17" s="626"/>
      <c r="AG17" s="2813"/>
    </row>
    <row r="18" spans="1:33" s="481" customFormat="1" ht="18" customHeight="1" x14ac:dyDescent="0.25">
      <c r="A18" s="3053"/>
      <c r="B18" s="2839"/>
      <c r="C18" s="2842"/>
      <c r="D18" s="2823"/>
      <c r="E18" s="2845"/>
      <c r="F18" s="2823"/>
      <c r="G18" s="2823"/>
      <c r="H18" s="2823"/>
      <c r="I18" s="2835"/>
      <c r="J18" s="2835"/>
      <c r="K18" s="2835"/>
      <c r="L18" s="2835"/>
      <c r="M18" s="2823"/>
      <c r="N18" s="2880"/>
      <c r="O18" s="2829"/>
      <c r="P18" s="2832"/>
      <c r="Q18" s="2832"/>
      <c r="R18" s="2832"/>
      <c r="S18" s="2832"/>
      <c r="T18" s="2880"/>
      <c r="U18" s="583"/>
      <c r="V18" s="894" t="s">
        <v>47</v>
      </c>
      <c r="W18" s="850" t="s">
        <v>687</v>
      </c>
      <c r="X18" s="482">
        <v>1</v>
      </c>
      <c r="Y18" s="483" t="s">
        <v>264</v>
      </c>
      <c r="Z18" s="258">
        <v>10.08</v>
      </c>
      <c r="AA18" s="679">
        <f>+X18*Z18</f>
        <v>10.08</v>
      </c>
      <c r="AB18" s="682">
        <f>+AA18*0.12+AA18</f>
        <v>11.2896</v>
      </c>
      <c r="AC18" s="689"/>
      <c r="AD18" s="628"/>
      <c r="AE18" s="626" t="s">
        <v>52</v>
      </c>
      <c r="AF18" s="626"/>
      <c r="AG18" s="2813"/>
    </row>
    <row r="19" spans="1:33" s="481" customFormat="1" ht="18" customHeight="1" x14ac:dyDescent="0.25">
      <c r="A19" s="3053"/>
      <c r="B19" s="2839"/>
      <c r="C19" s="2842"/>
      <c r="D19" s="2823"/>
      <c r="E19" s="2845"/>
      <c r="F19" s="2823"/>
      <c r="G19" s="2823"/>
      <c r="H19" s="2823"/>
      <c r="I19" s="2835"/>
      <c r="J19" s="2835"/>
      <c r="K19" s="2835"/>
      <c r="L19" s="2835"/>
      <c r="M19" s="2823"/>
      <c r="N19" s="2880"/>
      <c r="O19" s="2829"/>
      <c r="P19" s="2832"/>
      <c r="Q19" s="2832"/>
      <c r="R19" s="2832"/>
      <c r="S19" s="2832"/>
      <c r="T19" s="2880"/>
      <c r="U19" s="583"/>
      <c r="V19" s="894" t="s">
        <v>47</v>
      </c>
      <c r="W19" s="850" t="s">
        <v>688</v>
      </c>
      <c r="X19" s="484">
        <v>1</v>
      </c>
      <c r="Y19" s="485" t="s">
        <v>264</v>
      </c>
      <c r="Z19" s="753">
        <v>10.08</v>
      </c>
      <c r="AA19" s="683">
        <f>+X19*Z19</f>
        <v>10.08</v>
      </c>
      <c r="AB19" s="684">
        <f>+AA19*0.12+AA19</f>
        <v>11.2896</v>
      </c>
      <c r="AC19" s="689"/>
      <c r="AD19" s="628"/>
      <c r="AE19" s="626" t="s">
        <v>52</v>
      </c>
      <c r="AF19" s="626"/>
      <c r="AG19" s="2813"/>
    </row>
    <row r="20" spans="1:33" s="481" customFormat="1" ht="18" customHeight="1" x14ac:dyDescent="0.25">
      <c r="A20" s="3053"/>
      <c r="B20" s="2839"/>
      <c r="C20" s="2842"/>
      <c r="D20" s="2823"/>
      <c r="E20" s="2845"/>
      <c r="F20" s="2823"/>
      <c r="G20" s="2823"/>
      <c r="H20" s="2823"/>
      <c r="I20" s="2835"/>
      <c r="J20" s="2835"/>
      <c r="K20" s="2835"/>
      <c r="L20" s="2835"/>
      <c r="M20" s="2823"/>
      <c r="N20" s="2880"/>
      <c r="O20" s="2829"/>
      <c r="P20" s="2832"/>
      <c r="Q20" s="2832"/>
      <c r="R20" s="2832"/>
      <c r="S20" s="2832"/>
      <c r="T20" s="2880"/>
      <c r="U20" s="581" t="s">
        <v>788</v>
      </c>
      <c r="V20" s="894"/>
      <c r="W20" s="851" t="s">
        <v>356</v>
      </c>
      <c r="X20" s="482"/>
      <c r="Y20" s="483"/>
      <c r="Z20" s="258"/>
      <c r="AA20" s="679"/>
      <c r="AB20" s="682"/>
      <c r="AC20" s="681">
        <f>SUM(AB21:AB23)</f>
        <v>3999.9993600000007</v>
      </c>
      <c r="AD20" s="628"/>
      <c r="AE20" s="626"/>
      <c r="AF20" s="626"/>
      <c r="AG20" s="2813"/>
    </row>
    <row r="21" spans="1:33" s="481" customFormat="1" ht="18" customHeight="1" x14ac:dyDescent="0.25">
      <c r="A21" s="3053"/>
      <c r="B21" s="2839"/>
      <c r="C21" s="2842"/>
      <c r="D21" s="2823"/>
      <c r="E21" s="2845"/>
      <c r="F21" s="2823"/>
      <c r="G21" s="2823"/>
      <c r="H21" s="2823"/>
      <c r="I21" s="2835"/>
      <c r="J21" s="2835"/>
      <c r="K21" s="2835"/>
      <c r="L21" s="2835"/>
      <c r="M21" s="2823"/>
      <c r="N21" s="2880"/>
      <c r="O21" s="2829"/>
      <c r="P21" s="2832"/>
      <c r="Q21" s="2832"/>
      <c r="R21" s="2832"/>
      <c r="S21" s="2832"/>
      <c r="T21" s="2880"/>
      <c r="U21" s="583"/>
      <c r="V21" s="923" t="s">
        <v>47</v>
      </c>
      <c r="W21" s="850" t="s">
        <v>953</v>
      </c>
      <c r="X21" s="482">
        <v>7</v>
      </c>
      <c r="Y21" s="483" t="s">
        <v>264</v>
      </c>
      <c r="Z21" s="258">
        <v>133.99</v>
      </c>
      <c r="AA21" s="679">
        <f>+Z21*X21</f>
        <v>937.93000000000006</v>
      </c>
      <c r="AB21" s="682">
        <f>+AA21*1.12</f>
        <v>1050.4816000000001</v>
      </c>
      <c r="AC21" s="681"/>
      <c r="AD21" s="629"/>
      <c r="AE21" s="625" t="s">
        <v>52</v>
      </c>
      <c r="AF21" s="626"/>
      <c r="AG21" s="2813"/>
    </row>
    <row r="22" spans="1:33" s="481" customFormat="1" ht="18" customHeight="1" x14ac:dyDescent="0.25">
      <c r="A22" s="3053"/>
      <c r="B22" s="2839"/>
      <c r="C22" s="2842"/>
      <c r="D22" s="2823"/>
      <c r="E22" s="2845"/>
      <c r="F22" s="2823"/>
      <c r="G22" s="2823"/>
      <c r="H22" s="2823"/>
      <c r="I22" s="2835"/>
      <c r="J22" s="2835"/>
      <c r="K22" s="2835"/>
      <c r="L22" s="2835"/>
      <c r="M22" s="2823"/>
      <c r="N22" s="2880"/>
      <c r="O22" s="2829"/>
      <c r="P22" s="2832"/>
      <c r="Q22" s="2832"/>
      <c r="R22" s="2832"/>
      <c r="S22" s="2832"/>
      <c r="T22" s="2880"/>
      <c r="U22" s="583"/>
      <c r="V22" s="923" t="s">
        <v>47</v>
      </c>
      <c r="W22" s="850" t="s">
        <v>1103</v>
      </c>
      <c r="X22" s="482">
        <v>14</v>
      </c>
      <c r="Y22" s="483" t="s">
        <v>264</v>
      </c>
      <c r="Z22" s="258">
        <v>70</v>
      </c>
      <c r="AA22" s="679">
        <f>+Z22*X22</f>
        <v>980</v>
      </c>
      <c r="AB22" s="682">
        <f>+AA22*1.12</f>
        <v>1097.6000000000001</v>
      </c>
      <c r="AC22" s="689"/>
      <c r="AD22" s="626"/>
      <c r="AE22" s="626" t="s">
        <v>52</v>
      </c>
      <c r="AF22" s="626"/>
      <c r="AG22" s="2813"/>
    </row>
    <row r="23" spans="1:33" s="481" customFormat="1" ht="18" customHeight="1" x14ac:dyDescent="0.25">
      <c r="A23" s="3053"/>
      <c r="B23" s="2839"/>
      <c r="C23" s="2842"/>
      <c r="D23" s="2823"/>
      <c r="E23" s="2845"/>
      <c r="F23" s="2823"/>
      <c r="G23" s="2823"/>
      <c r="H23" s="2823"/>
      <c r="I23" s="2835"/>
      <c r="J23" s="2835"/>
      <c r="K23" s="2835"/>
      <c r="L23" s="2835"/>
      <c r="M23" s="2823"/>
      <c r="N23" s="2880"/>
      <c r="O23" s="2829"/>
      <c r="P23" s="2832"/>
      <c r="Q23" s="2832"/>
      <c r="R23" s="2832"/>
      <c r="S23" s="2832"/>
      <c r="T23" s="2880"/>
      <c r="U23" s="584"/>
      <c r="V23" s="923" t="s">
        <v>47</v>
      </c>
      <c r="W23" s="850" t="s">
        <v>1104</v>
      </c>
      <c r="X23" s="482">
        <v>9</v>
      </c>
      <c r="Y23" s="483" t="s">
        <v>264</v>
      </c>
      <c r="Z23" s="258">
        <v>183.72200000000001</v>
      </c>
      <c r="AA23" s="679">
        <f>+Z23*X23</f>
        <v>1653.498</v>
      </c>
      <c r="AB23" s="682">
        <f>+AA23*1.12</f>
        <v>1851.9177600000003</v>
      </c>
      <c r="AC23" s="689"/>
      <c r="AD23" s="367"/>
      <c r="AE23" s="367" t="s">
        <v>52</v>
      </c>
      <c r="AF23" s="367"/>
      <c r="AG23" s="2813"/>
    </row>
    <row r="24" spans="1:33" s="481" customFormat="1" ht="18" customHeight="1" x14ac:dyDescent="0.25">
      <c r="A24" s="3053"/>
      <c r="B24" s="2839"/>
      <c r="C24" s="2842"/>
      <c r="D24" s="2823"/>
      <c r="E24" s="2845"/>
      <c r="F24" s="2823"/>
      <c r="G24" s="2823"/>
      <c r="H24" s="2823"/>
      <c r="I24" s="2835"/>
      <c r="J24" s="2835"/>
      <c r="K24" s="2835"/>
      <c r="L24" s="2835"/>
      <c r="M24" s="2823"/>
      <c r="N24" s="2880"/>
      <c r="O24" s="2829"/>
      <c r="P24" s="2832"/>
      <c r="Q24" s="2832"/>
      <c r="R24" s="2832"/>
      <c r="S24" s="2832"/>
      <c r="T24" s="2880"/>
      <c r="U24" s="581" t="s">
        <v>741</v>
      </c>
      <c r="V24" s="923"/>
      <c r="W24" s="851" t="s">
        <v>957</v>
      </c>
      <c r="X24" s="482"/>
      <c r="Y24" s="483"/>
      <c r="Z24" s="258"/>
      <c r="AA24" s="679"/>
      <c r="AB24" s="682"/>
      <c r="AC24" s="689">
        <f>SUM(AB25:AB27)</f>
        <v>10000.004000000001</v>
      </c>
      <c r="AD24" s="628"/>
      <c r="AE24" s="626"/>
      <c r="AF24" s="626"/>
      <c r="AG24" s="2813"/>
    </row>
    <row r="25" spans="1:33" s="481" customFormat="1" ht="18" customHeight="1" x14ac:dyDescent="0.25">
      <c r="A25" s="3053"/>
      <c r="B25" s="2839"/>
      <c r="C25" s="2842"/>
      <c r="D25" s="2823"/>
      <c r="E25" s="2845"/>
      <c r="F25" s="2823"/>
      <c r="G25" s="2823"/>
      <c r="H25" s="2823"/>
      <c r="I25" s="2835"/>
      <c r="J25" s="2835"/>
      <c r="K25" s="2835"/>
      <c r="L25" s="2835"/>
      <c r="M25" s="2823"/>
      <c r="N25" s="2880"/>
      <c r="O25" s="2829"/>
      <c r="P25" s="2832"/>
      <c r="Q25" s="2832"/>
      <c r="R25" s="2832"/>
      <c r="S25" s="2832"/>
      <c r="T25" s="2880"/>
      <c r="U25" s="584"/>
      <c r="V25" s="923" t="s">
        <v>47</v>
      </c>
      <c r="W25" s="850" t="s">
        <v>977</v>
      </c>
      <c r="X25" s="482">
        <v>9</v>
      </c>
      <c r="Y25" s="483" t="s">
        <v>264</v>
      </c>
      <c r="Z25" s="258">
        <v>415.67500000000001</v>
      </c>
      <c r="AA25" s="679">
        <f>+Z25*X25</f>
        <v>3741.0750000000003</v>
      </c>
      <c r="AB25" s="682">
        <f>+AA25*1.12</f>
        <v>4190.0040000000008</v>
      </c>
      <c r="AC25" s="689"/>
      <c r="AD25" s="1080"/>
      <c r="AE25" s="626" t="s">
        <v>52</v>
      </c>
      <c r="AF25" s="626"/>
      <c r="AG25" s="2813"/>
    </row>
    <row r="26" spans="1:33" s="481" customFormat="1" ht="33.950000000000003" customHeight="1" x14ac:dyDescent="0.25">
      <c r="A26" s="3053"/>
      <c r="B26" s="2839"/>
      <c r="C26" s="2842"/>
      <c r="D26" s="2823"/>
      <c r="E26" s="2845"/>
      <c r="F26" s="2823"/>
      <c r="G26" s="2823"/>
      <c r="H26" s="2823"/>
      <c r="I26" s="2835"/>
      <c r="J26" s="2835"/>
      <c r="K26" s="2835"/>
      <c r="L26" s="2835"/>
      <c r="M26" s="2823"/>
      <c r="N26" s="2880"/>
      <c r="O26" s="2829"/>
      <c r="P26" s="2832"/>
      <c r="Q26" s="2832"/>
      <c r="R26" s="2832"/>
      <c r="S26" s="2832"/>
      <c r="T26" s="2880"/>
      <c r="U26" s="584"/>
      <c r="V26" s="894" t="s">
        <v>47</v>
      </c>
      <c r="W26" s="850" t="s">
        <v>978</v>
      </c>
      <c r="X26" s="486">
        <v>3</v>
      </c>
      <c r="Y26" s="483" t="s">
        <v>264</v>
      </c>
      <c r="Z26" s="753">
        <v>862.5</v>
      </c>
      <c r="AA26" s="683">
        <f>+Z26*X26</f>
        <v>2587.5</v>
      </c>
      <c r="AB26" s="684">
        <f>+AA26*1.12</f>
        <v>2898.0000000000005</v>
      </c>
      <c r="AC26" s="1081"/>
      <c r="AD26" s="1082"/>
      <c r="AE26" s="1083" t="s">
        <v>52</v>
      </c>
      <c r="AF26" s="367"/>
      <c r="AG26" s="2813"/>
    </row>
    <row r="27" spans="1:33" s="481" customFormat="1" ht="18" customHeight="1" x14ac:dyDescent="0.25">
      <c r="A27" s="3053"/>
      <c r="B27" s="2881"/>
      <c r="C27" s="2882"/>
      <c r="D27" s="2860"/>
      <c r="E27" s="2883"/>
      <c r="F27" s="2860"/>
      <c r="G27" s="2860"/>
      <c r="H27" s="2860"/>
      <c r="I27" s="2859"/>
      <c r="J27" s="2859"/>
      <c r="K27" s="2859"/>
      <c r="L27" s="2859"/>
      <c r="M27" s="3055"/>
      <c r="N27" s="3015"/>
      <c r="O27" s="2888"/>
      <c r="P27" s="2877"/>
      <c r="Q27" s="2877"/>
      <c r="R27" s="2877"/>
      <c r="S27" s="2907"/>
      <c r="T27" s="2910"/>
      <c r="U27" s="585"/>
      <c r="V27" s="896" t="s">
        <v>47</v>
      </c>
      <c r="W27" s="854" t="s">
        <v>1105</v>
      </c>
      <c r="X27" s="487">
        <v>2</v>
      </c>
      <c r="Y27" s="488" t="s">
        <v>264</v>
      </c>
      <c r="Z27" s="262">
        <v>1300</v>
      </c>
      <c r="AA27" s="690">
        <f>+Z27*X27</f>
        <v>2600</v>
      </c>
      <c r="AB27" s="691">
        <f>+AA27*1.12</f>
        <v>2912.0000000000005</v>
      </c>
      <c r="AC27" s="1084"/>
      <c r="AD27" s="1082"/>
      <c r="AE27" s="1085" t="s">
        <v>52</v>
      </c>
      <c r="AF27" s="636"/>
      <c r="AG27" s="2857"/>
    </row>
    <row r="28" spans="1:33" s="481" customFormat="1" ht="18" customHeight="1" x14ac:dyDescent="0.25">
      <c r="A28" s="3053"/>
      <c r="B28" s="2838" t="s">
        <v>44</v>
      </c>
      <c r="C28" s="2841" t="s">
        <v>45</v>
      </c>
      <c r="D28" s="2822" t="s">
        <v>46</v>
      </c>
      <c r="E28" s="2844" t="s">
        <v>47</v>
      </c>
      <c r="F28" s="2822" t="s">
        <v>669</v>
      </c>
      <c r="G28" s="2822" t="s">
        <v>86</v>
      </c>
      <c r="H28" s="2822" t="s">
        <v>958</v>
      </c>
      <c r="I28" s="2852">
        <v>1</v>
      </c>
      <c r="J28" s="2852">
        <v>1</v>
      </c>
      <c r="K28" s="2853">
        <v>24</v>
      </c>
      <c r="L28" s="2853">
        <v>24</v>
      </c>
      <c r="M28" s="2822" t="s">
        <v>1026</v>
      </c>
      <c r="N28" s="2825" t="s">
        <v>673</v>
      </c>
      <c r="O28" s="2904">
        <f>+AC28+AC31</f>
        <v>5447.3604000000005</v>
      </c>
      <c r="P28" s="2906">
        <v>0</v>
      </c>
      <c r="Q28" s="2906">
        <v>0</v>
      </c>
      <c r="R28" s="2906">
        <v>0</v>
      </c>
      <c r="S28" s="2878">
        <f>+SUM(O28:Q35)</f>
        <v>5447.3604000000005</v>
      </c>
      <c r="T28" s="2879" t="s">
        <v>1106</v>
      </c>
      <c r="U28" s="586" t="s">
        <v>64</v>
      </c>
      <c r="V28" s="809"/>
      <c r="W28" s="855" t="s">
        <v>105</v>
      </c>
      <c r="X28" s="827"/>
      <c r="Y28" s="1034"/>
      <c r="Z28" s="1041"/>
      <c r="AA28" s="1030"/>
      <c r="AB28" s="693"/>
      <c r="AC28" s="694">
        <f>SUM(AB29:AB30)</f>
        <v>47.364400000000003</v>
      </c>
      <c r="AD28" s="634"/>
      <c r="AE28" s="635"/>
      <c r="AF28" s="635"/>
      <c r="AG28" s="2812" t="s">
        <v>1107</v>
      </c>
    </row>
    <row r="29" spans="1:33" s="481" customFormat="1" ht="18" customHeight="1" x14ac:dyDescent="0.25">
      <c r="A29" s="3053"/>
      <c r="B29" s="2839"/>
      <c r="C29" s="2842"/>
      <c r="D29" s="2823"/>
      <c r="E29" s="2845"/>
      <c r="F29" s="2823"/>
      <c r="G29" s="2823"/>
      <c r="H29" s="2823"/>
      <c r="I29" s="2835"/>
      <c r="J29" s="2835"/>
      <c r="K29" s="2835"/>
      <c r="L29" s="2835"/>
      <c r="M29" s="2823"/>
      <c r="N29" s="2826"/>
      <c r="O29" s="2829"/>
      <c r="P29" s="2832"/>
      <c r="Q29" s="2832"/>
      <c r="R29" s="2832"/>
      <c r="S29" s="2832"/>
      <c r="T29" s="2880"/>
      <c r="U29" s="583"/>
      <c r="V29" s="894" t="s">
        <v>47</v>
      </c>
      <c r="W29" s="850" t="s">
        <v>959</v>
      </c>
      <c r="X29" s="482">
        <v>10</v>
      </c>
      <c r="Y29" s="483" t="s">
        <v>264</v>
      </c>
      <c r="Z29" s="258">
        <v>1.3220000000000001</v>
      </c>
      <c r="AA29" s="679">
        <f>+X29*Z29</f>
        <v>13.22</v>
      </c>
      <c r="AB29" s="682">
        <f>+AA29*0.12+AA29</f>
        <v>14.8064</v>
      </c>
      <c r="AC29" s="689"/>
      <c r="AD29" s="628"/>
      <c r="AE29" s="626" t="s">
        <v>52</v>
      </c>
      <c r="AF29" s="626"/>
      <c r="AG29" s="2813"/>
    </row>
    <row r="30" spans="1:33" s="481" customFormat="1" ht="18" customHeight="1" x14ac:dyDescent="0.25">
      <c r="A30" s="3053"/>
      <c r="B30" s="2839"/>
      <c r="C30" s="2842"/>
      <c r="D30" s="2823"/>
      <c r="E30" s="2845"/>
      <c r="F30" s="2823"/>
      <c r="G30" s="2823"/>
      <c r="H30" s="2823"/>
      <c r="I30" s="2835"/>
      <c r="J30" s="2835"/>
      <c r="K30" s="2835"/>
      <c r="L30" s="2835"/>
      <c r="M30" s="2823"/>
      <c r="N30" s="2826"/>
      <c r="O30" s="2829"/>
      <c r="P30" s="2832"/>
      <c r="Q30" s="2832"/>
      <c r="R30" s="2832"/>
      <c r="S30" s="2832"/>
      <c r="T30" s="2880"/>
      <c r="U30" s="583"/>
      <c r="V30" s="894" t="s">
        <v>47</v>
      </c>
      <c r="W30" s="850" t="s">
        <v>684</v>
      </c>
      <c r="X30" s="482">
        <v>10</v>
      </c>
      <c r="Y30" s="483" t="s">
        <v>264</v>
      </c>
      <c r="Z30" s="754">
        <v>3.2557999999999998</v>
      </c>
      <c r="AA30" s="679">
        <f>+X30*Z30</f>
        <v>32.558</v>
      </c>
      <c r="AB30" s="680">
        <f>+AA30</f>
        <v>32.558</v>
      </c>
      <c r="AC30" s="689"/>
      <c r="AD30" s="628"/>
      <c r="AE30" s="626" t="s">
        <v>52</v>
      </c>
      <c r="AF30" s="626"/>
      <c r="AG30" s="2813"/>
    </row>
    <row r="31" spans="1:33" s="481" customFormat="1" ht="18" customHeight="1" x14ac:dyDescent="0.25">
      <c r="A31" s="3054"/>
      <c r="B31" s="2839"/>
      <c r="C31" s="2842"/>
      <c r="D31" s="2823"/>
      <c r="E31" s="2845"/>
      <c r="F31" s="2823"/>
      <c r="G31" s="2823"/>
      <c r="H31" s="2823"/>
      <c r="I31" s="2835"/>
      <c r="J31" s="2835"/>
      <c r="K31" s="2835"/>
      <c r="L31" s="2835"/>
      <c r="M31" s="2823"/>
      <c r="N31" s="2826"/>
      <c r="O31" s="2829"/>
      <c r="P31" s="2832"/>
      <c r="Q31" s="2832"/>
      <c r="R31" s="2832"/>
      <c r="S31" s="2832"/>
      <c r="T31" s="2880"/>
      <c r="U31" s="587" t="s">
        <v>976</v>
      </c>
      <c r="V31" s="894"/>
      <c r="W31" s="851" t="s">
        <v>82</v>
      </c>
      <c r="X31" s="482"/>
      <c r="Y31" s="483"/>
      <c r="Z31" s="258"/>
      <c r="AA31" s="679"/>
      <c r="AB31" s="682"/>
      <c r="AC31" s="689">
        <f>SUM(AB32:AB35)</f>
        <v>5399.9960000000001</v>
      </c>
      <c r="AD31" s="628"/>
      <c r="AE31" s="626"/>
      <c r="AF31" s="626"/>
      <c r="AG31" s="2813"/>
    </row>
    <row r="32" spans="1:33" s="481" customFormat="1" ht="18" customHeight="1" x14ac:dyDescent="0.25">
      <c r="A32" s="3057" t="s">
        <v>43</v>
      </c>
      <c r="B32" s="2839"/>
      <c r="C32" s="2842"/>
      <c r="D32" s="2823"/>
      <c r="E32" s="2845"/>
      <c r="F32" s="2823"/>
      <c r="G32" s="2823"/>
      <c r="H32" s="2823"/>
      <c r="I32" s="2835"/>
      <c r="J32" s="2835"/>
      <c r="K32" s="2835"/>
      <c r="L32" s="2835"/>
      <c r="M32" s="2823"/>
      <c r="N32" s="2826"/>
      <c r="O32" s="2829"/>
      <c r="P32" s="2832"/>
      <c r="Q32" s="2832"/>
      <c r="R32" s="2832"/>
      <c r="S32" s="2832"/>
      <c r="T32" s="2880"/>
      <c r="U32" s="583"/>
      <c r="V32" s="923" t="s">
        <v>47</v>
      </c>
      <c r="W32" s="850" t="s">
        <v>979</v>
      </c>
      <c r="X32" s="482">
        <v>1</v>
      </c>
      <c r="Y32" s="483" t="s">
        <v>264</v>
      </c>
      <c r="Z32" s="258">
        <v>649.14499999999998</v>
      </c>
      <c r="AA32" s="679">
        <f>+Z32*X32</f>
        <v>649.14499999999998</v>
      </c>
      <c r="AB32" s="682">
        <f>+AA32*1.12</f>
        <v>727.04240000000004</v>
      </c>
      <c r="AC32" s="689"/>
      <c r="AD32" s="630"/>
      <c r="AE32" s="626" t="s">
        <v>52</v>
      </c>
      <c r="AF32" s="626"/>
      <c r="AG32" s="2813"/>
    </row>
    <row r="33" spans="1:33" s="481" customFormat="1" ht="18" customHeight="1" x14ac:dyDescent="0.25">
      <c r="A33" s="3053"/>
      <c r="B33" s="2839"/>
      <c r="C33" s="2842"/>
      <c r="D33" s="2823"/>
      <c r="E33" s="2845"/>
      <c r="F33" s="2823"/>
      <c r="G33" s="2823"/>
      <c r="H33" s="2823"/>
      <c r="I33" s="2835"/>
      <c r="J33" s="2835"/>
      <c r="K33" s="2835"/>
      <c r="L33" s="2835"/>
      <c r="M33" s="2823"/>
      <c r="N33" s="2826"/>
      <c r="O33" s="2829"/>
      <c r="P33" s="2832"/>
      <c r="Q33" s="2832"/>
      <c r="R33" s="2832"/>
      <c r="S33" s="2832"/>
      <c r="T33" s="2880"/>
      <c r="U33" s="584"/>
      <c r="V33" s="923" t="s">
        <v>47</v>
      </c>
      <c r="W33" s="850" t="s">
        <v>980</v>
      </c>
      <c r="X33" s="482">
        <v>2</v>
      </c>
      <c r="Y33" s="483" t="s">
        <v>264</v>
      </c>
      <c r="Z33" s="258">
        <v>1761.57</v>
      </c>
      <c r="AA33" s="679">
        <f>+Z33*X33</f>
        <v>3523.14</v>
      </c>
      <c r="AB33" s="682">
        <f>+AA33*1.12</f>
        <v>3945.9168000000004</v>
      </c>
      <c r="AC33" s="689"/>
      <c r="AD33" s="628"/>
      <c r="AE33" s="626" t="s">
        <v>52</v>
      </c>
      <c r="AF33" s="626"/>
      <c r="AG33" s="2813"/>
    </row>
    <row r="34" spans="1:33" s="481" customFormat="1" ht="18" customHeight="1" x14ac:dyDescent="0.25">
      <c r="A34" s="3053"/>
      <c r="B34" s="2839"/>
      <c r="C34" s="2842"/>
      <c r="D34" s="2823"/>
      <c r="E34" s="2845"/>
      <c r="F34" s="2823"/>
      <c r="G34" s="2823"/>
      <c r="H34" s="2823"/>
      <c r="I34" s="2835"/>
      <c r="J34" s="2835"/>
      <c r="K34" s="2835"/>
      <c r="L34" s="2835"/>
      <c r="M34" s="2823"/>
      <c r="N34" s="2826"/>
      <c r="O34" s="2829"/>
      <c r="P34" s="2832"/>
      <c r="Q34" s="2832"/>
      <c r="R34" s="2832"/>
      <c r="S34" s="2832"/>
      <c r="T34" s="2880"/>
      <c r="U34" s="584"/>
      <c r="V34" s="923" t="s">
        <v>47</v>
      </c>
      <c r="W34" s="850" t="s">
        <v>981</v>
      </c>
      <c r="X34" s="482">
        <v>1</v>
      </c>
      <c r="Y34" s="483" t="s">
        <v>264</v>
      </c>
      <c r="Z34" s="258">
        <v>450</v>
      </c>
      <c r="AA34" s="679">
        <f>+Z34*X34</f>
        <v>450</v>
      </c>
      <c r="AB34" s="682">
        <f>+AA34*1.12</f>
        <v>504.00000000000006</v>
      </c>
      <c r="AC34" s="689"/>
      <c r="AE34" s="245" t="s">
        <v>52</v>
      </c>
      <c r="AF34" s="367"/>
      <c r="AG34" s="2813"/>
    </row>
    <row r="35" spans="1:33" s="481" customFormat="1" ht="18" customHeight="1" x14ac:dyDescent="0.25">
      <c r="A35" s="3053"/>
      <c r="B35" s="2839"/>
      <c r="C35" s="2842"/>
      <c r="D35" s="2823"/>
      <c r="E35" s="2845"/>
      <c r="F35" s="2823"/>
      <c r="G35" s="2823"/>
      <c r="H35" s="2823"/>
      <c r="I35" s="2835"/>
      <c r="J35" s="2835"/>
      <c r="K35" s="2835"/>
      <c r="L35" s="2835"/>
      <c r="M35" s="2823"/>
      <c r="N35" s="2826"/>
      <c r="O35" s="2829"/>
      <c r="P35" s="2832"/>
      <c r="Q35" s="2832"/>
      <c r="R35" s="2832"/>
      <c r="S35" s="2832"/>
      <c r="T35" s="2880"/>
      <c r="U35" s="584"/>
      <c r="V35" s="946" t="s">
        <v>47</v>
      </c>
      <c r="W35" s="852" t="s">
        <v>1108</v>
      </c>
      <c r="X35" s="484">
        <v>1</v>
      </c>
      <c r="Y35" s="485" t="s">
        <v>264</v>
      </c>
      <c r="Z35" s="753">
        <v>180</v>
      </c>
      <c r="AA35" s="683">
        <v>199.14</v>
      </c>
      <c r="AB35" s="684">
        <f>+AA35*1.12</f>
        <v>223.0368</v>
      </c>
      <c r="AC35" s="695"/>
      <c r="AE35" s="950" t="s">
        <v>52</v>
      </c>
      <c r="AF35" s="951"/>
      <c r="AG35" s="2813"/>
    </row>
    <row r="36" spans="1:33" s="481" customFormat="1" ht="33.950000000000003" customHeight="1" x14ac:dyDescent="0.25">
      <c r="A36" s="3053"/>
      <c r="B36" s="2838" t="s">
        <v>44</v>
      </c>
      <c r="C36" s="2841" t="s">
        <v>45</v>
      </c>
      <c r="D36" s="2822" t="s">
        <v>262</v>
      </c>
      <c r="E36" s="2844" t="s">
        <v>47</v>
      </c>
      <c r="F36" s="2822" t="s">
        <v>353</v>
      </c>
      <c r="G36" s="2822" t="s">
        <v>88</v>
      </c>
      <c r="H36" s="2822" t="s">
        <v>961</v>
      </c>
      <c r="I36" s="2852">
        <v>2</v>
      </c>
      <c r="J36" s="2852">
        <v>6</v>
      </c>
      <c r="K36" s="2853">
        <v>24</v>
      </c>
      <c r="L36" s="2853">
        <v>24</v>
      </c>
      <c r="M36" s="2822" t="s">
        <v>1203</v>
      </c>
      <c r="N36" s="2825" t="s">
        <v>1004</v>
      </c>
      <c r="O36" s="2828">
        <f>+AC36</f>
        <v>44.8</v>
      </c>
      <c r="P36" s="2831">
        <v>0</v>
      </c>
      <c r="Q36" s="2831">
        <v>0</v>
      </c>
      <c r="R36" s="2831">
        <v>0</v>
      </c>
      <c r="S36" s="3051">
        <f>+SUM(O36:Q40)</f>
        <v>44.8</v>
      </c>
      <c r="T36" s="2909" t="s">
        <v>1109</v>
      </c>
      <c r="U36" s="595" t="s">
        <v>65</v>
      </c>
      <c r="V36" s="895"/>
      <c r="W36" s="853" t="s">
        <v>66</v>
      </c>
      <c r="X36" s="826"/>
      <c r="Y36" s="524"/>
      <c r="Z36" s="755"/>
      <c r="AA36" s="686"/>
      <c r="AB36" s="687"/>
      <c r="AC36" s="688">
        <f>SUM(AB37:AB40)</f>
        <v>44.8</v>
      </c>
      <c r="AD36" s="640"/>
      <c r="AE36" s="641"/>
      <c r="AF36" s="641"/>
      <c r="AG36" s="2812"/>
    </row>
    <row r="37" spans="1:33" s="481" customFormat="1" ht="26.25" customHeight="1" x14ac:dyDescent="0.25">
      <c r="A37" s="3053"/>
      <c r="B37" s="2839"/>
      <c r="C37" s="2842"/>
      <c r="D37" s="2823"/>
      <c r="E37" s="2845"/>
      <c r="F37" s="2823"/>
      <c r="G37" s="2823"/>
      <c r="H37" s="2823"/>
      <c r="I37" s="2835"/>
      <c r="J37" s="2835"/>
      <c r="K37" s="2835"/>
      <c r="L37" s="2835"/>
      <c r="M37" s="2823"/>
      <c r="N37" s="2826"/>
      <c r="O37" s="2829"/>
      <c r="P37" s="2832"/>
      <c r="Q37" s="2832"/>
      <c r="R37" s="2832"/>
      <c r="S37" s="2832"/>
      <c r="T37" s="2880"/>
      <c r="U37" s="583"/>
      <c r="V37" s="894" t="s">
        <v>47</v>
      </c>
      <c r="W37" s="852" t="s">
        <v>982</v>
      </c>
      <c r="X37" s="482">
        <v>1</v>
      </c>
      <c r="Y37" s="485" t="s">
        <v>264</v>
      </c>
      <c r="Z37" s="753">
        <v>40</v>
      </c>
      <c r="AA37" s="683">
        <f>+X37*Z37</f>
        <v>40</v>
      </c>
      <c r="AB37" s="684">
        <f>+AA37*0.12+AA37</f>
        <v>44.8</v>
      </c>
      <c r="AC37" s="681"/>
      <c r="AD37" s="626"/>
      <c r="AE37" s="626" t="s">
        <v>52</v>
      </c>
      <c r="AF37" s="626"/>
      <c r="AG37" s="2813"/>
    </row>
    <row r="38" spans="1:33" s="481" customFormat="1" ht="26.25" customHeight="1" x14ac:dyDescent="0.25">
      <c r="A38" s="3053"/>
      <c r="B38" s="2839"/>
      <c r="C38" s="2842"/>
      <c r="D38" s="2823"/>
      <c r="E38" s="2845"/>
      <c r="F38" s="2823"/>
      <c r="G38" s="2823"/>
      <c r="H38" s="2823"/>
      <c r="I38" s="2835"/>
      <c r="J38" s="2835"/>
      <c r="K38" s="2835"/>
      <c r="L38" s="2835"/>
      <c r="M38" s="2823"/>
      <c r="N38" s="2826"/>
      <c r="O38" s="2829"/>
      <c r="P38" s="2832"/>
      <c r="Q38" s="2832"/>
      <c r="R38" s="2832"/>
      <c r="S38" s="2832"/>
      <c r="T38" s="2880"/>
      <c r="U38" s="583"/>
      <c r="V38" s="894" t="s">
        <v>47</v>
      </c>
      <c r="W38" s="852" t="s">
        <v>983</v>
      </c>
      <c r="X38" s="489">
        <v>0</v>
      </c>
      <c r="Y38" s="485" t="s">
        <v>264</v>
      </c>
      <c r="Z38" s="753">
        <v>40</v>
      </c>
      <c r="AA38" s="683">
        <f>+X38*Z38</f>
        <v>0</v>
      </c>
      <c r="AB38" s="684">
        <f>+AA38*0.12+AA38</f>
        <v>0</v>
      </c>
      <c r="AC38" s="681"/>
      <c r="AD38" s="626"/>
      <c r="AE38" s="626" t="s">
        <v>52</v>
      </c>
      <c r="AF38" s="626"/>
      <c r="AG38" s="2813"/>
    </row>
    <row r="39" spans="1:33" s="481" customFormat="1" ht="33.950000000000003" customHeight="1" x14ac:dyDescent="0.25">
      <c r="A39" s="3053"/>
      <c r="B39" s="2839"/>
      <c r="C39" s="2842"/>
      <c r="D39" s="2823"/>
      <c r="E39" s="2845"/>
      <c r="F39" s="2823"/>
      <c r="G39" s="2823"/>
      <c r="H39" s="2823"/>
      <c r="I39" s="2835"/>
      <c r="J39" s="2835"/>
      <c r="K39" s="2835"/>
      <c r="L39" s="2835"/>
      <c r="M39" s="2823"/>
      <c r="N39" s="2826"/>
      <c r="O39" s="2829"/>
      <c r="P39" s="2832"/>
      <c r="Q39" s="2832"/>
      <c r="R39" s="2832"/>
      <c r="S39" s="2832"/>
      <c r="T39" s="2880"/>
      <c r="U39" s="583"/>
      <c r="V39" s="894" t="s">
        <v>47</v>
      </c>
      <c r="W39" s="852" t="s">
        <v>984</v>
      </c>
      <c r="X39" s="482">
        <v>0</v>
      </c>
      <c r="Y39" s="485" t="s">
        <v>264</v>
      </c>
      <c r="Z39" s="753">
        <v>40</v>
      </c>
      <c r="AA39" s="683">
        <f>+X39*Z39</f>
        <v>0</v>
      </c>
      <c r="AB39" s="684">
        <f>+AA39*0.12+AA39</f>
        <v>0</v>
      </c>
      <c r="AC39" s="681"/>
      <c r="AD39" s="626"/>
      <c r="AE39" s="626" t="s">
        <v>52</v>
      </c>
      <c r="AF39" s="626"/>
      <c r="AG39" s="2813"/>
    </row>
    <row r="40" spans="1:33" s="481" customFormat="1" ht="26.25" customHeight="1" x14ac:dyDescent="0.25">
      <c r="A40" s="3053"/>
      <c r="B40" s="2881"/>
      <c r="C40" s="2882"/>
      <c r="D40" s="2860"/>
      <c r="E40" s="2883"/>
      <c r="F40" s="2823"/>
      <c r="G40" s="2860"/>
      <c r="H40" s="2823"/>
      <c r="I40" s="2859"/>
      <c r="J40" s="2859"/>
      <c r="K40" s="2859"/>
      <c r="L40" s="2859"/>
      <c r="M40" s="2860"/>
      <c r="N40" s="2861"/>
      <c r="O40" s="2888"/>
      <c r="P40" s="2877"/>
      <c r="Q40" s="2877"/>
      <c r="R40" s="2877"/>
      <c r="S40" s="2907"/>
      <c r="T40" s="2910"/>
      <c r="U40" s="585"/>
      <c r="V40" s="896" t="s">
        <v>47</v>
      </c>
      <c r="W40" s="854" t="s">
        <v>985</v>
      </c>
      <c r="X40" s="487">
        <v>0</v>
      </c>
      <c r="Y40" s="488" t="s">
        <v>264</v>
      </c>
      <c r="Z40" s="262">
        <v>40</v>
      </c>
      <c r="AA40" s="690">
        <f>+X40*Z40</f>
        <v>0</v>
      </c>
      <c r="AB40" s="691">
        <f>+AA40*0.12+AA40</f>
        <v>0</v>
      </c>
      <c r="AC40" s="696"/>
      <c r="AD40" s="636"/>
      <c r="AE40" s="636" t="s">
        <v>52</v>
      </c>
      <c r="AF40" s="636"/>
      <c r="AG40" s="2857"/>
    </row>
    <row r="41" spans="1:33" s="481" customFormat="1" ht="94.5" customHeight="1" x14ac:dyDescent="0.25">
      <c r="A41" s="3053"/>
      <c r="B41" s="1110" t="s">
        <v>44</v>
      </c>
      <c r="C41" s="1111" t="s">
        <v>45</v>
      </c>
      <c r="D41" s="1112" t="s">
        <v>262</v>
      </c>
      <c r="E41" s="1113" t="s">
        <v>47</v>
      </c>
      <c r="F41" s="1112" t="s">
        <v>670</v>
      </c>
      <c r="G41" s="1112" t="s">
        <v>91</v>
      </c>
      <c r="H41" s="1112" t="s">
        <v>1110</v>
      </c>
      <c r="I41" s="1114">
        <v>2</v>
      </c>
      <c r="J41" s="1114">
        <v>2</v>
      </c>
      <c r="K41" s="642">
        <v>24</v>
      </c>
      <c r="L41" s="642">
        <v>24</v>
      </c>
      <c r="M41" s="1115" t="s">
        <v>1027</v>
      </c>
      <c r="N41" s="1116" t="s">
        <v>1005</v>
      </c>
      <c r="O41" s="1117">
        <v>0</v>
      </c>
      <c r="P41" s="698">
        <v>0</v>
      </c>
      <c r="Q41" s="698">
        <v>0</v>
      </c>
      <c r="R41" s="698">
        <v>0</v>
      </c>
      <c r="S41" s="1118">
        <f>+SUM(O41:Q41)</f>
        <v>0</v>
      </c>
      <c r="T41" s="939" t="s">
        <v>1106</v>
      </c>
      <c r="U41" s="1119"/>
      <c r="V41" s="557"/>
      <c r="W41" s="863"/>
      <c r="X41" s="556"/>
      <c r="Y41" s="557"/>
      <c r="Z41" s="767"/>
      <c r="AA41" s="712"/>
      <c r="AB41" s="713"/>
      <c r="AC41" s="1120"/>
      <c r="AD41" s="650"/>
      <c r="AE41" s="651"/>
      <c r="AF41" s="651"/>
      <c r="AG41" s="1121"/>
    </row>
    <row r="42" spans="1:33" s="481" customFormat="1" ht="18" customHeight="1" x14ac:dyDescent="0.25">
      <c r="A42" s="3053"/>
      <c r="B42" s="2839" t="s">
        <v>44</v>
      </c>
      <c r="C42" s="2901" t="s">
        <v>45</v>
      </c>
      <c r="D42" s="2885" t="s">
        <v>265</v>
      </c>
      <c r="E42" s="2902" t="s">
        <v>47</v>
      </c>
      <c r="F42" s="2885" t="s">
        <v>1065</v>
      </c>
      <c r="G42" s="2885" t="s">
        <v>96</v>
      </c>
      <c r="H42" s="2885" t="s">
        <v>962</v>
      </c>
      <c r="I42" s="3049">
        <v>1</v>
      </c>
      <c r="J42" s="3049">
        <v>1</v>
      </c>
      <c r="K42" s="3050">
        <v>20</v>
      </c>
      <c r="L42" s="3050">
        <v>20</v>
      </c>
      <c r="M42" s="2885" t="s">
        <v>1028</v>
      </c>
      <c r="N42" s="2879" t="s">
        <v>1111</v>
      </c>
      <c r="O42" s="3046">
        <f>+AC42+AC63+AC84</f>
        <v>3037.5768800000001</v>
      </c>
      <c r="P42" s="3047">
        <f>+AC66</f>
        <v>6000</v>
      </c>
      <c r="Q42" s="3047">
        <f>+AC67</f>
        <v>0</v>
      </c>
      <c r="R42" s="3047">
        <v>0</v>
      </c>
      <c r="S42" s="3048">
        <f>+SUM(O42:Q85)</f>
        <v>9037.5768800000005</v>
      </c>
      <c r="T42" s="2879" t="s">
        <v>1234</v>
      </c>
      <c r="U42" s="586" t="s">
        <v>67</v>
      </c>
      <c r="V42" s="809"/>
      <c r="W42" s="855" t="s">
        <v>68</v>
      </c>
      <c r="X42" s="817"/>
      <c r="Y42" s="809"/>
      <c r="Z42" s="757"/>
      <c r="AA42" s="758"/>
      <c r="AB42" s="759"/>
      <c r="AC42" s="694">
        <f>SUM(AB43:AB62)</f>
        <v>2500.00128</v>
      </c>
      <c r="AD42" s="634"/>
      <c r="AE42" s="635"/>
      <c r="AF42" s="635"/>
      <c r="AG42" s="2851" t="s">
        <v>266</v>
      </c>
    </row>
    <row r="43" spans="1:33" s="481" customFormat="1" ht="18" customHeight="1" x14ac:dyDescent="0.25">
      <c r="A43" s="3053"/>
      <c r="B43" s="2839"/>
      <c r="C43" s="2842"/>
      <c r="D43" s="2823"/>
      <c r="E43" s="2845"/>
      <c r="F43" s="2823"/>
      <c r="G43" s="2823"/>
      <c r="H43" s="2823"/>
      <c r="I43" s="2835"/>
      <c r="J43" s="2835"/>
      <c r="K43" s="2835"/>
      <c r="L43" s="2835"/>
      <c r="M43" s="2823"/>
      <c r="N43" s="2880"/>
      <c r="O43" s="2829"/>
      <c r="P43" s="2832"/>
      <c r="Q43" s="2832"/>
      <c r="R43" s="2832"/>
      <c r="S43" s="2832"/>
      <c r="T43" s="2880"/>
      <c r="U43" s="590"/>
      <c r="V43" s="894" t="s">
        <v>47</v>
      </c>
      <c r="W43" s="850" t="s">
        <v>267</v>
      </c>
      <c r="X43" s="482">
        <v>3</v>
      </c>
      <c r="Y43" s="483" t="s">
        <v>268</v>
      </c>
      <c r="Z43" s="258">
        <v>4.29</v>
      </c>
      <c r="AA43" s="679">
        <f t="shared" ref="AA43:AA62" si="0">+X43*Z43</f>
        <v>12.870000000000001</v>
      </c>
      <c r="AB43" s="682">
        <f t="shared" ref="AB43:AB62" si="1">+AA43*0.12+AA43</f>
        <v>14.414400000000001</v>
      </c>
      <c r="AC43" s="689"/>
      <c r="AD43" s="630"/>
      <c r="AE43" s="626" t="s">
        <v>52</v>
      </c>
      <c r="AF43" s="626"/>
      <c r="AG43" s="3044"/>
    </row>
    <row r="44" spans="1:33" s="481" customFormat="1" ht="18" customHeight="1" x14ac:dyDescent="0.25">
      <c r="A44" s="3053"/>
      <c r="B44" s="2839"/>
      <c r="C44" s="2842"/>
      <c r="D44" s="2823"/>
      <c r="E44" s="2845"/>
      <c r="F44" s="2823"/>
      <c r="G44" s="2823"/>
      <c r="H44" s="2823"/>
      <c r="I44" s="2835"/>
      <c r="J44" s="2835"/>
      <c r="K44" s="2835"/>
      <c r="L44" s="2835"/>
      <c r="M44" s="2823"/>
      <c r="N44" s="2880"/>
      <c r="O44" s="2829"/>
      <c r="P44" s="2832"/>
      <c r="Q44" s="2832"/>
      <c r="R44" s="2832"/>
      <c r="S44" s="2832"/>
      <c r="T44" s="2880"/>
      <c r="U44" s="583"/>
      <c r="V44" s="894" t="s">
        <v>47</v>
      </c>
      <c r="W44" s="850" t="s">
        <v>269</v>
      </c>
      <c r="X44" s="482">
        <v>2</v>
      </c>
      <c r="Y44" s="483" t="s">
        <v>270</v>
      </c>
      <c r="Z44" s="258">
        <v>33.6</v>
      </c>
      <c r="AA44" s="679">
        <f t="shared" si="0"/>
        <v>67.2</v>
      </c>
      <c r="AB44" s="682">
        <f t="shared" si="1"/>
        <v>75.26400000000001</v>
      </c>
      <c r="AC44" s="689"/>
      <c r="AD44" s="628"/>
      <c r="AE44" s="626" t="s">
        <v>52</v>
      </c>
      <c r="AF44" s="626"/>
      <c r="AG44" s="3044"/>
    </row>
    <row r="45" spans="1:33" s="481" customFormat="1" ht="18" customHeight="1" x14ac:dyDescent="0.25">
      <c r="A45" s="3053"/>
      <c r="B45" s="2839"/>
      <c r="C45" s="2842"/>
      <c r="D45" s="2823"/>
      <c r="E45" s="2845"/>
      <c r="F45" s="2823"/>
      <c r="G45" s="2823"/>
      <c r="H45" s="2823"/>
      <c r="I45" s="2835"/>
      <c r="J45" s="2835"/>
      <c r="K45" s="2835"/>
      <c r="L45" s="2835"/>
      <c r="M45" s="2823"/>
      <c r="N45" s="2880"/>
      <c r="O45" s="2829"/>
      <c r="P45" s="2832"/>
      <c r="Q45" s="2832"/>
      <c r="R45" s="2832"/>
      <c r="S45" s="2832"/>
      <c r="T45" s="2880"/>
      <c r="U45" s="590"/>
      <c r="V45" s="894" t="s">
        <v>47</v>
      </c>
      <c r="W45" s="856" t="s">
        <v>271</v>
      </c>
      <c r="X45" s="482">
        <v>4</v>
      </c>
      <c r="Y45" s="483" t="s">
        <v>270</v>
      </c>
      <c r="Z45" s="258">
        <v>20.91</v>
      </c>
      <c r="AA45" s="679">
        <f t="shared" si="0"/>
        <v>83.64</v>
      </c>
      <c r="AB45" s="682">
        <f t="shared" si="1"/>
        <v>93.6768</v>
      </c>
      <c r="AC45" s="689"/>
      <c r="AD45" s="628"/>
      <c r="AE45" s="626" t="s">
        <v>52</v>
      </c>
      <c r="AF45" s="626"/>
      <c r="AG45" s="3044"/>
    </row>
    <row r="46" spans="1:33" s="481" customFormat="1" ht="18" customHeight="1" x14ac:dyDescent="0.25">
      <c r="A46" s="3053"/>
      <c r="B46" s="2839"/>
      <c r="C46" s="2842"/>
      <c r="D46" s="2823"/>
      <c r="E46" s="2845"/>
      <c r="F46" s="2823"/>
      <c r="G46" s="2823"/>
      <c r="H46" s="2823"/>
      <c r="I46" s="2835"/>
      <c r="J46" s="2835"/>
      <c r="K46" s="2835"/>
      <c r="L46" s="2835"/>
      <c r="M46" s="2823"/>
      <c r="N46" s="2880"/>
      <c r="O46" s="2829"/>
      <c r="P46" s="2832"/>
      <c r="Q46" s="2832"/>
      <c r="R46" s="2832"/>
      <c r="S46" s="2832"/>
      <c r="T46" s="2880"/>
      <c r="U46" s="583"/>
      <c r="V46" s="894" t="s">
        <v>47</v>
      </c>
      <c r="W46" s="850" t="s">
        <v>272</v>
      </c>
      <c r="X46" s="482">
        <v>10</v>
      </c>
      <c r="Y46" s="485" t="s">
        <v>264</v>
      </c>
      <c r="Z46" s="258">
        <v>1.96</v>
      </c>
      <c r="AA46" s="679">
        <f t="shared" si="0"/>
        <v>19.600000000000001</v>
      </c>
      <c r="AB46" s="682">
        <f t="shared" si="1"/>
        <v>21.952000000000002</v>
      </c>
      <c r="AC46" s="689"/>
      <c r="AD46" s="628"/>
      <c r="AE46" s="626" t="s">
        <v>52</v>
      </c>
      <c r="AF46" s="626"/>
      <c r="AG46" s="3044"/>
    </row>
    <row r="47" spans="1:33" s="481" customFormat="1" ht="18" customHeight="1" x14ac:dyDescent="0.25">
      <c r="A47" s="3053"/>
      <c r="B47" s="2839"/>
      <c r="C47" s="2842"/>
      <c r="D47" s="2823"/>
      <c r="E47" s="2845"/>
      <c r="F47" s="2823"/>
      <c r="G47" s="2823"/>
      <c r="H47" s="2823"/>
      <c r="I47" s="2835"/>
      <c r="J47" s="2835"/>
      <c r="K47" s="2835"/>
      <c r="L47" s="2835"/>
      <c r="M47" s="2823"/>
      <c r="N47" s="2880"/>
      <c r="O47" s="2829"/>
      <c r="P47" s="2832"/>
      <c r="Q47" s="2832"/>
      <c r="R47" s="2832"/>
      <c r="S47" s="2832"/>
      <c r="T47" s="2880"/>
      <c r="U47" s="590"/>
      <c r="V47" s="894" t="s">
        <v>47</v>
      </c>
      <c r="W47" s="850" t="s">
        <v>273</v>
      </c>
      <c r="X47" s="482">
        <v>2</v>
      </c>
      <c r="Y47" s="483" t="s">
        <v>270</v>
      </c>
      <c r="Z47" s="258">
        <v>29.57</v>
      </c>
      <c r="AA47" s="679">
        <f t="shared" si="0"/>
        <v>59.14</v>
      </c>
      <c r="AB47" s="682">
        <f t="shared" si="1"/>
        <v>66.236800000000002</v>
      </c>
      <c r="AC47" s="689"/>
      <c r="AD47" s="628"/>
      <c r="AE47" s="626" t="s">
        <v>52</v>
      </c>
      <c r="AF47" s="626"/>
      <c r="AG47" s="3044"/>
    </row>
    <row r="48" spans="1:33" s="481" customFormat="1" ht="18" customHeight="1" x14ac:dyDescent="0.25">
      <c r="A48" s="3053"/>
      <c r="B48" s="2839"/>
      <c r="C48" s="2842"/>
      <c r="D48" s="2823"/>
      <c r="E48" s="2845"/>
      <c r="F48" s="2823"/>
      <c r="G48" s="2823"/>
      <c r="H48" s="2823"/>
      <c r="I48" s="2835"/>
      <c r="J48" s="2835"/>
      <c r="K48" s="2835"/>
      <c r="L48" s="2835"/>
      <c r="M48" s="2823"/>
      <c r="N48" s="2880"/>
      <c r="O48" s="2829"/>
      <c r="P48" s="2832"/>
      <c r="Q48" s="2832"/>
      <c r="R48" s="2832"/>
      <c r="S48" s="2832"/>
      <c r="T48" s="2880"/>
      <c r="U48" s="583"/>
      <c r="V48" s="894" t="s">
        <v>47</v>
      </c>
      <c r="W48" s="850" t="s">
        <v>690</v>
      </c>
      <c r="X48" s="482">
        <v>1</v>
      </c>
      <c r="Y48" s="483" t="s">
        <v>270</v>
      </c>
      <c r="Z48" s="258">
        <v>18.7</v>
      </c>
      <c r="AA48" s="679">
        <f t="shared" si="0"/>
        <v>18.7</v>
      </c>
      <c r="AB48" s="682">
        <f t="shared" si="1"/>
        <v>20.943999999999999</v>
      </c>
      <c r="AC48" s="689"/>
      <c r="AD48" s="628"/>
      <c r="AE48" s="626" t="s">
        <v>52</v>
      </c>
      <c r="AF48" s="626"/>
      <c r="AG48" s="3044"/>
    </row>
    <row r="49" spans="1:33" s="481" customFormat="1" ht="18" customHeight="1" x14ac:dyDescent="0.25">
      <c r="A49" s="3053"/>
      <c r="B49" s="2839"/>
      <c r="C49" s="2842"/>
      <c r="D49" s="2823"/>
      <c r="E49" s="2845"/>
      <c r="F49" s="2823"/>
      <c r="G49" s="2823"/>
      <c r="H49" s="2823"/>
      <c r="I49" s="2835"/>
      <c r="J49" s="2835"/>
      <c r="K49" s="2835"/>
      <c r="L49" s="2835"/>
      <c r="M49" s="2823"/>
      <c r="N49" s="2880"/>
      <c r="O49" s="2829"/>
      <c r="P49" s="2832"/>
      <c r="Q49" s="2832"/>
      <c r="R49" s="2832"/>
      <c r="S49" s="2832"/>
      <c r="T49" s="2880"/>
      <c r="U49" s="590"/>
      <c r="V49" s="894" t="s">
        <v>47</v>
      </c>
      <c r="W49" s="850" t="s">
        <v>963</v>
      </c>
      <c r="X49" s="482">
        <v>12</v>
      </c>
      <c r="Y49" s="485" t="s">
        <v>264</v>
      </c>
      <c r="Z49" s="258">
        <v>8.66</v>
      </c>
      <c r="AA49" s="679">
        <f t="shared" si="0"/>
        <v>103.92</v>
      </c>
      <c r="AB49" s="682">
        <f t="shared" si="1"/>
        <v>116.3904</v>
      </c>
      <c r="AC49" s="689"/>
      <c r="AD49" s="245"/>
      <c r="AE49" s="367" t="s">
        <v>52</v>
      </c>
      <c r="AF49" s="367"/>
      <c r="AG49" s="3044"/>
    </row>
    <row r="50" spans="1:33" s="481" customFormat="1" ht="18" customHeight="1" x14ac:dyDescent="0.25">
      <c r="A50" s="3053"/>
      <c r="B50" s="2839"/>
      <c r="C50" s="2842"/>
      <c r="D50" s="2823"/>
      <c r="E50" s="2845"/>
      <c r="F50" s="2823"/>
      <c r="G50" s="2823"/>
      <c r="H50" s="2823"/>
      <c r="I50" s="2835"/>
      <c r="J50" s="2835"/>
      <c r="K50" s="2835"/>
      <c r="L50" s="2835"/>
      <c r="M50" s="2823"/>
      <c r="N50" s="2880"/>
      <c r="O50" s="2829"/>
      <c r="P50" s="2832"/>
      <c r="Q50" s="2832"/>
      <c r="R50" s="2832"/>
      <c r="S50" s="2832"/>
      <c r="T50" s="2880"/>
      <c r="U50" s="590"/>
      <c r="V50" s="894" t="s">
        <v>47</v>
      </c>
      <c r="W50" s="850" t="s">
        <v>1112</v>
      </c>
      <c r="X50" s="482">
        <v>2</v>
      </c>
      <c r="Y50" s="483" t="s">
        <v>268</v>
      </c>
      <c r="Z50" s="258">
        <v>5.0309999999999997</v>
      </c>
      <c r="AA50" s="679">
        <f t="shared" si="0"/>
        <v>10.061999999999999</v>
      </c>
      <c r="AB50" s="682">
        <f t="shared" si="1"/>
        <v>11.269439999999999</v>
      </c>
      <c r="AC50" s="689"/>
      <c r="AD50" s="628"/>
      <c r="AE50" s="626" t="s">
        <v>52</v>
      </c>
      <c r="AF50" s="626"/>
      <c r="AG50" s="3044"/>
    </row>
    <row r="51" spans="1:33" s="481" customFormat="1" ht="18" customHeight="1" x14ac:dyDescent="0.25">
      <c r="A51" s="3053"/>
      <c r="B51" s="2839"/>
      <c r="C51" s="2842"/>
      <c r="D51" s="2823"/>
      <c r="E51" s="2845"/>
      <c r="F51" s="2823"/>
      <c r="G51" s="2823"/>
      <c r="H51" s="2823"/>
      <c r="I51" s="2835"/>
      <c r="J51" s="2835"/>
      <c r="K51" s="2835"/>
      <c r="L51" s="2835"/>
      <c r="M51" s="2823"/>
      <c r="N51" s="2880"/>
      <c r="O51" s="2829"/>
      <c r="P51" s="2832"/>
      <c r="Q51" s="2832"/>
      <c r="R51" s="2832"/>
      <c r="S51" s="2832"/>
      <c r="T51" s="2880"/>
      <c r="U51" s="583"/>
      <c r="V51" s="894" t="s">
        <v>47</v>
      </c>
      <c r="W51" s="850" t="s">
        <v>986</v>
      </c>
      <c r="X51" s="482">
        <v>10</v>
      </c>
      <c r="Y51" s="485" t="s">
        <v>264</v>
      </c>
      <c r="Z51" s="258">
        <v>10.34</v>
      </c>
      <c r="AA51" s="679">
        <f t="shared" si="0"/>
        <v>103.4</v>
      </c>
      <c r="AB51" s="682">
        <f t="shared" si="1"/>
        <v>115.80800000000001</v>
      </c>
      <c r="AC51" s="689"/>
      <c r="AD51" s="628"/>
      <c r="AE51" s="626" t="s">
        <v>52</v>
      </c>
      <c r="AF51" s="626"/>
      <c r="AG51" s="3044"/>
    </row>
    <row r="52" spans="1:33" s="481" customFormat="1" ht="18" customHeight="1" x14ac:dyDescent="0.25">
      <c r="A52" s="3053"/>
      <c r="B52" s="2839"/>
      <c r="C52" s="2842"/>
      <c r="D52" s="2823"/>
      <c r="E52" s="2845"/>
      <c r="F52" s="2823"/>
      <c r="G52" s="2823"/>
      <c r="H52" s="2823"/>
      <c r="I52" s="2835"/>
      <c r="J52" s="2835"/>
      <c r="K52" s="2835"/>
      <c r="L52" s="2835"/>
      <c r="M52" s="2823"/>
      <c r="N52" s="2880"/>
      <c r="O52" s="2829"/>
      <c r="P52" s="2832"/>
      <c r="Q52" s="2832"/>
      <c r="R52" s="2832"/>
      <c r="S52" s="2832"/>
      <c r="T52" s="2880"/>
      <c r="U52" s="590"/>
      <c r="V52" s="894" t="s">
        <v>47</v>
      </c>
      <c r="W52" s="850" t="s">
        <v>274</v>
      </c>
      <c r="X52" s="482">
        <v>4</v>
      </c>
      <c r="Y52" s="485" t="s">
        <v>264</v>
      </c>
      <c r="Z52" s="258">
        <v>2.2599999999999998</v>
      </c>
      <c r="AA52" s="679">
        <f t="shared" si="0"/>
        <v>9.0399999999999991</v>
      </c>
      <c r="AB52" s="682">
        <f t="shared" si="1"/>
        <v>10.124799999999999</v>
      </c>
      <c r="AC52" s="689"/>
      <c r="AD52" s="628"/>
      <c r="AE52" s="626" t="s">
        <v>52</v>
      </c>
      <c r="AF52" s="626"/>
      <c r="AG52" s="3044"/>
    </row>
    <row r="53" spans="1:33" s="481" customFormat="1" ht="18" customHeight="1" x14ac:dyDescent="0.25">
      <c r="A53" s="3053"/>
      <c r="B53" s="2839"/>
      <c r="C53" s="2842"/>
      <c r="D53" s="2823"/>
      <c r="E53" s="2845"/>
      <c r="F53" s="2823"/>
      <c r="G53" s="2823"/>
      <c r="H53" s="2823"/>
      <c r="I53" s="2835"/>
      <c r="J53" s="2835"/>
      <c r="K53" s="2835"/>
      <c r="L53" s="2835"/>
      <c r="M53" s="2823"/>
      <c r="N53" s="2880"/>
      <c r="O53" s="2829"/>
      <c r="P53" s="2832"/>
      <c r="Q53" s="2832"/>
      <c r="R53" s="2832"/>
      <c r="S53" s="2832"/>
      <c r="T53" s="2880"/>
      <c r="U53" s="583"/>
      <c r="V53" s="894" t="s">
        <v>47</v>
      </c>
      <c r="W53" s="850" t="s">
        <v>987</v>
      </c>
      <c r="X53" s="482">
        <v>100</v>
      </c>
      <c r="Y53" s="483" t="s">
        <v>275</v>
      </c>
      <c r="Z53" s="258">
        <v>3.5</v>
      </c>
      <c r="AA53" s="679">
        <f t="shared" si="0"/>
        <v>350</v>
      </c>
      <c r="AB53" s="682">
        <f t="shared" si="1"/>
        <v>392</v>
      </c>
      <c r="AC53" s="689"/>
      <c r="AD53" s="628"/>
      <c r="AE53" s="626" t="s">
        <v>52</v>
      </c>
      <c r="AF53" s="626"/>
      <c r="AG53" s="3044"/>
    </row>
    <row r="54" spans="1:33" s="481" customFormat="1" ht="18" customHeight="1" x14ac:dyDescent="0.25">
      <c r="A54" s="3053"/>
      <c r="B54" s="2839"/>
      <c r="C54" s="2842"/>
      <c r="D54" s="2823"/>
      <c r="E54" s="2845"/>
      <c r="F54" s="2823"/>
      <c r="G54" s="2823"/>
      <c r="H54" s="2823"/>
      <c r="I54" s="2835"/>
      <c r="J54" s="2835"/>
      <c r="K54" s="2835"/>
      <c r="L54" s="2835"/>
      <c r="M54" s="2823"/>
      <c r="N54" s="2880"/>
      <c r="O54" s="2829"/>
      <c r="P54" s="2832"/>
      <c r="Q54" s="2832"/>
      <c r="R54" s="2832"/>
      <c r="S54" s="2832"/>
      <c r="T54" s="2880"/>
      <c r="U54" s="590"/>
      <c r="V54" s="894" t="s">
        <v>47</v>
      </c>
      <c r="W54" s="850" t="s">
        <v>691</v>
      </c>
      <c r="X54" s="482">
        <v>100</v>
      </c>
      <c r="Y54" s="485" t="s">
        <v>264</v>
      </c>
      <c r="Z54" s="258">
        <v>2.8</v>
      </c>
      <c r="AA54" s="679">
        <f t="shared" si="0"/>
        <v>280</v>
      </c>
      <c r="AB54" s="682">
        <f t="shared" si="1"/>
        <v>313.60000000000002</v>
      </c>
      <c r="AC54" s="689"/>
      <c r="AD54" s="628"/>
      <c r="AE54" s="626" t="s">
        <v>52</v>
      </c>
      <c r="AF54" s="626"/>
      <c r="AG54" s="3044"/>
    </row>
    <row r="55" spans="1:33" s="481" customFormat="1" ht="18" customHeight="1" x14ac:dyDescent="0.25">
      <c r="A55" s="3053"/>
      <c r="B55" s="2839"/>
      <c r="C55" s="2842"/>
      <c r="D55" s="2823"/>
      <c r="E55" s="2845"/>
      <c r="F55" s="2823"/>
      <c r="G55" s="2823"/>
      <c r="H55" s="2823"/>
      <c r="I55" s="2835"/>
      <c r="J55" s="2835"/>
      <c r="K55" s="2835"/>
      <c r="L55" s="2835"/>
      <c r="M55" s="2823"/>
      <c r="N55" s="2880"/>
      <c r="O55" s="2829"/>
      <c r="P55" s="2832"/>
      <c r="Q55" s="2832"/>
      <c r="R55" s="2832"/>
      <c r="S55" s="2832"/>
      <c r="T55" s="2880"/>
      <c r="U55" s="583"/>
      <c r="V55" s="894" t="s">
        <v>47</v>
      </c>
      <c r="W55" s="850" t="s">
        <v>692</v>
      </c>
      <c r="X55" s="482">
        <v>27</v>
      </c>
      <c r="Y55" s="485" t="s">
        <v>264</v>
      </c>
      <c r="Z55" s="258">
        <v>1.62</v>
      </c>
      <c r="AA55" s="679">
        <f t="shared" si="0"/>
        <v>43.74</v>
      </c>
      <c r="AB55" s="682">
        <f t="shared" si="1"/>
        <v>48.988800000000005</v>
      </c>
      <c r="AC55" s="689"/>
      <c r="AD55" s="628"/>
      <c r="AE55" s="626" t="s">
        <v>52</v>
      </c>
      <c r="AF55" s="626"/>
      <c r="AG55" s="3044"/>
    </row>
    <row r="56" spans="1:33" s="481" customFormat="1" ht="18" customHeight="1" x14ac:dyDescent="0.25">
      <c r="A56" s="3053"/>
      <c r="B56" s="2839"/>
      <c r="C56" s="2842"/>
      <c r="D56" s="2823"/>
      <c r="E56" s="2845"/>
      <c r="F56" s="2823"/>
      <c r="G56" s="2823"/>
      <c r="H56" s="2823"/>
      <c r="I56" s="2835"/>
      <c r="J56" s="2835"/>
      <c r="K56" s="2835"/>
      <c r="L56" s="2835"/>
      <c r="M56" s="2823"/>
      <c r="N56" s="2880"/>
      <c r="O56" s="2829"/>
      <c r="P56" s="2832"/>
      <c r="Q56" s="2832"/>
      <c r="R56" s="2832"/>
      <c r="S56" s="2832"/>
      <c r="T56" s="2880"/>
      <c r="U56" s="590"/>
      <c r="V56" s="894" t="s">
        <v>47</v>
      </c>
      <c r="W56" s="850" t="s">
        <v>693</v>
      </c>
      <c r="X56" s="482">
        <v>2</v>
      </c>
      <c r="Y56" s="485" t="s">
        <v>264</v>
      </c>
      <c r="Z56" s="258">
        <v>2.13</v>
      </c>
      <c r="AA56" s="679">
        <f t="shared" si="0"/>
        <v>4.26</v>
      </c>
      <c r="AB56" s="682">
        <f t="shared" si="1"/>
        <v>4.7711999999999994</v>
      </c>
      <c r="AC56" s="689"/>
      <c r="AD56" s="628"/>
      <c r="AE56" s="626" t="s">
        <v>52</v>
      </c>
      <c r="AF56" s="626"/>
      <c r="AG56" s="3044"/>
    </row>
    <row r="57" spans="1:33" s="481" customFormat="1" ht="18" customHeight="1" x14ac:dyDescent="0.25">
      <c r="A57" s="3053"/>
      <c r="B57" s="2839"/>
      <c r="C57" s="2842"/>
      <c r="D57" s="2823"/>
      <c r="E57" s="2845"/>
      <c r="F57" s="2823"/>
      <c r="G57" s="2823"/>
      <c r="H57" s="2823"/>
      <c r="I57" s="2835"/>
      <c r="J57" s="2835"/>
      <c r="K57" s="2835"/>
      <c r="L57" s="2835"/>
      <c r="M57" s="2823"/>
      <c r="N57" s="2880"/>
      <c r="O57" s="2829"/>
      <c r="P57" s="2832"/>
      <c r="Q57" s="2832"/>
      <c r="R57" s="2832"/>
      <c r="S57" s="2832"/>
      <c r="T57" s="2880"/>
      <c r="U57" s="590"/>
      <c r="V57" s="897" t="s">
        <v>47</v>
      </c>
      <c r="W57" s="850" t="s">
        <v>988</v>
      </c>
      <c r="X57" s="490">
        <v>150</v>
      </c>
      <c r="Y57" s="491" t="s">
        <v>264</v>
      </c>
      <c r="Z57" s="760">
        <v>4.0510000000000002</v>
      </c>
      <c r="AA57" s="679">
        <f t="shared" si="0"/>
        <v>607.65</v>
      </c>
      <c r="AB57" s="682">
        <f t="shared" si="1"/>
        <v>680.56799999999998</v>
      </c>
      <c r="AC57" s="689"/>
      <c r="AD57" s="628"/>
      <c r="AE57" s="626" t="s">
        <v>52</v>
      </c>
      <c r="AF57" s="626"/>
      <c r="AG57" s="3044"/>
    </row>
    <row r="58" spans="1:33" s="481" customFormat="1" ht="18" customHeight="1" x14ac:dyDescent="0.25">
      <c r="A58" s="3053"/>
      <c r="B58" s="2839"/>
      <c r="C58" s="2842"/>
      <c r="D58" s="2823"/>
      <c r="E58" s="2845"/>
      <c r="F58" s="2823"/>
      <c r="G58" s="2823"/>
      <c r="H58" s="2823"/>
      <c r="I58" s="2835"/>
      <c r="J58" s="2835"/>
      <c r="K58" s="2835"/>
      <c r="L58" s="2835"/>
      <c r="M58" s="2823"/>
      <c r="N58" s="2880"/>
      <c r="O58" s="2829"/>
      <c r="P58" s="2832"/>
      <c r="Q58" s="2832"/>
      <c r="R58" s="2832"/>
      <c r="S58" s="2832"/>
      <c r="T58" s="2880"/>
      <c r="U58" s="583"/>
      <c r="V58" s="894" t="s">
        <v>47</v>
      </c>
      <c r="W58" s="850" t="s">
        <v>620</v>
      </c>
      <c r="X58" s="482">
        <v>10</v>
      </c>
      <c r="Y58" s="483" t="s">
        <v>268</v>
      </c>
      <c r="Z58" s="258">
        <v>4.0250000000000004</v>
      </c>
      <c r="AA58" s="679">
        <f t="shared" si="0"/>
        <v>40.25</v>
      </c>
      <c r="AB58" s="682">
        <f t="shared" si="1"/>
        <v>45.08</v>
      </c>
      <c r="AC58" s="689"/>
      <c r="AD58" s="628"/>
      <c r="AE58" s="626" t="s">
        <v>52</v>
      </c>
      <c r="AF58" s="626"/>
      <c r="AG58" s="3044"/>
    </row>
    <row r="59" spans="1:33" s="481" customFormat="1" ht="18" customHeight="1" x14ac:dyDescent="0.25">
      <c r="A59" s="3054"/>
      <c r="B59" s="2839"/>
      <c r="C59" s="2842"/>
      <c r="D59" s="2823"/>
      <c r="E59" s="2845"/>
      <c r="F59" s="2823"/>
      <c r="G59" s="2823"/>
      <c r="H59" s="2823"/>
      <c r="I59" s="2835"/>
      <c r="J59" s="2835"/>
      <c r="K59" s="2835"/>
      <c r="L59" s="2835"/>
      <c r="M59" s="2823"/>
      <c r="N59" s="2880"/>
      <c r="O59" s="2829"/>
      <c r="P59" s="2832"/>
      <c r="Q59" s="2832"/>
      <c r="R59" s="2832"/>
      <c r="S59" s="2832"/>
      <c r="T59" s="2880"/>
      <c r="U59" s="590"/>
      <c r="V59" s="894" t="s">
        <v>47</v>
      </c>
      <c r="W59" s="850" t="s">
        <v>276</v>
      </c>
      <c r="X59" s="482">
        <v>6</v>
      </c>
      <c r="Y59" s="485" t="s">
        <v>264</v>
      </c>
      <c r="Z59" s="258">
        <v>4</v>
      </c>
      <c r="AA59" s="679">
        <f t="shared" si="0"/>
        <v>24</v>
      </c>
      <c r="AB59" s="682">
        <f t="shared" si="1"/>
        <v>26.88</v>
      </c>
      <c r="AC59" s="689"/>
      <c r="AD59" s="628"/>
      <c r="AE59" s="626" t="s">
        <v>52</v>
      </c>
      <c r="AF59" s="626"/>
      <c r="AG59" s="3044"/>
    </row>
    <row r="60" spans="1:33" s="481" customFormat="1" ht="18" customHeight="1" x14ac:dyDescent="0.25">
      <c r="A60" s="3057" t="s">
        <v>43</v>
      </c>
      <c r="B60" s="2839"/>
      <c r="C60" s="2842"/>
      <c r="D60" s="2823"/>
      <c r="E60" s="2845"/>
      <c r="F60" s="2823"/>
      <c r="G60" s="2823"/>
      <c r="H60" s="2823"/>
      <c r="I60" s="2835"/>
      <c r="J60" s="2835"/>
      <c r="K60" s="2835"/>
      <c r="L60" s="2835"/>
      <c r="M60" s="2823"/>
      <c r="N60" s="2880"/>
      <c r="O60" s="2829"/>
      <c r="P60" s="2832"/>
      <c r="Q60" s="2832"/>
      <c r="R60" s="2832"/>
      <c r="S60" s="2832"/>
      <c r="T60" s="2880"/>
      <c r="U60" s="590"/>
      <c r="V60" s="894" t="s">
        <v>47</v>
      </c>
      <c r="W60" s="850" t="s">
        <v>277</v>
      </c>
      <c r="X60" s="482">
        <v>15</v>
      </c>
      <c r="Y60" s="485" t="s">
        <v>264</v>
      </c>
      <c r="Z60" s="258">
        <v>3.36</v>
      </c>
      <c r="AA60" s="679">
        <f t="shared" si="0"/>
        <v>50.4</v>
      </c>
      <c r="AB60" s="682">
        <f t="shared" si="1"/>
        <v>56.448</v>
      </c>
      <c r="AC60" s="689"/>
      <c r="AD60" s="628"/>
      <c r="AE60" s="626" t="s">
        <v>52</v>
      </c>
      <c r="AF60" s="626"/>
      <c r="AG60" s="3044"/>
    </row>
    <row r="61" spans="1:33" s="481" customFormat="1" ht="18" customHeight="1" x14ac:dyDescent="0.25">
      <c r="A61" s="3053"/>
      <c r="B61" s="2839"/>
      <c r="C61" s="2842"/>
      <c r="D61" s="2823"/>
      <c r="E61" s="2845"/>
      <c r="F61" s="2823"/>
      <c r="G61" s="2823"/>
      <c r="H61" s="2823"/>
      <c r="I61" s="2835"/>
      <c r="J61" s="2835"/>
      <c r="K61" s="2835"/>
      <c r="L61" s="2835"/>
      <c r="M61" s="2823"/>
      <c r="N61" s="2880"/>
      <c r="O61" s="2829"/>
      <c r="P61" s="2832"/>
      <c r="Q61" s="2832"/>
      <c r="R61" s="2832"/>
      <c r="S61" s="2832"/>
      <c r="T61" s="2880"/>
      <c r="U61" s="583"/>
      <c r="V61" s="894" t="s">
        <v>47</v>
      </c>
      <c r="W61" s="850" t="s">
        <v>964</v>
      </c>
      <c r="X61" s="482">
        <v>15</v>
      </c>
      <c r="Y61" s="483" t="s">
        <v>264</v>
      </c>
      <c r="Z61" s="258">
        <v>11</v>
      </c>
      <c r="AA61" s="679">
        <f t="shared" si="0"/>
        <v>165</v>
      </c>
      <c r="AB61" s="682">
        <f t="shared" si="1"/>
        <v>184.8</v>
      </c>
      <c r="AC61" s="689"/>
      <c r="AD61" s="628"/>
      <c r="AE61" s="626" t="s">
        <v>52</v>
      </c>
      <c r="AF61" s="626"/>
      <c r="AG61" s="3044"/>
    </row>
    <row r="62" spans="1:33" s="481" customFormat="1" ht="18" customHeight="1" x14ac:dyDescent="0.25">
      <c r="A62" s="3053"/>
      <c r="B62" s="2839"/>
      <c r="C62" s="2842"/>
      <c r="D62" s="2823"/>
      <c r="E62" s="2845"/>
      <c r="F62" s="2823"/>
      <c r="G62" s="2823"/>
      <c r="H62" s="2823"/>
      <c r="I62" s="2835"/>
      <c r="J62" s="2835"/>
      <c r="K62" s="2835"/>
      <c r="L62" s="2835"/>
      <c r="M62" s="2823"/>
      <c r="N62" s="2880"/>
      <c r="O62" s="2829"/>
      <c r="P62" s="2832"/>
      <c r="Q62" s="2832"/>
      <c r="R62" s="2832"/>
      <c r="S62" s="2832"/>
      <c r="T62" s="2880"/>
      <c r="U62" s="590"/>
      <c r="V62" s="898" t="s">
        <v>47</v>
      </c>
      <c r="W62" s="850" t="s">
        <v>989</v>
      </c>
      <c r="X62" s="482">
        <v>40</v>
      </c>
      <c r="Y62" s="483" t="s">
        <v>264</v>
      </c>
      <c r="Z62" s="258">
        <v>4.4817999999999998</v>
      </c>
      <c r="AA62" s="679">
        <f t="shared" si="0"/>
        <v>179.27199999999999</v>
      </c>
      <c r="AB62" s="682">
        <f t="shared" si="1"/>
        <v>200.78464</v>
      </c>
      <c r="AC62" s="689"/>
      <c r="AD62" s="628"/>
      <c r="AE62" s="626" t="s">
        <v>52</v>
      </c>
      <c r="AF62" s="626"/>
      <c r="AG62" s="3044"/>
    </row>
    <row r="63" spans="1:33" s="481" customFormat="1" ht="18" customHeight="1" x14ac:dyDescent="0.25">
      <c r="A63" s="3053"/>
      <c r="B63" s="2839"/>
      <c r="C63" s="2842"/>
      <c r="D63" s="2823"/>
      <c r="E63" s="2845"/>
      <c r="F63" s="2823"/>
      <c r="G63" s="2823"/>
      <c r="H63" s="2823"/>
      <c r="I63" s="2835"/>
      <c r="J63" s="2835"/>
      <c r="K63" s="2835"/>
      <c r="L63" s="2835"/>
      <c r="M63" s="2823"/>
      <c r="N63" s="2880"/>
      <c r="O63" s="2829"/>
      <c r="P63" s="2832"/>
      <c r="Q63" s="2832"/>
      <c r="R63" s="2832"/>
      <c r="S63" s="2832"/>
      <c r="T63" s="2880"/>
      <c r="U63" s="591" t="s">
        <v>64</v>
      </c>
      <c r="V63" s="898"/>
      <c r="W63" s="851" t="s">
        <v>105</v>
      </c>
      <c r="X63" s="482"/>
      <c r="Y63" s="483"/>
      <c r="Z63" s="258"/>
      <c r="AA63" s="679"/>
      <c r="AB63" s="682"/>
      <c r="AC63" s="689">
        <f>SUM(AB64:AB65)</f>
        <v>37.575600000000001</v>
      </c>
      <c r="AD63" s="628"/>
      <c r="AE63" s="626"/>
      <c r="AF63" s="626"/>
      <c r="AG63" s="3044"/>
    </row>
    <row r="64" spans="1:33" s="481" customFormat="1" ht="18" customHeight="1" x14ac:dyDescent="0.25">
      <c r="A64" s="3053"/>
      <c r="B64" s="2839"/>
      <c r="C64" s="2842"/>
      <c r="D64" s="2823"/>
      <c r="E64" s="2845"/>
      <c r="F64" s="2823"/>
      <c r="G64" s="2823"/>
      <c r="H64" s="2823"/>
      <c r="I64" s="2835"/>
      <c r="J64" s="2835"/>
      <c r="K64" s="2835"/>
      <c r="L64" s="2835"/>
      <c r="M64" s="2823"/>
      <c r="N64" s="2880"/>
      <c r="O64" s="2829"/>
      <c r="P64" s="2832"/>
      <c r="Q64" s="2832"/>
      <c r="R64" s="2832"/>
      <c r="S64" s="2832"/>
      <c r="T64" s="2880"/>
      <c r="U64" s="590"/>
      <c r="V64" s="894" t="s">
        <v>47</v>
      </c>
      <c r="W64" s="850" t="s">
        <v>684</v>
      </c>
      <c r="X64" s="482">
        <v>10</v>
      </c>
      <c r="Y64" s="485" t="s">
        <v>264</v>
      </c>
      <c r="Z64" s="754">
        <v>3.2557999999999998</v>
      </c>
      <c r="AA64" s="679">
        <f>+X64*Z64</f>
        <v>32.558</v>
      </c>
      <c r="AB64" s="680">
        <f>+AA64</f>
        <v>32.558</v>
      </c>
      <c r="AC64" s="689"/>
      <c r="AD64" s="628"/>
      <c r="AE64" s="626" t="s">
        <v>52</v>
      </c>
      <c r="AF64" s="626"/>
      <c r="AG64" s="3044"/>
    </row>
    <row r="65" spans="1:33" s="481" customFormat="1" ht="18" customHeight="1" x14ac:dyDescent="0.25">
      <c r="A65" s="3053"/>
      <c r="B65" s="2839"/>
      <c r="C65" s="2842"/>
      <c r="D65" s="2823"/>
      <c r="E65" s="2845"/>
      <c r="F65" s="2823"/>
      <c r="G65" s="2823"/>
      <c r="H65" s="2823"/>
      <c r="I65" s="2835"/>
      <c r="J65" s="2835"/>
      <c r="K65" s="2835"/>
      <c r="L65" s="2835"/>
      <c r="M65" s="2823"/>
      <c r="N65" s="2880"/>
      <c r="O65" s="2829"/>
      <c r="P65" s="2832"/>
      <c r="Q65" s="2832"/>
      <c r="R65" s="2832"/>
      <c r="S65" s="2832"/>
      <c r="T65" s="2880"/>
      <c r="U65" s="583"/>
      <c r="V65" s="894" t="s">
        <v>47</v>
      </c>
      <c r="W65" s="850" t="s">
        <v>689</v>
      </c>
      <c r="X65" s="482">
        <v>2</v>
      </c>
      <c r="Y65" s="485" t="s">
        <v>264</v>
      </c>
      <c r="Z65" s="258">
        <v>2.2400000000000002</v>
      </c>
      <c r="AA65" s="679">
        <f>+X65*Z65</f>
        <v>4.4800000000000004</v>
      </c>
      <c r="AB65" s="682">
        <f>+AA65*0.12+AA65</f>
        <v>5.0176000000000007</v>
      </c>
      <c r="AC65" s="689"/>
      <c r="AD65" s="628"/>
      <c r="AE65" s="626" t="s">
        <v>52</v>
      </c>
      <c r="AF65" s="626"/>
      <c r="AG65" s="3044"/>
    </row>
    <row r="66" spans="1:33" s="481" customFormat="1" ht="55.5" customHeight="1" x14ac:dyDescent="0.25">
      <c r="A66" s="3053"/>
      <c r="B66" s="2839"/>
      <c r="C66" s="2842"/>
      <c r="D66" s="2823"/>
      <c r="E66" s="2845"/>
      <c r="F66" s="2823"/>
      <c r="G66" s="2823"/>
      <c r="H66" s="2823"/>
      <c r="I66" s="2835"/>
      <c r="J66" s="2835"/>
      <c r="K66" s="2835"/>
      <c r="L66" s="2835"/>
      <c r="M66" s="2823"/>
      <c r="N66" s="2880"/>
      <c r="O66" s="2829"/>
      <c r="P66" s="2832"/>
      <c r="Q66" s="2832"/>
      <c r="R66" s="2832"/>
      <c r="S66" s="2832"/>
      <c r="T66" s="2880"/>
      <c r="U66" s="985" t="s">
        <v>1166</v>
      </c>
      <c r="V66" s="898"/>
      <c r="W66" s="986" t="s">
        <v>367</v>
      </c>
      <c r="X66" s="482"/>
      <c r="Y66" s="483"/>
      <c r="Z66" s="258"/>
      <c r="AA66" s="679"/>
      <c r="AB66" s="682"/>
      <c r="AC66" s="987">
        <v>6000</v>
      </c>
      <c r="AD66" s="628"/>
      <c r="AE66" s="626" t="s">
        <v>52</v>
      </c>
      <c r="AF66" s="626"/>
      <c r="AG66" s="3044"/>
    </row>
    <row r="67" spans="1:33" s="481" customFormat="1" ht="55.5" customHeight="1" x14ac:dyDescent="0.25">
      <c r="A67" s="3053"/>
      <c r="B67" s="2839"/>
      <c r="C67" s="2842"/>
      <c r="D67" s="2823"/>
      <c r="E67" s="2845"/>
      <c r="F67" s="2823"/>
      <c r="G67" s="2823"/>
      <c r="H67" s="2823"/>
      <c r="I67" s="2835"/>
      <c r="J67" s="2835"/>
      <c r="K67" s="2835"/>
      <c r="L67" s="2835"/>
      <c r="M67" s="2823"/>
      <c r="N67" s="2880"/>
      <c r="O67" s="2829"/>
      <c r="P67" s="2832"/>
      <c r="Q67" s="2832"/>
      <c r="R67" s="2832"/>
      <c r="S67" s="2832"/>
      <c r="T67" s="2880"/>
      <c r="U67" s="588" t="s">
        <v>917</v>
      </c>
      <c r="V67" s="898"/>
      <c r="W67" s="851" t="s">
        <v>367</v>
      </c>
      <c r="X67" s="482"/>
      <c r="Y67" s="483"/>
      <c r="Z67" s="258"/>
      <c r="AA67" s="679"/>
      <c r="AB67" s="682"/>
      <c r="AC67" s="689">
        <f>SUM(AB68:AB83)</f>
        <v>0</v>
      </c>
      <c r="AD67" s="628"/>
      <c r="AE67" s="626"/>
      <c r="AF67" s="626"/>
      <c r="AG67" s="3044"/>
    </row>
    <row r="68" spans="1:33" s="481" customFormat="1" ht="18" customHeight="1" x14ac:dyDescent="0.25">
      <c r="A68" s="3053"/>
      <c r="B68" s="2839"/>
      <c r="C68" s="2842"/>
      <c r="D68" s="2823"/>
      <c r="E68" s="2845"/>
      <c r="F68" s="2823"/>
      <c r="G68" s="2823"/>
      <c r="H68" s="2823"/>
      <c r="I68" s="2835"/>
      <c r="J68" s="2835"/>
      <c r="K68" s="2835"/>
      <c r="L68" s="2835"/>
      <c r="M68" s="2823"/>
      <c r="N68" s="2880"/>
      <c r="O68" s="2829"/>
      <c r="P68" s="2832"/>
      <c r="Q68" s="2832"/>
      <c r="R68" s="2832"/>
      <c r="S68" s="2832"/>
      <c r="T68" s="2880"/>
      <c r="U68" s="583"/>
      <c r="V68" s="898" t="s">
        <v>47</v>
      </c>
      <c r="W68" s="850" t="s">
        <v>694</v>
      </c>
      <c r="X68" s="482">
        <v>0</v>
      </c>
      <c r="Y68" s="485" t="s">
        <v>264</v>
      </c>
      <c r="Z68" s="258">
        <v>3.5</v>
      </c>
      <c r="AA68" s="679">
        <f t="shared" ref="AA68:AA79" si="2">+X68*Z68</f>
        <v>0</v>
      </c>
      <c r="AB68" s="682">
        <f t="shared" ref="AB68:AB79" si="3">+AA68*0.12+AA68</f>
        <v>0</v>
      </c>
      <c r="AC68" s="689"/>
      <c r="AD68" s="630"/>
      <c r="AE68" s="626"/>
      <c r="AF68" s="626"/>
      <c r="AG68" s="3044"/>
    </row>
    <row r="69" spans="1:33" s="481" customFormat="1" ht="18" customHeight="1" x14ac:dyDescent="0.25">
      <c r="A69" s="3053"/>
      <c r="B69" s="2839"/>
      <c r="C69" s="2842"/>
      <c r="D69" s="2823"/>
      <c r="E69" s="2845"/>
      <c r="F69" s="2823"/>
      <c r="G69" s="2823"/>
      <c r="H69" s="2823"/>
      <c r="I69" s="2835"/>
      <c r="J69" s="2835"/>
      <c r="K69" s="2835"/>
      <c r="L69" s="2835"/>
      <c r="M69" s="2823"/>
      <c r="N69" s="2880"/>
      <c r="O69" s="2829"/>
      <c r="P69" s="2832"/>
      <c r="Q69" s="2832"/>
      <c r="R69" s="2832"/>
      <c r="S69" s="2832"/>
      <c r="T69" s="2880"/>
      <c r="U69" s="590"/>
      <c r="V69" s="898" t="s">
        <v>47</v>
      </c>
      <c r="W69" s="850" t="s">
        <v>695</v>
      </c>
      <c r="X69" s="482">
        <v>0</v>
      </c>
      <c r="Y69" s="485" t="s">
        <v>264</v>
      </c>
      <c r="Z69" s="258">
        <v>7.2</v>
      </c>
      <c r="AA69" s="679">
        <f t="shared" si="2"/>
        <v>0</v>
      </c>
      <c r="AB69" s="682">
        <f t="shared" si="3"/>
        <v>0</v>
      </c>
      <c r="AC69" s="689"/>
      <c r="AD69" s="628"/>
      <c r="AE69" s="626"/>
      <c r="AF69" s="626"/>
      <c r="AG69" s="3044"/>
    </row>
    <row r="70" spans="1:33" s="481" customFormat="1" ht="18" customHeight="1" x14ac:dyDescent="0.25">
      <c r="A70" s="3053"/>
      <c r="B70" s="2839"/>
      <c r="C70" s="2842"/>
      <c r="D70" s="2823"/>
      <c r="E70" s="2845"/>
      <c r="F70" s="2823"/>
      <c r="G70" s="2823"/>
      <c r="H70" s="2823"/>
      <c r="I70" s="2835"/>
      <c r="J70" s="2835"/>
      <c r="K70" s="2835"/>
      <c r="L70" s="2835"/>
      <c r="M70" s="2823"/>
      <c r="N70" s="2880"/>
      <c r="O70" s="2829"/>
      <c r="P70" s="2832"/>
      <c r="Q70" s="2832"/>
      <c r="R70" s="2832"/>
      <c r="S70" s="2832"/>
      <c r="T70" s="2880"/>
      <c r="U70" s="583"/>
      <c r="V70" s="898" t="s">
        <v>47</v>
      </c>
      <c r="W70" s="850" t="s">
        <v>1113</v>
      </c>
      <c r="X70" s="482">
        <v>0</v>
      </c>
      <c r="Y70" s="485" t="s">
        <v>264</v>
      </c>
      <c r="Z70" s="258">
        <v>1.6</v>
      </c>
      <c r="AA70" s="679">
        <f t="shared" si="2"/>
        <v>0</v>
      </c>
      <c r="AB70" s="682">
        <f t="shared" si="3"/>
        <v>0</v>
      </c>
      <c r="AC70" s="689"/>
      <c r="AD70" s="628"/>
      <c r="AE70" s="626"/>
      <c r="AF70" s="626"/>
      <c r="AG70" s="3044"/>
    </row>
    <row r="71" spans="1:33" s="481" customFormat="1" ht="18" customHeight="1" x14ac:dyDescent="0.25">
      <c r="A71" s="3053"/>
      <c r="B71" s="2839"/>
      <c r="C71" s="2842"/>
      <c r="D71" s="2823"/>
      <c r="E71" s="2845"/>
      <c r="F71" s="2823"/>
      <c r="G71" s="2823"/>
      <c r="H71" s="2823"/>
      <c r="I71" s="2835"/>
      <c r="J71" s="2835"/>
      <c r="K71" s="2835"/>
      <c r="L71" s="2835"/>
      <c r="M71" s="2823"/>
      <c r="N71" s="2880"/>
      <c r="O71" s="2829"/>
      <c r="P71" s="2832"/>
      <c r="Q71" s="2832"/>
      <c r="R71" s="2832"/>
      <c r="S71" s="2832"/>
      <c r="T71" s="2880"/>
      <c r="U71" s="590"/>
      <c r="V71" s="898" t="s">
        <v>47</v>
      </c>
      <c r="W71" s="850" t="s">
        <v>696</v>
      </c>
      <c r="X71" s="482">
        <v>0</v>
      </c>
      <c r="Y71" s="485" t="s">
        <v>264</v>
      </c>
      <c r="Z71" s="258">
        <v>11</v>
      </c>
      <c r="AA71" s="679">
        <f t="shared" si="2"/>
        <v>0</v>
      </c>
      <c r="AB71" s="682">
        <f t="shared" si="3"/>
        <v>0</v>
      </c>
      <c r="AC71" s="689"/>
      <c r="AD71" s="628"/>
      <c r="AE71" s="626"/>
      <c r="AF71" s="626"/>
      <c r="AG71" s="3044"/>
    </row>
    <row r="72" spans="1:33" s="481" customFormat="1" ht="18" customHeight="1" x14ac:dyDescent="0.25">
      <c r="A72" s="3053"/>
      <c r="B72" s="2839"/>
      <c r="C72" s="2842"/>
      <c r="D72" s="2823"/>
      <c r="E72" s="2845"/>
      <c r="F72" s="2823"/>
      <c r="G72" s="2823"/>
      <c r="H72" s="2823"/>
      <c r="I72" s="2835"/>
      <c r="J72" s="2835"/>
      <c r="K72" s="2835"/>
      <c r="L72" s="2835"/>
      <c r="M72" s="2823"/>
      <c r="N72" s="2880"/>
      <c r="O72" s="2829"/>
      <c r="P72" s="2832"/>
      <c r="Q72" s="2832"/>
      <c r="R72" s="2832"/>
      <c r="S72" s="2832"/>
      <c r="T72" s="2880"/>
      <c r="U72" s="583"/>
      <c r="V72" s="898" t="s">
        <v>47</v>
      </c>
      <c r="W72" s="850" t="s">
        <v>698</v>
      </c>
      <c r="X72" s="482">
        <v>0</v>
      </c>
      <c r="Y72" s="485" t="s">
        <v>264</v>
      </c>
      <c r="Z72" s="258">
        <v>78</v>
      </c>
      <c r="AA72" s="679">
        <f t="shared" si="2"/>
        <v>0</v>
      </c>
      <c r="AB72" s="682">
        <f t="shared" si="3"/>
        <v>0</v>
      </c>
      <c r="AC72" s="689"/>
      <c r="AD72" s="628"/>
      <c r="AE72" s="626"/>
      <c r="AF72" s="626"/>
      <c r="AG72" s="3044"/>
    </row>
    <row r="73" spans="1:33" s="481" customFormat="1" ht="18" customHeight="1" x14ac:dyDescent="0.25">
      <c r="A73" s="3053"/>
      <c r="B73" s="2839"/>
      <c r="C73" s="2842"/>
      <c r="D73" s="2823"/>
      <c r="E73" s="2845"/>
      <c r="F73" s="2823"/>
      <c r="G73" s="2823"/>
      <c r="H73" s="2823"/>
      <c r="I73" s="2835"/>
      <c r="J73" s="2835"/>
      <c r="K73" s="2835"/>
      <c r="L73" s="2835"/>
      <c r="M73" s="2823"/>
      <c r="N73" s="2880"/>
      <c r="O73" s="2829"/>
      <c r="P73" s="2832"/>
      <c r="Q73" s="2832"/>
      <c r="R73" s="2832"/>
      <c r="S73" s="2832"/>
      <c r="T73" s="2880"/>
      <c r="U73" s="590"/>
      <c r="V73" s="898" t="s">
        <v>47</v>
      </c>
      <c r="W73" s="850" t="s">
        <v>697</v>
      </c>
      <c r="X73" s="482">
        <v>0</v>
      </c>
      <c r="Y73" s="485" t="s">
        <v>264</v>
      </c>
      <c r="Z73" s="258">
        <v>64</v>
      </c>
      <c r="AA73" s="679">
        <f t="shared" si="2"/>
        <v>0</v>
      </c>
      <c r="AB73" s="682">
        <f t="shared" si="3"/>
        <v>0</v>
      </c>
      <c r="AC73" s="689"/>
      <c r="AD73" s="628"/>
      <c r="AE73" s="626"/>
      <c r="AF73" s="626"/>
      <c r="AG73" s="3044"/>
    </row>
    <row r="74" spans="1:33" s="481" customFormat="1" ht="18" customHeight="1" x14ac:dyDescent="0.25">
      <c r="A74" s="3053"/>
      <c r="B74" s="2839"/>
      <c r="C74" s="2842"/>
      <c r="D74" s="2823"/>
      <c r="E74" s="2845"/>
      <c r="F74" s="2823"/>
      <c r="G74" s="2823"/>
      <c r="H74" s="2823"/>
      <c r="I74" s="2835"/>
      <c r="J74" s="2835"/>
      <c r="K74" s="2835"/>
      <c r="L74" s="2835"/>
      <c r="M74" s="2823"/>
      <c r="N74" s="2880"/>
      <c r="O74" s="2829"/>
      <c r="P74" s="2832"/>
      <c r="Q74" s="2832"/>
      <c r="R74" s="2832"/>
      <c r="S74" s="2832"/>
      <c r="T74" s="2880"/>
      <c r="U74" s="583"/>
      <c r="V74" s="898" t="s">
        <v>47</v>
      </c>
      <c r="W74" s="850" t="s">
        <v>278</v>
      </c>
      <c r="X74" s="482">
        <v>0</v>
      </c>
      <c r="Y74" s="485" t="s">
        <v>264</v>
      </c>
      <c r="Z74" s="258">
        <v>3.6</v>
      </c>
      <c r="AA74" s="679">
        <f t="shared" si="2"/>
        <v>0</v>
      </c>
      <c r="AB74" s="682">
        <f t="shared" si="3"/>
        <v>0</v>
      </c>
      <c r="AC74" s="689"/>
      <c r="AD74" s="628"/>
      <c r="AE74" s="626"/>
      <c r="AF74" s="626"/>
      <c r="AG74" s="3044"/>
    </row>
    <row r="75" spans="1:33" s="481" customFormat="1" ht="18" customHeight="1" x14ac:dyDescent="0.25">
      <c r="A75" s="3053"/>
      <c r="B75" s="2839"/>
      <c r="C75" s="2842"/>
      <c r="D75" s="2823"/>
      <c r="E75" s="2845"/>
      <c r="F75" s="2823"/>
      <c r="G75" s="2823"/>
      <c r="H75" s="2823"/>
      <c r="I75" s="2835"/>
      <c r="J75" s="2835"/>
      <c r="K75" s="2835"/>
      <c r="L75" s="2835"/>
      <c r="M75" s="2823"/>
      <c r="N75" s="2880"/>
      <c r="O75" s="2829"/>
      <c r="P75" s="2832"/>
      <c r="Q75" s="2832"/>
      <c r="R75" s="2832"/>
      <c r="S75" s="2832"/>
      <c r="T75" s="2880"/>
      <c r="U75" s="590"/>
      <c r="V75" s="898" t="s">
        <v>47</v>
      </c>
      <c r="W75" s="850" t="s">
        <v>279</v>
      </c>
      <c r="X75" s="482">
        <v>0</v>
      </c>
      <c r="Y75" s="485" t="s">
        <v>264</v>
      </c>
      <c r="Z75" s="258">
        <v>3.6</v>
      </c>
      <c r="AA75" s="679">
        <f t="shared" si="2"/>
        <v>0</v>
      </c>
      <c r="AB75" s="682">
        <f t="shared" si="3"/>
        <v>0</v>
      </c>
      <c r="AC75" s="689"/>
      <c r="AD75" s="628"/>
      <c r="AE75" s="626"/>
      <c r="AF75" s="626"/>
      <c r="AG75" s="3044"/>
    </row>
    <row r="76" spans="1:33" s="481" customFormat="1" ht="18" customHeight="1" x14ac:dyDescent="0.25">
      <c r="A76" s="3053"/>
      <c r="B76" s="2839"/>
      <c r="C76" s="2842"/>
      <c r="D76" s="2823"/>
      <c r="E76" s="2845"/>
      <c r="F76" s="2823"/>
      <c r="G76" s="2823"/>
      <c r="H76" s="2823"/>
      <c r="I76" s="2835"/>
      <c r="J76" s="2835"/>
      <c r="K76" s="2835"/>
      <c r="L76" s="2835"/>
      <c r="M76" s="2823"/>
      <c r="N76" s="2880"/>
      <c r="O76" s="2829"/>
      <c r="P76" s="2832"/>
      <c r="Q76" s="2832"/>
      <c r="R76" s="2832"/>
      <c r="S76" s="2832"/>
      <c r="T76" s="2880"/>
      <c r="U76" s="583"/>
      <c r="V76" s="898" t="s">
        <v>47</v>
      </c>
      <c r="W76" s="850" t="s">
        <v>699</v>
      </c>
      <c r="X76" s="482">
        <v>0</v>
      </c>
      <c r="Y76" s="485" t="s">
        <v>264</v>
      </c>
      <c r="Z76" s="258">
        <v>5</v>
      </c>
      <c r="AA76" s="679">
        <f t="shared" si="2"/>
        <v>0</v>
      </c>
      <c r="AB76" s="682">
        <f t="shared" si="3"/>
        <v>0</v>
      </c>
      <c r="AC76" s="689"/>
      <c r="AD76" s="628"/>
      <c r="AE76" s="626"/>
      <c r="AF76" s="626"/>
      <c r="AG76" s="3044"/>
    </row>
    <row r="77" spans="1:33" s="481" customFormat="1" ht="18" customHeight="1" x14ac:dyDescent="0.25">
      <c r="A77" s="3053"/>
      <c r="B77" s="2839"/>
      <c r="C77" s="2842"/>
      <c r="D77" s="2823"/>
      <c r="E77" s="2845"/>
      <c r="F77" s="2823"/>
      <c r="G77" s="2823"/>
      <c r="H77" s="2823"/>
      <c r="I77" s="2835"/>
      <c r="J77" s="2835"/>
      <c r="K77" s="2835"/>
      <c r="L77" s="2835"/>
      <c r="M77" s="2823"/>
      <c r="N77" s="2880"/>
      <c r="O77" s="2829"/>
      <c r="P77" s="2832"/>
      <c r="Q77" s="2832"/>
      <c r="R77" s="2832"/>
      <c r="S77" s="2832"/>
      <c r="T77" s="2880"/>
      <c r="U77" s="590"/>
      <c r="V77" s="898" t="s">
        <v>47</v>
      </c>
      <c r="W77" s="850" t="s">
        <v>700</v>
      </c>
      <c r="X77" s="482">
        <v>0</v>
      </c>
      <c r="Y77" s="485" t="s">
        <v>264</v>
      </c>
      <c r="Z77" s="258">
        <v>5</v>
      </c>
      <c r="AA77" s="679">
        <f t="shared" si="2"/>
        <v>0</v>
      </c>
      <c r="AB77" s="682">
        <f t="shared" si="3"/>
        <v>0</v>
      </c>
      <c r="AC77" s="689"/>
      <c r="AD77" s="628"/>
      <c r="AE77" s="626"/>
      <c r="AF77" s="626"/>
      <c r="AG77" s="3044"/>
    </row>
    <row r="78" spans="1:33" s="481" customFormat="1" ht="18" customHeight="1" x14ac:dyDescent="0.25">
      <c r="A78" s="3053"/>
      <c r="B78" s="2839"/>
      <c r="C78" s="2842"/>
      <c r="D78" s="2823"/>
      <c r="E78" s="2845"/>
      <c r="F78" s="2823"/>
      <c r="G78" s="2823"/>
      <c r="H78" s="2823"/>
      <c r="I78" s="2835"/>
      <c r="J78" s="2835"/>
      <c r="K78" s="2835"/>
      <c r="L78" s="2835"/>
      <c r="M78" s="2823"/>
      <c r="N78" s="2880"/>
      <c r="O78" s="2829"/>
      <c r="P78" s="2832"/>
      <c r="Q78" s="2832"/>
      <c r="R78" s="2832"/>
      <c r="S78" s="2832"/>
      <c r="T78" s="2880"/>
      <c r="U78" s="583"/>
      <c r="V78" s="898" t="s">
        <v>47</v>
      </c>
      <c r="W78" s="850" t="s">
        <v>965</v>
      </c>
      <c r="X78" s="482">
        <v>0</v>
      </c>
      <c r="Y78" s="483" t="s">
        <v>270</v>
      </c>
      <c r="Z78" s="258">
        <v>82.5</v>
      </c>
      <c r="AA78" s="679">
        <f t="shared" si="2"/>
        <v>0</v>
      </c>
      <c r="AB78" s="682">
        <f t="shared" si="3"/>
        <v>0</v>
      </c>
      <c r="AC78" s="689"/>
      <c r="AD78" s="628"/>
      <c r="AE78" s="626"/>
      <c r="AF78" s="626"/>
      <c r="AG78" s="3044"/>
    </row>
    <row r="79" spans="1:33" s="481" customFormat="1" ht="18" customHeight="1" x14ac:dyDescent="0.25">
      <c r="A79" s="3053"/>
      <c r="B79" s="2839"/>
      <c r="C79" s="2842"/>
      <c r="D79" s="2823"/>
      <c r="E79" s="2845"/>
      <c r="F79" s="2823"/>
      <c r="G79" s="2823"/>
      <c r="H79" s="2823"/>
      <c r="I79" s="2835"/>
      <c r="J79" s="2835"/>
      <c r="K79" s="2835"/>
      <c r="L79" s="2835"/>
      <c r="M79" s="2823"/>
      <c r="N79" s="2880"/>
      <c r="O79" s="2829"/>
      <c r="P79" s="2832"/>
      <c r="Q79" s="2832"/>
      <c r="R79" s="2832"/>
      <c r="S79" s="2832"/>
      <c r="T79" s="2880"/>
      <c r="U79" s="590"/>
      <c r="V79" s="898" t="s">
        <v>47</v>
      </c>
      <c r="W79" s="850" t="s">
        <v>966</v>
      </c>
      <c r="X79" s="482">
        <v>0</v>
      </c>
      <c r="Y79" s="485" t="s">
        <v>264</v>
      </c>
      <c r="Z79" s="258">
        <f>2.9746/1.12</f>
        <v>2.6558928571428568</v>
      </c>
      <c r="AA79" s="679">
        <f t="shared" si="2"/>
        <v>0</v>
      </c>
      <c r="AB79" s="682">
        <f t="shared" si="3"/>
        <v>0</v>
      </c>
      <c r="AC79" s="689"/>
      <c r="AD79" s="628"/>
      <c r="AE79" s="626"/>
      <c r="AF79" s="626"/>
      <c r="AG79" s="3044"/>
    </row>
    <row r="80" spans="1:33" s="481" customFormat="1" ht="18" customHeight="1" x14ac:dyDescent="0.25">
      <c r="A80" s="3053"/>
      <c r="B80" s="2839"/>
      <c r="C80" s="2842"/>
      <c r="D80" s="2823"/>
      <c r="E80" s="2845"/>
      <c r="F80" s="2823"/>
      <c r="G80" s="2823"/>
      <c r="H80" s="2823"/>
      <c r="I80" s="2835"/>
      <c r="J80" s="2835"/>
      <c r="K80" s="2835"/>
      <c r="L80" s="2835"/>
      <c r="M80" s="2823"/>
      <c r="N80" s="2880"/>
      <c r="O80" s="2829"/>
      <c r="P80" s="2832"/>
      <c r="Q80" s="2832"/>
      <c r="R80" s="2832"/>
      <c r="S80" s="2832"/>
      <c r="T80" s="2880"/>
      <c r="U80" s="590"/>
      <c r="V80" s="898" t="s">
        <v>47</v>
      </c>
      <c r="W80" s="857" t="s">
        <v>1114</v>
      </c>
      <c r="X80" s="484">
        <v>0</v>
      </c>
      <c r="Y80" s="485" t="s">
        <v>264</v>
      </c>
      <c r="Z80" s="753">
        <f>74.35/1.12</f>
        <v>66.383928571428555</v>
      </c>
      <c r="AA80" s="679">
        <f>+X80*Z80</f>
        <v>0</v>
      </c>
      <c r="AB80" s="682">
        <f>+AA80*0.12+AA80</f>
        <v>0</v>
      </c>
      <c r="AC80" s="689"/>
      <c r="AD80" s="628"/>
      <c r="AE80" s="626"/>
      <c r="AF80" s="626"/>
      <c r="AG80" s="3044"/>
    </row>
    <row r="81" spans="1:33" s="481" customFormat="1" ht="18" customHeight="1" x14ac:dyDescent="0.25">
      <c r="A81" s="3053"/>
      <c r="B81" s="2839"/>
      <c r="C81" s="2842"/>
      <c r="D81" s="2823"/>
      <c r="E81" s="2845"/>
      <c r="F81" s="2823"/>
      <c r="G81" s="2823"/>
      <c r="H81" s="2823"/>
      <c r="I81" s="2835"/>
      <c r="J81" s="2835"/>
      <c r="K81" s="2835"/>
      <c r="L81" s="2835"/>
      <c r="M81" s="2823"/>
      <c r="N81" s="2880"/>
      <c r="O81" s="2829"/>
      <c r="P81" s="2832"/>
      <c r="Q81" s="2832"/>
      <c r="R81" s="2832"/>
      <c r="S81" s="2832"/>
      <c r="T81" s="2880"/>
      <c r="U81" s="590"/>
      <c r="V81" s="899" t="s">
        <v>47</v>
      </c>
      <c r="W81" s="850" t="s">
        <v>990</v>
      </c>
      <c r="X81" s="484">
        <v>0</v>
      </c>
      <c r="Y81" s="485" t="s">
        <v>264</v>
      </c>
      <c r="Z81" s="753">
        <f>19.97/1.12</f>
        <v>17.830357142857139</v>
      </c>
      <c r="AA81" s="679">
        <f>+X81*Z81</f>
        <v>0</v>
      </c>
      <c r="AB81" s="682">
        <f>+AA81*0.12+AA81</f>
        <v>0</v>
      </c>
      <c r="AC81" s="689"/>
      <c r="AD81" s="628"/>
      <c r="AE81" s="626"/>
      <c r="AF81" s="626"/>
      <c r="AG81" s="3044"/>
    </row>
    <row r="82" spans="1:33" s="481" customFormat="1" ht="18" customHeight="1" x14ac:dyDescent="0.25">
      <c r="A82" s="3053"/>
      <c r="B82" s="2839"/>
      <c r="C82" s="2842"/>
      <c r="D82" s="2823"/>
      <c r="E82" s="2845"/>
      <c r="F82" s="2823"/>
      <c r="G82" s="2823"/>
      <c r="H82" s="2823"/>
      <c r="I82" s="2835"/>
      <c r="J82" s="2835"/>
      <c r="K82" s="2835"/>
      <c r="L82" s="2835"/>
      <c r="M82" s="2823"/>
      <c r="N82" s="2880"/>
      <c r="O82" s="2829"/>
      <c r="P82" s="2832"/>
      <c r="Q82" s="2832"/>
      <c r="R82" s="2832"/>
      <c r="S82" s="2832"/>
      <c r="T82" s="2880"/>
      <c r="U82" s="590"/>
      <c r="V82" s="899" t="s">
        <v>47</v>
      </c>
      <c r="W82" s="850" t="s">
        <v>974</v>
      </c>
      <c r="X82" s="484">
        <v>0</v>
      </c>
      <c r="Y82" s="485" t="s">
        <v>264</v>
      </c>
      <c r="Z82" s="761">
        <v>13.703200000000001</v>
      </c>
      <c r="AA82" s="683">
        <f>+X82*Z82</f>
        <v>0</v>
      </c>
      <c r="AB82" s="684">
        <f>+AA82*0.12+AA82</f>
        <v>0</v>
      </c>
      <c r="AC82" s="689"/>
      <c r="AD82" s="628"/>
      <c r="AE82" s="626"/>
      <c r="AF82" s="626"/>
      <c r="AG82" s="3044"/>
    </row>
    <row r="83" spans="1:33" s="481" customFormat="1" ht="18" customHeight="1" x14ac:dyDescent="0.25">
      <c r="A83" s="3053"/>
      <c r="B83" s="2839"/>
      <c r="C83" s="2842"/>
      <c r="D83" s="2823"/>
      <c r="E83" s="2845"/>
      <c r="F83" s="2823"/>
      <c r="G83" s="2823"/>
      <c r="H83" s="2823"/>
      <c r="I83" s="2835"/>
      <c r="J83" s="2835"/>
      <c r="K83" s="2835"/>
      <c r="L83" s="2835"/>
      <c r="M83" s="2823"/>
      <c r="N83" s="2880"/>
      <c r="O83" s="2829"/>
      <c r="P83" s="2832"/>
      <c r="Q83" s="2832"/>
      <c r="R83" s="2832"/>
      <c r="S83" s="2832"/>
      <c r="T83" s="2880"/>
      <c r="U83" s="590"/>
      <c r="V83" s="899" t="s">
        <v>47</v>
      </c>
      <c r="W83" s="850" t="s">
        <v>973</v>
      </c>
      <c r="X83" s="484">
        <v>0</v>
      </c>
      <c r="Y83" s="485" t="s">
        <v>264</v>
      </c>
      <c r="Z83" s="753">
        <f>5/1.12</f>
        <v>4.4642857142857135</v>
      </c>
      <c r="AA83" s="683">
        <f>+X83*Z83</f>
        <v>0</v>
      </c>
      <c r="AB83" s="684">
        <f>+AA83*0.12+AA83</f>
        <v>0</v>
      </c>
      <c r="AC83" s="689"/>
      <c r="AD83" s="628"/>
      <c r="AE83" s="626"/>
      <c r="AF83" s="626"/>
      <c r="AG83" s="3044"/>
    </row>
    <row r="84" spans="1:33" s="481" customFormat="1" ht="45.75" customHeight="1" x14ac:dyDescent="0.25">
      <c r="A84" s="3053"/>
      <c r="B84" s="2839"/>
      <c r="C84" s="2842"/>
      <c r="D84" s="2823"/>
      <c r="E84" s="2845"/>
      <c r="F84" s="2823"/>
      <c r="G84" s="2823"/>
      <c r="H84" s="2823"/>
      <c r="I84" s="2835"/>
      <c r="J84" s="2835"/>
      <c r="K84" s="2835"/>
      <c r="L84" s="2835"/>
      <c r="M84" s="2823"/>
      <c r="N84" s="2880"/>
      <c r="O84" s="2829"/>
      <c r="P84" s="2832"/>
      <c r="Q84" s="2832"/>
      <c r="R84" s="2832"/>
      <c r="S84" s="2832"/>
      <c r="T84" s="2880"/>
      <c r="U84" s="947" t="s">
        <v>133</v>
      </c>
      <c r="V84" s="899"/>
      <c r="W84" s="851" t="s">
        <v>280</v>
      </c>
      <c r="X84" s="484"/>
      <c r="Y84" s="485"/>
      <c r="Z84" s="753"/>
      <c r="AA84" s="683"/>
      <c r="AB84" s="684"/>
      <c r="AC84" s="689">
        <f>+AB85</f>
        <v>499.99999999999994</v>
      </c>
      <c r="AD84" s="628"/>
      <c r="AE84" s="626"/>
      <c r="AF84" s="626"/>
      <c r="AG84" s="3044"/>
    </row>
    <row r="85" spans="1:33" s="481" customFormat="1" ht="18" customHeight="1" x14ac:dyDescent="0.25">
      <c r="A85" s="3053"/>
      <c r="B85" s="2839"/>
      <c r="C85" s="2842"/>
      <c r="D85" s="2823"/>
      <c r="E85" s="2874"/>
      <c r="F85" s="2870"/>
      <c r="G85" s="2870"/>
      <c r="H85" s="2870"/>
      <c r="I85" s="2868"/>
      <c r="J85" s="2868"/>
      <c r="K85" s="2868"/>
      <c r="L85" s="2868"/>
      <c r="M85" s="2870"/>
      <c r="N85" s="2910"/>
      <c r="O85" s="2905"/>
      <c r="P85" s="2907"/>
      <c r="Q85" s="2907"/>
      <c r="R85" s="2907"/>
      <c r="S85" s="2907"/>
      <c r="T85" s="2910"/>
      <c r="U85" s="589"/>
      <c r="V85" s="900" t="s">
        <v>47</v>
      </c>
      <c r="W85" s="854" t="s">
        <v>1115</v>
      </c>
      <c r="X85" s="487">
        <v>10</v>
      </c>
      <c r="Y85" s="488" t="s">
        <v>264</v>
      </c>
      <c r="Z85" s="262">
        <f>50/1.12</f>
        <v>44.642857142857139</v>
      </c>
      <c r="AA85" s="690">
        <f>+X85*Z85</f>
        <v>446.42857142857139</v>
      </c>
      <c r="AB85" s="691">
        <f>+AA85*0.12+AA85</f>
        <v>499.99999999999994</v>
      </c>
      <c r="AC85" s="692"/>
      <c r="AD85" s="643"/>
      <c r="AE85" s="636" t="s">
        <v>52</v>
      </c>
      <c r="AF85" s="636"/>
      <c r="AG85" s="3045"/>
    </row>
    <row r="86" spans="1:33" s="481" customFormat="1" ht="18" customHeight="1" x14ac:dyDescent="0.25">
      <c r="A86" s="3053"/>
      <c r="B86" s="2838" t="s">
        <v>44</v>
      </c>
      <c r="C86" s="2841" t="s">
        <v>45</v>
      </c>
      <c r="D86" s="2822" t="s">
        <v>87</v>
      </c>
      <c r="E86" s="2902" t="s">
        <v>47</v>
      </c>
      <c r="F86" s="2885" t="s">
        <v>678</v>
      </c>
      <c r="G86" s="2885" t="s">
        <v>136</v>
      </c>
      <c r="H86" s="2885" t="s">
        <v>967</v>
      </c>
      <c r="I86" s="2903">
        <v>2</v>
      </c>
      <c r="J86" s="2903">
        <v>2</v>
      </c>
      <c r="K86" s="3043">
        <v>24</v>
      </c>
      <c r="L86" s="3043">
        <v>24</v>
      </c>
      <c r="M86" s="2885" t="s">
        <v>1029</v>
      </c>
      <c r="N86" s="2879" t="s">
        <v>193</v>
      </c>
      <c r="O86" s="3046">
        <f>+AC86+AC87+AC88+AC89+AC90+AC91+AC96+AC98+AC94+AC95</f>
        <v>89532.44</v>
      </c>
      <c r="P86" s="3047">
        <f>+AC97</f>
        <v>3299.9999999999995</v>
      </c>
      <c r="Q86" s="3047">
        <f>+AC92+AC99+AC100</f>
        <v>28811</v>
      </c>
      <c r="R86" s="3047">
        <v>0</v>
      </c>
      <c r="S86" s="3048">
        <f>P86+Q86+R86+O86</f>
        <v>121643.44</v>
      </c>
      <c r="T86" s="2879" t="s">
        <v>1106</v>
      </c>
      <c r="U86" s="588" t="s">
        <v>50</v>
      </c>
      <c r="V86" s="809" t="s">
        <v>47</v>
      </c>
      <c r="W86" s="855" t="s">
        <v>51</v>
      </c>
      <c r="X86" s="489">
        <v>1</v>
      </c>
      <c r="Y86" s="494"/>
      <c r="Z86" s="762">
        <v>4200</v>
      </c>
      <c r="AA86" s="699">
        <f t="shared" ref="AA86:AA91" si="4">+X86*Z86</f>
        <v>4200</v>
      </c>
      <c r="AB86" s="677">
        <f t="shared" ref="AB86:AC91" si="5">+AA86</f>
        <v>4200</v>
      </c>
      <c r="AC86" s="694">
        <f t="shared" si="5"/>
        <v>4200</v>
      </c>
      <c r="AD86" s="644"/>
      <c r="AE86" s="635" t="s">
        <v>52</v>
      </c>
      <c r="AF86" s="635"/>
      <c r="AG86" s="2851"/>
    </row>
    <row r="87" spans="1:33" s="481" customFormat="1" ht="18" customHeight="1" x14ac:dyDescent="0.25">
      <c r="A87" s="3053"/>
      <c r="B87" s="2839"/>
      <c r="C87" s="2842"/>
      <c r="D87" s="2823"/>
      <c r="E87" s="2845"/>
      <c r="F87" s="2823"/>
      <c r="G87" s="2823"/>
      <c r="H87" s="2823"/>
      <c r="I87" s="2835"/>
      <c r="J87" s="2835"/>
      <c r="K87" s="2835"/>
      <c r="L87" s="2835"/>
      <c r="M87" s="2823"/>
      <c r="N87" s="2880"/>
      <c r="O87" s="2829"/>
      <c r="P87" s="2832"/>
      <c r="Q87" s="2832"/>
      <c r="R87" s="2832"/>
      <c r="S87" s="2832"/>
      <c r="T87" s="2880"/>
      <c r="U87" s="588" t="s">
        <v>53</v>
      </c>
      <c r="V87" s="809" t="s">
        <v>47</v>
      </c>
      <c r="W87" s="851" t="s">
        <v>54</v>
      </c>
      <c r="X87" s="482">
        <v>1</v>
      </c>
      <c r="Y87" s="483"/>
      <c r="Z87" s="988">
        <f>35800-6000</f>
        <v>29800</v>
      </c>
      <c r="AA87" s="679">
        <f t="shared" si="4"/>
        <v>29800</v>
      </c>
      <c r="AB87" s="682">
        <f t="shared" si="5"/>
        <v>29800</v>
      </c>
      <c r="AC87" s="689">
        <f t="shared" si="5"/>
        <v>29800</v>
      </c>
      <c r="AD87" s="625"/>
      <c r="AE87" s="626" t="s">
        <v>52</v>
      </c>
      <c r="AF87" s="626"/>
      <c r="AG87" s="2813"/>
    </row>
    <row r="88" spans="1:33" s="481" customFormat="1" ht="18" customHeight="1" x14ac:dyDescent="0.25">
      <c r="A88" s="3053"/>
      <c r="B88" s="2839"/>
      <c r="C88" s="2842"/>
      <c r="D88" s="2823"/>
      <c r="E88" s="2845"/>
      <c r="F88" s="2823"/>
      <c r="G88" s="2823"/>
      <c r="H88" s="2823"/>
      <c r="I88" s="2835"/>
      <c r="J88" s="2835"/>
      <c r="K88" s="2835"/>
      <c r="L88" s="2835"/>
      <c r="M88" s="2823"/>
      <c r="N88" s="2880"/>
      <c r="O88" s="2829"/>
      <c r="P88" s="2832"/>
      <c r="Q88" s="2832"/>
      <c r="R88" s="2832"/>
      <c r="S88" s="2832"/>
      <c r="T88" s="2880"/>
      <c r="U88" s="588" t="s">
        <v>55</v>
      </c>
      <c r="V88" s="809" t="s">
        <v>47</v>
      </c>
      <c r="W88" s="851" t="s">
        <v>56</v>
      </c>
      <c r="X88" s="482">
        <v>1</v>
      </c>
      <c r="Y88" s="483"/>
      <c r="Z88" s="258">
        <v>320</v>
      </c>
      <c r="AA88" s="679">
        <f t="shared" si="4"/>
        <v>320</v>
      </c>
      <c r="AB88" s="680">
        <f t="shared" si="5"/>
        <v>320</v>
      </c>
      <c r="AC88" s="689">
        <f t="shared" si="5"/>
        <v>320</v>
      </c>
      <c r="AD88" s="625"/>
      <c r="AE88" s="626" t="s">
        <v>52</v>
      </c>
      <c r="AF88" s="626"/>
      <c r="AG88" s="2813"/>
    </row>
    <row r="89" spans="1:33" s="481" customFormat="1" ht="18" customHeight="1" x14ac:dyDescent="0.25">
      <c r="A89" s="3054"/>
      <c r="B89" s="2839"/>
      <c r="C89" s="2842"/>
      <c r="D89" s="2823"/>
      <c r="E89" s="2845"/>
      <c r="F89" s="2823"/>
      <c r="G89" s="2823"/>
      <c r="H89" s="2823"/>
      <c r="I89" s="2835"/>
      <c r="J89" s="2835"/>
      <c r="K89" s="2835"/>
      <c r="L89" s="2835"/>
      <c r="M89" s="2823"/>
      <c r="N89" s="2880"/>
      <c r="O89" s="2829"/>
      <c r="P89" s="2832"/>
      <c r="Q89" s="2832"/>
      <c r="R89" s="2832"/>
      <c r="S89" s="2832"/>
      <c r="T89" s="2880"/>
      <c r="U89" s="588" t="s">
        <v>59</v>
      </c>
      <c r="V89" s="809" t="s">
        <v>47</v>
      </c>
      <c r="W89" s="851" t="s">
        <v>60</v>
      </c>
      <c r="X89" s="482">
        <v>1</v>
      </c>
      <c r="Y89" s="483"/>
      <c r="Z89" s="258">
        <f>1193.2/1.12</f>
        <v>1065.3571428571429</v>
      </c>
      <c r="AA89" s="679">
        <f t="shared" si="4"/>
        <v>1065.3571428571429</v>
      </c>
      <c r="AB89" s="682">
        <f>+AA89*0.12+AA89</f>
        <v>1193.2</v>
      </c>
      <c r="AC89" s="689">
        <f t="shared" si="5"/>
        <v>1193.2</v>
      </c>
      <c r="AD89" s="625"/>
      <c r="AE89" s="626" t="s">
        <v>52</v>
      </c>
      <c r="AF89" s="626"/>
      <c r="AG89" s="2813"/>
    </row>
    <row r="90" spans="1:33" s="481" customFormat="1" ht="18" customHeight="1" x14ac:dyDescent="0.25">
      <c r="A90" s="3058" t="s">
        <v>43</v>
      </c>
      <c r="B90" s="2839"/>
      <c r="C90" s="2842"/>
      <c r="D90" s="2823"/>
      <c r="E90" s="2845"/>
      <c r="F90" s="2823"/>
      <c r="G90" s="2823"/>
      <c r="H90" s="2823"/>
      <c r="I90" s="2835"/>
      <c r="J90" s="2835"/>
      <c r="K90" s="2835"/>
      <c r="L90" s="2835"/>
      <c r="M90" s="2823"/>
      <c r="N90" s="2880"/>
      <c r="O90" s="2829"/>
      <c r="P90" s="2832"/>
      <c r="Q90" s="2832"/>
      <c r="R90" s="2832"/>
      <c r="S90" s="2832"/>
      <c r="T90" s="2880"/>
      <c r="U90" s="588" t="s">
        <v>61</v>
      </c>
      <c r="V90" s="809" t="s">
        <v>47</v>
      </c>
      <c r="W90" s="851" t="s">
        <v>62</v>
      </c>
      <c r="X90" s="482">
        <v>1</v>
      </c>
      <c r="Y90" s="483"/>
      <c r="Z90" s="258">
        <f>617/1.12</f>
        <v>550.89285714285711</v>
      </c>
      <c r="AA90" s="679">
        <f t="shared" si="4"/>
        <v>550.89285714285711</v>
      </c>
      <c r="AB90" s="682">
        <f>+AA90*0.12+AA90</f>
        <v>617</v>
      </c>
      <c r="AC90" s="689">
        <f t="shared" si="5"/>
        <v>617</v>
      </c>
      <c r="AD90" s="625"/>
      <c r="AE90" s="626" t="s">
        <v>52</v>
      </c>
      <c r="AF90" s="626"/>
      <c r="AG90" s="2813"/>
    </row>
    <row r="91" spans="1:33" s="481" customFormat="1" ht="18" customHeight="1" x14ac:dyDescent="0.25">
      <c r="A91" s="3059"/>
      <c r="B91" s="2839"/>
      <c r="C91" s="2842"/>
      <c r="D91" s="2823"/>
      <c r="E91" s="2845"/>
      <c r="F91" s="2823"/>
      <c r="G91" s="2823"/>
      <c r="H91" s="2823"/>
      <c r="I91" s="2835"/>
      <c r="J91" s="2835"/>
      <c r="K91" s="2835"/>
      <c r="L91" s="2835"/>
      <c r="M91" s="2823"/>
      <c r="N91" s="2880"/>
      <c r="O91" s="2829"/>
      <c r="P91" s="2832"/>
      <c r="Q91" s="2832"/>
      <c r="R91" s="2832"/>
      <c r="S91" s="2832"/>
      <c r="T91" s="2880"/>
      <c r="U91" s="588" t="s">
        <v>57</v>
      </c>
      <c r="V91" s="809" t="s">
        <v>47</v>
      </c>
      <c r="W91" s="851" t="s">
        <v>58</v>
      </c>
      <c r="X91" s="482">
        <v>1</v>
      </c>
      <c r="Y91" s="483"/>
      <c r="Z91" s="258">
        <f>276.25/1.12</f>
        <v>246.65178571428569</v>
      </c>
      <c r="AA91" s="679">
        <f t="shared" si="4"/>
        <v>246.65178571428569</v>
      </c>
      <c r="AB91" s="682">
        <f>+AA91*0.12+AA91</f>
        <v>276.25</v>
      </c>
      <c r="AC91" s="689">
        <f t="shared" si="5"/>
        <v>276.25</v>
      </c>
      <c r="AD91" s="625"/>
      <c r="AE91" s="626" t="s">
        <v>52</v>
      </c>
      <c r="AF91" s="626"/>
      <c r="AG91" s="2813"/>
    </row>
    <row r="92" spans="1:33" s="481" customFormat="1" ht="18" customHeight="1" x14ac:dyDescent="0.25">
      <c r="A92" s="3059"/>
      <c r="B92" s="2839"/>
      <c r="C92" s="2842"/>
      <c r="D92" s="2823"/>
      <c r="E92" s="2845"/>
      <c r="F92" s="2823"/>
      <c r="G92" s="2823"/>
      <c r="H92" s="2823"/>
      <c r="I92" s="2835"/>
      <c r="J92" s="2835"/>
      <c r="K92" s="2835"/>
      <c r="L92" s="2835"/>
      <c r="M92" s="2823"/>
      <c r="N92" s="2880"/>
      <c r="O92" s="2829"/>
      <c r="P92" s="2832"/>
      <c r="Q92" s="2832"/>
      <c r="R92" s="2832"/>
      <c r="S92" s="2832"/>
      <c r="T92" s="2880"/>
      <c r="U92" s="2395" t="s">
        <v>72</v>
      </c>
      <c r="V92" s="2403" t="s">
        <v>47</v>
      </c>
      <c r="W92" s="2396" t="s">
        <v>71</v>
      </c>
      <c r="X92" s="2397"/>
      <c r="Y92" s="2398"/>
      <c r="Z92" s="2399"/>
      <c r="AA92" s="2400"/>
      <c r="AB92" s="2400">
        <f>13700+6200</f>
        <v>19900</v>
      </c>
      <c r="AC92" s="2401">
        <f>+AB92</f>
        <v>19900</v>
      </c>
      <c r="AD92" s="2398"/>
      <c r="AE92" s="2398"/>
      <c r="AF92" s="2402" t="s">
        <v>52</v>
      </c>
      <c r="AG92" s="2813"/>
    </row>
    <row r="93" spans="1:33" s="481" customFormat="1" ht="18" customHeight="1" x14ac:dyDescent="0.25">
      <c r="A93" s="3059"/>
      <c r="B93" s="2839"/>
      <c r="C93" s="2842"/>
      <c r="D93" s="2823"/>
      <c r="E93" s="2845"/>
      <c r="F93" s="2823"/>
      <c r="G93" s="2823"/>
      <c r="H93" s="2823"/>
      <c r="I93" s="2835"/>
      <c r="J93" s="2835"/>
      <c r="K93" s="2835"/>
      <c r="L93" s="2835"/>
      <c r="M93" s="2823"/>
      <c r="N93" s="2880"/>
      <c r="O93" s="2829"/>
      <c r="P93" s="2832"/>
      <c r="Q93" s="2832"/>
      <c r="R93" s="2832"/>
      <c r="S93" s="2832"/>
      <c r="T93" s="2880"/>
      <c r="U93" s="588"/>
      <c r="V93" s="809"/>
      <c r="W93" s="851" t="s">
        <v>63</v>
      </c>
      <c r="X93" s="482"/>
      <c r="Y93" s="483"/>
      <c r="Z93" s="258"/>
      <c r="AA93" s="679"/>
      <c r="AB93" s="682"/>
      <c r="AC93" s="700"/>
      <c r="AD93" s="631"/>
      <c r="AE93" s="626"/>
      <c r="AF93" s="626"/>
      <c r="AG93" s="2813"/>
    </row>
    <row r="94" spans="1:33" s="481" customFormat="1" ht="33.950000000000003" customHeight="1" x14ac:dyDescent="0.25">
      <c r="A94" s="3059"/>
      <c r="B94" s="2839"/>
      <c r="C94" s="2842"/>
      <c r="D94" s="2823"/>
      <c r="E94" s="2845"/>
      <c r="F94" s="2823"/>
      <c r="G94" s="2823"/>
      <c r="H94" s="2823"/>
      <c r="I94" s="2835"/>
      <c r="J94" s="2835"/>
      <c r="K94" s="2835"/>
      <c r="L94" s="2835"/>
      <c r="M94" s="2823"/>
      <c r="N94" s="2880"/>
      <c r="O94" s="2829"/>
      <c r="P94" s="2832"/>
      <c r="Q94" s="2832"/>
      <c r="R94" s="2832"/>
      <c r="S94" s="2832"/>
      <c r="T94" s="2880"/>
      <c r="U94" s="588" t="s">
        <v>281</v>
      </c>
      <c r="V94" s="809" t="s">
        <v>47</v>
      </c>
      <c r="W94" s="851" t="s">
        <v>968</v>
      </c>
      <c r="X94" s="482"/>
      <c r="Y94" s="483"/>
      <c r="Z94" s="258"/>
      <c r="AA94" s="679">
        <v>340</v>
      </c>
      <c r="AB94" s="682">
        <f>+AA94</f>
        <v>340</v>
      </c>
      <c r="AC94" s="689">
        <v>340</v>
      </c>
      <c r="AD94" s="625"/>
      <c r="AE94" s="626" t="s">
        <v>52</v>
      </c>
      <c r="AF94" s="626"/>
      <c r="AG94" s="2813"/>
    </row>
    <row r="95" spans="1:33" s="481" customFormat="1" ht="44.25" customHeight="1" x14ac:dyDescent="0.25">
      <c r="A95" s="3059"/>
      <c r="B95" s="2839"/>
      <c r="C95" s="2842"/>
      <c r="D95" s="2823"/>
      <c r="E95" s="2845"/>
      <c r="F95" s="2823"/>
      <c r="G95" s="2823"/>
      <c r="H95" s="2823"/>
      <c r="I95" s="2835"/>
      <c r="J95" s="2835"/>
      <c r="K95" s="2835"/>
      <c r="L95" s="2835"/>
      <c r="M95" s="2823"/>
      <c r="N95" s="2880"/>
      <c r="O95" s="2829"/>
      <c r="P95" s="2832"/>
      <c r="Q95" s="2832"/>
      <c r="R95" s="2832"/>
      <c r="S95" s="2832"/>
      <c r="T95" s="2880"/>
      <c r="U95" s="588" t="s">
        <v>133</v>
      </c>
      <c r="V95" s="809" t="s">
        <v>47</v>
      </c>
      <c r="W95" s="851" t="s">
        <v>280</v>
      </c>
      <c r="X95" s="482"/>
      <c r="Y95" s="483"/>
      <c r="Z95" s="258"/>
      <c r="AA95" s="679">
        <v>330</v>
      </c>
      <c r="AB95" s="682">
        <f>+AA95</f>
        <v>330</v>
      </c>
      <c r="AC95" s="689">
        <v>330</v>
      </c>
      <c r="AD95" s="625"/>
      <c r="AE95" s="626" t="s">
        <v>52</v>
      </c>
      <c r="AF95" s="626"/>
      <c r="AG95" s="2813"/>
    </row>
    <row r="96" spans="1:33" s="481" customFormat="1" ht="18" customHeight="1" x14ac:dyDescent="0.25">
      <c r="A96" s="3059"/>
      <c r="B96" s="2839"/>
      <c r="C96" s="2842"/>
      <c r="D96" s="2823"/>
      <c r="E96" s="2845"/>
      <c r="F96" s="2823"/>
      <c r="G96" s="2823"/>
      <c r="H96" s="2823"/>
      <c r="I96" s="2835"/>
      <c r="J96" s="2835"/>
      <c r="K96" s="2835"/>
      <c r="L96" s="2835"/>
      <c r="M96" s="2823"/>
      <c r="N96" s="2880"/>
      <c r="O96" s="2829"/>
      <c r="P96" s="2832"/>
      <c r="Q96" s="2832"/>
      <c r="R96" s="2832"/>
      <c r="S96" s="2832"/>
      <c r="T96" s="2880"/>
      <c r="U96" s="588" t="s">
        <v>739</v>
      </c>
      <c r="V96" s="809" t="s">
        <v>47</v>
      </c>
      <c r="W96" s="851" t="s">
        <v>71</v>
      </c>
      <c r="X96" s="482">
        <v>1</v>
      </c>
      <c r="Y96" s="483"/>
      <c r="Z96" s="258">
        <f>(44455.99)/1.12</f>
        <v>39692.84821428571</v>
      </c>
      <c r="AA96" s="679">
        <f>+X96*Z96</f>
        <v>39692.84821428571</v>
      </c>
      <c r="AB96" s="682">
        <f>+AA96*0.12+AA96</f>
        <v>44455.99</v>
      </c>
      <c r="AC96" s="689">
        <f>+AB96</f>
        <v>44455.99</v>
      </c>
      <c r="AD96" s="625"/>
      <c r="AE96" s="626" t="s">
        <v>52</v>
      </c>
      <c r="AF96" s="626"/>
      <c r="AG96" s="2813"/>
    </row>
    <row r="97" spans="1:33" s="481" customFormat="1" ht="18" customHeight="1" x14ac:dyDescent="0.25">
      <c r="A97" s="3059"/>
      <c r="B97" s="2839"/>
      <c r="C97" s="2842"/>
      <c r="D97" s="2823"/>
      <c r="E97" s="2845"/>
      <c r="F97" s="2823"/>
      <c r="G97" s="2823"/>
      <c r="H97" s="2823"/>
      <c r="I97" s="2835"/>
      <c r="J97" s="2835"/>
      <c r="K97" s="2835"/>
      <c r="L97" s="2835"/>
      <c r="M97" s="2823"/>
      <c r="N97" s="2880"/>
      <c r="O97" s="2829"/>
      <c r="P97" s="2832"/>
      <c r="Q97" s="2832"/>
      <c r="R97" s="2832"/>
      <c r="S97" s="2832"/>
      <c r="T97" s="2880"/>
      <c r="U97" s="588" t="s">
        <v>70</v>
      </c>
      <c r="V97" s="809" t="s">
        <v>47</v>
      </c>
      <c r="W97" s="851" t="s">
        <v>71</v>
      </c>
      <c r="X97" s="482">
        <v>1</v>
      </c>
      <c r="Y97" s="483"/>
      <c r="Z97" s="258">
        <f>3300/1.12</f>
        <v>2946.4285714285711</v>
      </c>
      <c r="AA97" s="679">
        <f>+X97*Z97</f>
        <v>2946.4285714285711</v>
      </c>
      <c r="AB97" s="682">
        <f>+AA97*0.12+AA97</f>
        <v>3299.9999999999995</v>
      </c>
      <c r="AC97" s="689">
        <f>+AB97</f>
        <v>3299.9999999999995</v>
      </c>
      <c r="AD97" s="625"/>
      <c r="AE97" s="626" t="s">
        <v>52</v>
      </c>
      <c r="AF97" s="626"/>
      <c r="AG97" s="2813"/>
    </row>
    <row r="98" spans="1:33" s="481" customFormat="1" ht="33.950000000000003" customHeight="1" x14ac:dyDescent="0.25">
      <c r="A98" s="3059"/>
      <c r="B98" s="2839"/>
      <c r="C98" s="2842"/>
      <c r="D98" s="2823"/>
      <c r="E98" s="2845"/>
      <c r="F98" s="2823"/>
      <c r="G98" s="2823"/>
      <c r="H98" s="2823"/>
      <c r="I98" s="2835"/>
      <c r="J98" s="2835"/>
      <c r="K98" s="2835"/>
      <c r="L98" s="2835"/>
      <c r="M98" s="2823"/>
      <c r="N98" s="2880"/>
      <c r="O98" s="2829"/>
      <c r="P98" s="2832"/>
      <c r="Q98" s="2832"/>
      <c r="R98" s="2832"/>
      <c r="S98" s="2832"/>
      <c r="T98" s="2880"/>
      <c r="U98" s="588" t="s">
        <v>800</v>
      </c>
      <c r="V98" s="809" t="s">
        <v>47</v>
      </c>
      <c r="W98" s="851" t="s">
        <v>74</v>
      </c>
      <c r="X98" s="482"/>
      <c r="Y98" s="483"/>
      <c r="Z98" s="258">
        <f>6000+2000</f>
        <v>8000</v>
      </c>
      <c r="AA98" s="679">
        <f>+Z98</f>
        <v>8000</v>
      </c>
      <c r="AB98" s="682">
        <f>+AA98</f>
        <v>8000</v>
      </c>
      <c r="AC98" s="987">
        <f>+AB98</f>
        <v>8000</v>
      </c>
      <c r="AD98" s="625"/>
      <c r="AE98" s="626"/>
      <c r="AF98" s="626" t="s">
        <v>52</v>
      </c>
      <c r="AG98" s="2813"/>
    </row>
    <row r="99" spans="1:33" s="481" customFormat="1" ht="33.950000000000003" customHeight="1" x14ac:dyDescent="0.25">
      <c r="A99" s="3059"/>
      <c r="B99" s="2839"/>
      <c r="C99" s="2842"/>
      <c r="D99" s="2823"/>
      <c r="E99" s="2845"/>
      <c r="F99" s="2823"/>
      <c r="G99" s="2823"/>
      <c r="H99" s="2823"/>
      <c r="I99" s="2835"/>
      <c r="J99" s="2835"/>
      <c r="K99" s="2835"/>
      <c r="L99" s="2835"/>
      <c r="M99" s="2823"/>
      <c r="N99" s="2880"/>
      <c r="O99" s="2829"/>
      <c r="P99" s="2832"/>
      <c r="Q99" s="2832"/>
      <c r="R99" s="2832"/>
      <c r="S99" s="2832"/>
      <c r="T99" s="2880"/>
      <c r="U99" s="588" t="s">
        <v>73</v>
      </c>
      <c r="V99" s="809" t="s">
        <v>47</v>
      </c>
      <c r="W99" s="851" t="s">
        <v>74</v>
      </c>
      <c r="X99" s="482">
        <v>1</v>
      </c>
      <c r="Y99" s="483"/>
      <c r="Z99" s="258">
        <f>4275.6+4000</f>
        <v>8275.6</v>
      </c>
      <c r="AA99" s="679">
        <f>+Z99</f>
        <v>8275.6</v>
      </c>
      <c r="AB99" s="682">
        <f>+AA99</f>
        <v>8275.6</v>
      </c>
      <c r="AC99" s="987">
        <f>+AB99</f>
        <v>8275.6</v>
      </c>
      <c r="AD99" s="625"/>
      <c r="AE99" s="626"/>
      <c r="AF99" s="626" t="s">
        <v>52</v>
      </c>
      <c r="AG99" s="2813"/>
    </row>
    <row r="100" spans="1:33" s="481" customFormat="1" ht="18" customHeight="1" thickBot="1" x14ac:dyDescent="0.3">
      <c r="A100" s="3059"/>
      <c r="B100" s="2919"/>
      <c r="C100" s="2921"/>
      <c r="D100" s="2923"/>
      <c r="E100" s="2925"/>
      <c r="F100" s="2923"/>
      <c r="G100" s="2923"/>
      <c r="H100" s="2923"/>
      <c r="I100" s="2927"/>
      <c r="J100" s="2927"/>
      <c r="K100" s="2927"/>
      <c r="L100" s="2927"/>
      <c r="M100" s="2923"/>
      <c r="N100" s="2970"/>
      <c r="O100" s="2950"/>
      <c r="P100" s="2943"/>
      <c r="Q100" s="2943"/>
      <c r="R100" s="2943"/>
      <c r="S100" s="2943"/>
      <c r="T100" s="2970"/>
      <c r="U100" s="593" t="s">
        <v>72</v>
      </c>
      <c r="V100" s="901" t="s">
        <v>47</v>
      </c>
      <c r="W100" s="858" t="s">
        <v>71</v>
      </c>
      <c r="X100" s="495">
        <v>1</v>
      </c>
      <c r="Y100" s="496"/>
      <c r="Z100" s="763">
        <f>(3300-2664.6)/1.12</f>
        <v>567.32142857142856</v>
      </c>
      <c r="AA100" s="701">
        <f>+X100*Z100</f>
        <v>567.32142857142856</v>
      </c>
      <c r="AB100" s="702">
        <f>+AA100*0.12+AA100</f>
        <v>635.4</v>
      </c>
      <c r="AC100" s="703">
        <f>+AB100</f>
        <v>635.4</v>
      </c>
      <c r="AD100" s="632"/>
      <c r="AE100" s="633" t="s">
        <v>52</v>
      </c>
      <c r="AF100" s="633"/>
      <c r="AG100" s="3041"/>
    </row>
    <row r="101" spans="1:33" s="943" customFormat="1" ht="22.5" customHeight="1" thickBot="1" x14ac:dyDescent="0.3">
      <c r="A101" s="3061"/>
      <c r="B101" s="2889" t="s">
        <v>137</v>
      </c>
      <c r="C101" s="2890"/>
      <c r="D101" s="2890"/>
      <c r="E101" s="2890"/>
      <c r="F101" s="2890"/>
      <c r="G101" s="2890"/>
      <c r="H101" s="2890"/>
      <c r="I101" s="2890"/>
      <c r="J101" s="2890"/>
      <c r="K101" s="2890"/>
      <c r="L101" s="2890"/>
      <c r="M101" s="2890"/>
      <c r="N101" s="497" t="s">
        <v>138</v>
      </c>
      <c r="O101" s="940">
        <f>SUM(O10:O100)</f>
        <v>99314.222880000001</v>
      </c>
      <c r="P101" s="940">
        <f>SUM(P10:P100)</f>
        <v>9300</v>
      </c>
      <c r="Q101" s="940">
        <f>SUM(Q10:Q100)</f>
        <v>42811.003360000002</v>
      </c>
      <c r="R101" s="940">
        <f>SUM(R10:R100)</f>
        <v>0</v>
      </c>
      <c r="S101" s="940">
        <f>SUM(S10:S100)</f>
        <v>151425.22624000002</v>
      </c>
      <c r="T101" s="942"/>
      <c r="U101" s="2961" t="s">
        <v>139</v>
      </c>
      <c r="V101" s="2890"/>
      <c r="W101" s="2890"/>
      <c r="X101" s="2890"/>
      <c r="Y101" s="2890"/>
      <c r="Z101" s="2890"/>
      <c r="AA101" s="2890"/>
      <c r="AB101" s="497" t="s">
        <v>138</v>
      </c>
      <c r="AC101" s="553">
        <f>SUM(AC10:AC100)</f>
        <v>151425.22623999999</v>
      </c>
      <c r="AD101" s="3036"/>
      <c r="AE101" s="3037"/>
      <c r="AF101" s="3037"/>
      <c r="AG101" s="3038"/>
    </row>
    <row r="102" spans="1:33" s="481" customFormat="1" ht="33.950000000000003" customHeight="1" x14ac:dyDescent="0.25">
      <c r="A102" s="3062" t="s">
        <v>140</v>
      </c>
      <c r="B102" s="2896" t="s">
        <v>75</v>
      </c>
      <c r="C102" s="2897" t="s">
        <v>76</v>
      </c>
      <c r="D102" s="2898" t="s">
        <v>282</v>
      </c>
      <c r="E102" s="2899" t="s">
        <v>47</v>
      </c>
      <c r="F102" s="2898" t="s">
        <v>1068</v>
      </c>
      <c r="G102" s="2898" t="s">
        <v>143</v>
      </c>
      <c r="H102" s="2898" t="s">
        <v>1044</v>
      </c>
      <c r="I102" s="2936">
        <v>1</v>
      </c>
      <c r="J102" s="2936">
        <v>1</v>
      </c>
      <c r="K102" s="2937">
        <v>8</v>
      </c>
      <c r="L102" s="2937">
        <v>8</v>
      </c>
      <c r="M102" s="2898" t="s">
        <v>1030</v>
      </c>
      <c r="N102" s="2913" t="s">
        <v>1006</v>
      </c>
      <c r="O102" s="2914">
        <f>+AC102</f>
        <v>224</v>
      </c>
      <c r="P102" s="2915">
        <v>0</v>
      </c>
      <c r="Q102" s="2915">
        <v>0</v>
      </c>
      <c r="R102" s="2915">
        <v>0</v>
      </c>
      <c r="S102" s="2935">
        <f>+SUM(O102:Q106)</f>
        <v>224</v>
      </c>
      <c r="T102" s="2911" t="s">
        <v>1204</v>
      </c>
      <c r="U102" s="582" t="s">
        <v>65</v>
      </c>
      <c r="V102" s="902"/>
      <c r="W102" s="859" t="s">
        <v>66</v>
      </c>
      <c r="X102" s="828"/>
      <c r="Y102" s="255"/>
      <c r="Z102" s="772"/>
      <c r="AA102" s="704"/>
      <c r="AB102" s="705"/>
      <c r="AC102" s="706">
        <f>SUM(AB103:AB106)</f>
        <v>224</v>
      </c>
      <c r="AD102" s="645"/>
      <c r="AE102" s="645"/>
      <c r="AF102" s="645"/>
      <c r="AG102" s="2851"/>
    </row>
    <row r="103" spans="1:33" s="481" customFormat="1" ht="18" customHeight="1" x14ac:dyDescent="0.25">
      <c r="A103" s="3053"/>
      <c r="B103" s="2839"/>
      <c r="C103" s="2842"/>
      <c r="D103" s="2823"/>
      <c r="E103" s="2845"/>
      <c r="F103" s="2823"/>
      <c r="G103" s="2823"/>
      <c r="H103" s="2823"/>
      <c r="I103" s="2835"/>
      <c r="J103" s="2835"/>
      <c r="K103" s="2835"/>
      <c r="L103" s="2835"/>
      <c r="M103" s="2823"/>
      <c r="N103" s="2826"/>
      <c r="O103" s="2829"/>
      <c r="P103" s="2832"/>
      <c r="Q103" s="2832"/>
      <c r="R103" s="2832"/>
      <c r="S103" s="2832"/>
      <c r="T103" s="2880"/>
      <c r="U103" s="591"/>
      <c r="V103" s="894" t="s">
        <v>47</v>
      </c>
      <c r="W103" s="852" t="s">
        <v>982</v>
      </c>
      <c r="X103" s="482">
        <v>2</v>
      </c>
      <c r="Y103" s="485" t="s">
        <v>264</v>
      </c>
      <c r="Z103" s="753">
        <v>40</v>
      </c>
      <c r="AA103" s="683">
        <f>+X103*Z103</f>
        <v>80</v>
      </c>
      <c r="AB103" s="684">
        <f>+AA103*0.12+AA103</f>
        <v>89.6</v>
      </c>
      <c r="AC103" s="681"/>
      <c r="AD103" s="625" t="s">
        <v>52</v>
      </c>
      <c r="AE103" s="625" t="s">
        <v>52</v>
      </c>
      <c r="AF103" s="626"/>
      <c r="AG103" s="2813"/>
    </row>
    <row r="104" spans="1:33" s="481" customFormat="1" ht="18" customHeight="1" x14ac:dyDescent="0.25">
      <c r="A104" s="3053"/>
      <c r="B104" s="2839"/>
      <c r="C104" s="2842"/>
      <c r="D104" s="2823"/>
      <c r="E104" s="2845"/>
      <c r="F104" s="2823"/>
      <c r="G104" s="2823"/>
      <c r="H104" s="2823"/>
      <c r="I104" s="2835"/>
      <c r="J104" s="2835"/>
      <c r="K104" s="2835"/>
      <c r="L104" s="2835"/>
      <c r="M104" s="2823"/>
      <c r="N104" s="2826"/>
      <c r="O104" s="2829"/>
      <c r="P104" s="2832"/>
      <c r="Q104" s="2832"/>
      <c r="R104" s="2832"/>
      <c r="S104" s="2832"/>
      <c r="T104" s="2880"/>
      <c r="U104" s="594"/>
      <c r="V104" s="894" t="s">
        <v>47</v>
      </c>
      <c r="W104" s="852" t="s">
        <v>983</v>
      </c>
      <c r="X104" s="489">
        <v>1</v>
      </c>
      <c r="Y104" s="485" t="s">
        <v>264</v>
      </c>
      <c r="Z104" s="753">
        <v>40</v>
      </c>
      <c r="AA104" s="683">
        <f>+X104*Z104</f>
        <v>40</v>
      </c>
      <c r="AB104" s="684">
        <f>+AA104*0.12+AA104</f>
        <v>44.8</v>
      </c>
      <c r="AC104" s="681"/>
      <c r="AD104" s="625" t="s">
        <v>52</v>
      </c>
      <c r="AE104" s="625" t="s">
        <v>52</v>
      </c>
      <c r="AF104" s="626"/>
      <c r="AG104" s="2813"/>
    </row>
    <row r="105" spans="1:33" s="481" customFormat="1" ht="33.950000000000003" customHeight="1" x14ac:dyDescent="0.25">
      <c r="A105" s="3053"/>
      <c r="B105" s="2839"/>
      <c r="C105" s="2842"/>
      <c r="D105" s="2823"/>
      <c r="E105" s="2845"/>
      <c r="F105" s="2823"/>
      <c r="G105" s="2823"/>
      <c r="H105" s="2823"/>
      <c r="I105" s="2835"/>
      <c r="J105" s="2835"/>
      <c r="K105" s="2835"/>
      <c r="L105" s="2835"/>
      <c r="M105" s="2823"/>
      <c r="N105" s="2826"/>
      <c r="O105" s="2829"/>
      <c r="P105" s="2832"/>
      <c r="Q105" s="2832"/>
      <c r="R105" s="2832"/>
      <c r="S105" s="2832"/>
      <c r="T105" s="2880"/>
      <c r="U105" s="594"/>
      <c r="V105" s="894" t="s">
        <v>47</v>
      </c>
      <c r="W105" s="852" t="s">
        <v>984</v>
      </c>
      <c r="X105" s="482">
        <v>1</v>
      </c>
      <c r="Y105" s="485" t="s">
        <v>264</v>
      </c>
      <c r="Z105" s="753">
        <v>40</v>
      </c>
      <c r="AA105" s="683">
        <f>+X105*Z105</f>
        <v>40</v>
      </c>
      <c r="AB105" s="684">
        <f>+AA105*0.12+AA105</f>
        <v>44.8</v>
      </c>
      <c r="AC105" s="681"/>
      <c r="AD105" s="625" t="s">
        <v>52</v>
      </c>
      <c r="AE105" s="625" t="s">
        <v>52</v>
      </c>
      <c r="AF105" s="626"/>
      <c r="AG105" s="2813"/>
    </row>
    <row r="106" spans="1:33" s="481" customFormat="1" ht="18" customHeight="1" x14ac:dyDescent="0.25">
      <c r="A106" s="3053"/>
      <c r="B106" s="2839"/>
      <c r="C106" s="2842"/>
      <c r="D106" s="2823"/>
      <c r="E106" s="2845"/>
      <c r="F106" s="2823"/>
      <c r="G106" s="2823"/>
      <c r="H106" s="2823"/>
      <c r="I106" s="2835"/>
      <c r="J106" s="2835"/>
      <c r="K106" s="2835"/>
      <c r="L106" s="2835"/>
      <c r="M106" s="2823"/>
      <c r="N106" s="2826"/>
      <c r="O106" s="2829"/>
      <c r="P106" s="2832"/>
      <c r="Q106" s="2832"/>
      <c r="R106" s="2832"/>
      <c r="S106" s="2832"/>
      <c r="T106" s="2880"/>
      <c r="U106" s="594"/>
      <c r="V106" s="903" t="s">
        <v>47</v>
      </c>
      <c r="W106" s="852" t="s">
        <v>985</v>
      </c>
      <c r="X106" s="484">
        <v>1</v>
      </c>
      <c r="Y106" s="485" t="s">
        <v>264</v>
      </c>
      <c r="Z106" s="753">
        <v>40</v>
      </c>
      <c r="AA106" s="683">
        <f>+X106*Z106</f>
        <v>40</v>
      </c>
      <c r="AB106" s="684">
        <f>+AA106*0.12+AA106</f>
        <v>44.8</v>
      </c>
      <c r="AC106" s="685"/>
      <c r="AD106" s="637" t="s">
        <v>52</v>
      </c>
      <c r="AE106" s="637" t="s">
        <v>52</v>
      </c>
      <c r="AF106" s="638"/>
      <c r="AG106" s="2875"/>
    </row>
    <row r="107" spans="1:33" s="481" customFormat="1" ht="42" customHeight="1" x14ac:dyDescent="0.25">
      <c r="A107" s="3053"/>
      <c r="B107" s="2838" t="s">
        <v>75</v>
      </c>
      <c r="C107" s="2841" t="s">
        <v>76</v>
      </c>
      <c r="D107" s="2822" t="s">
        <v>285</v>
      </c>
      <c r="E107" s="2844" t="s">
        <v>47</v>
      </c>
      <c r="F107" s="2822" t="s">
        <v>1067</v>
      </c>
      <c r="G107" s="2822" t="s">
        <v>145</v>
      </c>
      <c r="H107" s="2822" t="s">
        <v>1045</v>
      </c>
      <c r="I107" s="2852">
        <v>4</v>
      </c>
      <c r="J107" s="2852">
        <v>4</v>
      </c>
      <c r="K107" s="2853">
        <v>24</v>
      </c>
      <c r="L107" s="2853">
        <v>24</v>
      </c>
      <c r="M107" s="2822" t="s">
        <v>1031</v>
      </c>
      <c r="N107" s="2825" t="s">
        <v>1007</v>
      </c>
      <c r="O107" s="2904">
        <f>+AC107</f>
        <v>10.983280000000001</v>
      </c>
      <c r="P107" s="2906">
        <v>0</v>
      </c>
      <c r="Q107" s="2906">
        <v>0</v>
      </c>
      <c r="R107" s="2906">
        <v>0</v>
      </c>
      <c r="S107" s="3014">
        <f>+SUM(O107:Q109)</f>
        <v>10.983280000000001</v>
      </c>
      <c r="T107" s="2909" t="s">
        <v>1205</v>
      </c>
      <c r="U107" s="595" t="s">
        <v>64</v>
      </c>
      <c r="V107" s="904"/>
      <c r="W107" s="853" t="s">
        <v>105</v>
      </c>
      <c r="X107" s="554"/>
      <c r="Y107" s="555"/>
      <c r="Z107" s="764"/>
      <c r="AA107" s="707"/>
      <c r="AB107" s="708"/>
      <c r="AC107" s="709">
        <f>SUM(AB108:AB109)</f>
        <v>10.983280000000001</v>
      </c>
      <c r="AD107" s="640"/>
      <c r="AE107" s="641"/>
      <c r="AF107" s="641"/>
      <c r="AG107" s="3042"/>
    </row>
    <row r="108" spans="1:33" s="481" customFormat="1" ht="42" customHeight="1" x14ac:dyDescent="0.25">
      <c r="A108" s="3053"/>
      <c r="B108" s="2839"/>
      <c r="C108" s="2842"/>
      <c r="D108" s="2823"/>
      <c r="E108" s="2845"/>
      <c r="F108" s="2823"/>
      <c r="G108" s="2823"/>
      <c r="H108" s="2823"/>
      <c r="I108" s="2835"/>
      <c r="J108" s="2835"/>
      <c r="K108" s="2835"/>
      <c r="L108" s="2835"/>
      <c r="M108" s="2823"/>
      <c r="N108" s="2826"/>
      <c r="O108" s="2829"/>
      <c r="P108" s="2832"/>
      <c r="Q108" s="2832"/>
      <c r="R108" s="2832"/>
      <c r="S108" s="2832"/>
      <c r="T108" s="2880"/>
      <c r="U108" s="584"/>
      <c r="V108" s="897" t="s">
        <v>47</v>
      </c>
      <c r="W108" s="850" t="s">
        <v>335</v>
      </c>
      <c r="X108" s="492">
        <v>15</v>
      </c>
      <c r="Y108" s="493" t="s">
        <v>264</v>
      </c>
      <c r="Z108" s="765">
        <v>0.24249999999999999</v>
      </c>
      <c r="AA108" s="683">
        <f>+Z108*X108</f>
        <v>3.6374999999999997</v>
      </c>
      <c r="AB108" s="684">
        <f>+AA108*1.12</f>
        <v>4.0739999999999998</v>
      </c>
      <c r="AC108" s="689"/>
      <c r="AD108" s="628"/>
      <c r="AE108" s="626" t="s">
        <v>52</v>
      </c>
      <c r="AF108" s="626"/>
      <c r="AG108" s="2813"/>
    </row>
    <row r="109" spans="1:33" s="481" customFormat="1" ht="42" customHeight="1" x14ac:dyDescent="0.25">
      <c r="A109" s="3053"/>
      <c r="B109" s="2839"/>
      <c r="C109" s="2842"/>
      <c r="D109" s="2823"/>
      <c r="E109" s="2845"/>
      <c r="F109" s="2823"/>
      <c r="G109" s="2823"/>
      <c r="H109" s="2823"/>
      <c r="I109" s="2835"/>
      <c r="J109" s="2835"/>
      <c r="K109" s="2835"/>
      <c r="L109" s="2835"/>
      <c r="M109" s="2823"/>
      <c r="N109" s="2826"/>
      <c r="O109" s="2829"/>
      <c r="P109" s="2832"/>
      <c r="Q109" s="2832"/>
      <c r="R109" s="2832"/>
      <c r="S109" s="2832"/>
      <c r="T109" s="2910"/>
      <c r="U109" s="585"/>
      <c r="V109" s="905" t="s">
        <v>47</v>
      </c>
      <c r="W109" s="854" t="s">
        <v>972</v>
      </c>
      <c r="X109" s="498">
        <v>1</v>
      </c>
      <c r="Y109" s="260" t="s">
        <v>264</v>
      </c>
      <c r="Z109" s="766">
        <v>6.1689999999999996</v>
      </c>
      <c r="AA109" s="690">
        <f>+X109*Z109</f>
        <v>6.1689999999999996</v>
      </c>
      <c r="AB109" s="691">
        <f>+AA109*0.12+AA109</f>
        <v>6.9092799999999999</v>
      </c>
      <c r="AC109" s="692"/>
      <c r="AD109" s="643"/>
      <c r="AE109" s="636" t="s">
        <v>52</v>
      </c>
      <c r="AF109" s="636"/>
      <c r="AG109" s="2875"/>
    </row>
    <row r="110" spans="1:33" s="481" customFormat="1" ht="105" customHeight="1" x14ac:dyDescent="0.25">
      <c r="A110" s="3054"/>
      <c r="B110" s="1019" t="s">
        <v>75</v>
      </c>
      <c r="C110" s="1020" t="s">
        <v>76</v>
      </c>
      <c r="D110" s="1017" t="s">
        <v>285</v>
      </c>
      <c r="E110" s="1021" t="s">
        <v>47</v>
      </c>
      <c r="F110" s="1017" t="s">
        <v>1066</v>
      </c>
      <c r="G110" s="1017" t="s">
        <v>150</v>
      </c>
      <c r="H110" s="1017" t="s">
        <v>1046</v>
      </c>
      <c r="I110" s="1023">
        <v>1</v>
      </c>
      <c r="J110" s="1023">
        <v>1</v>
      </c>
      <c r="K110" s="1024">
        <v>24</v>
      </c>
      <c r="L110" s="1024">
        <v>24</v>
      </c>
      <c r="M110" s="1017" t="s">
        <v>1032</v>
      </c>
      <c r="N110" s="1025" t="s">
        <v>1116</v>
      </c>
      <c r="O110" s="1026">
        <v>0</v>
      </c>
      <c r="P110" s="1018">
        <v>0</v>
      </c>
      <c r="Q110" s="1018">
        <v>0</v>
      </c>
      <c r="R110" s="1018">
        <v>0</v>
      </c>
      <c r="S110" s="1033">
        <f>+SUM(O110:Q110)</f>
        <v>0</v>
      </c>
      <c r="T110" s="1029" t="s">
        <v>1206</v>
      </c>
      <c r="U110" s="646"/>
      <c r="V110" s="906"/>
      <c r="W110" s="860"/>
      <c r="X110" s="1028"/>
      <c r="Y110" s="1034"/>
      <c r="Z110" s="1041"/>
      <c r="AA110" s="1030"/>
      <c r="AB110" s="693"/>
      <c r="AC110" s="710"/>
      <c r="AD110" s="647"/>
      <c r="AE110" s="648"/>
      <c r="AF110" s="648"/>
      <c r="AG110" s="1032"/>
    </row>
    <row r="111" spans="1:33" s="481" customFormat="1" ht="42" customHeight="1" x14ac:dyDescent="0.25">
      <c r="A111" s="3057" t="s">
        <v>140</v>
      </c>
      <c r="B111" s="2838" t="s">
        <v>75</v>
      </c>
      <c r="C111" s="2841" t="s">
        <v>76</v>
      </c>
      <c r="D111" s="2822" t="s">
        <v>153</v>
      </c>
      <c r="E111" s="2844" t="s">
        <v>47</v>
      </c>
      <c r="F111" s="2822" t="s">
        <v>1069</v>
      </c>
      <c r="G111" s="2822" t="s">
        <v>155</v>
      </c>
      <c r="H111" s="2822" t="s">
        <v>1047</v>
      </c>
      <c r="I111" s="2852">
        <v>30</v>
      </c>
      <c r="J111" s="2852">
        <v>30</v>
      </c>
      <c r="K111" s="2853">
        <v>24</v>
      </c>
      <c r="L111" s="2853">
        <v>24</v>
      </c>
      <c r="M111" s="2822" t="s">
        <v>1033</v>
      </c>
      <c r="N111" s="2825" t="s">
        <v>1008</v>
      </c>
      <c r="O111" s="2862">
        <f>+AC111</f>
        <v>351.66703999999999</v>
      </c>
      <c r="P111" s="2865">
        <v>0</v>
      </c>
      <c r="Q111" s="2865">
        <v>0</v>
      </c>
      <c r="R111" s="2865">
        <v>0</v>
      </c>
      <c r="S111" s="3014">
        <f>+SUM(O111:Q113)</f>
        <v>351.66703999999999</v>
      </c>
      <c r="T111" s="2909" t="s">
        <v>1207</v>
      </c>
      <c r="U111" s="595" t="s">
        <v>64</v>
      </c>
      <c r="V111" s="904"/>
      <c r="W111" s="853" t="s">
        <v>105</v>
      </c>
      <c r="X111" s="523"/>
      <c r="Y111" s="524"/>
      <c r="Z111" s="755"/>
      <c r="AA111" s="697"/>
      <c r="AB111" s="687"/>
      <c r="AC111" s="709">
        <f>SUM(AB112:AB113)</f>
        <v>351.66703999999999</v>
      </c>
      <c r="AD111" s="640"/>
      <c r="AE111" s="641"/>
      <c r="AF111" s="641"/>
      <c r="AG111" s="2812"/>
    </row>
    <row r="112" spans="1:33" s="481" customFormat="1" ht="42" customHeight="1" x14ac:dyDescent="0.25">
      <c r="A112" s="3053"/>
      <c r="B112" s="2839"/>
      <c r="C112" s="2842"/>
      <c r="D112" s="2823"/>
      <c r="E112" s="2845"/>
      <c r="F112" s="2823"/>
      <c r="G112" s="2823"/>
      <c r="H112" s="2823"/>
      <c r="I112" s="2835"/>
      <c r="J112" s="2835"/>
      <c r="K112" s="2835"/>
      <c r="L112" s="2835"/>
      <c r="M112" s="2823"/>
      <c r="N112" s="2826"/>
      <c r="O112" s="2863"/>
      <c r="P112" s="2866"/>
      <c r="Q112" s="2866"/>
      <c r="R112" s="2866"/>
      <c r="S112" s="2832"/>
      <c r="T112" s="2880"/>
      <c r="U112" s="590"/>
      <c r="V112" s="897" t="s">
        <v>47</v>
      </c>
      <c r="W112" s="856" t="s">
        <v>991</v>
      </c>
      <c r="X112" s="499">
        <v>100</v>
      </c>
      <c r="Y112" s="257" t="s">
        <v>264</v>
      </c>
      <c r="Z112" s="754">
        <v>3.2557999999999998</v>
      </c>
      <c r="AA112" s="699">
        <f>+Z112*X112</f>
        <v>325.58</v>
      </c>
      <c r="AB112" s="677">
        <f>AA112</f>
        <v>325.58</v>
      </c>
      <c r="AC112" s="689"/>
      <c r="AD112" s="628"/>
      <c r="AE112" s="626" t="s">
        <v>52</v>
      </c>
      <c r="AF112" s="626"/>
      <c r="AG112" s="2813"/>
    </row>
    <row r="113" spans="1:33" s="481" customFormat="1" ht="42" customHeight="1" x14ac:dyDescent="0.25">
      <c r="A113" s="3053"/>
      <c r="B113" s="2839"/>
      <c r="C113" s="2842"/>
      <c r="D113" s="2823"/>
      <c r="E113" s="2845"/>
      <c r="F113" s="2823"/>
      <c r="G113" s="2823"/>
      <c r="H113" s="2823"/>
      <c r="I113" s="2835"/>
      <c r="J113" s="2835"/>
      <c r="K113" s="2835"/>
      <c r="L113" s="2835"/>
      <c r="M113" s="2823"/>
      <c r="N113" s="2826"/>
      <c r="O113" s="2863"/>
      <c r="P113" s="2866"/>
      <c r="Q113" s="2866"/>
      <c r="R113" s="2866"/>
      <c r="S113" s="2832"/>
      <c r="T113" s="2910"/>
      <c r="U113" s="589"/>
      <c r="V113" s="905" t="s">
        <v>47</v>
      </c>
      <c r="W113" s="861" t="s">
        <v>992</v>
      </c>
      <c r="X113" s="498">
        <v>12</v>
      </c>
      <c r="Y113" s="260" t="s">
        <v>264</v>
      </c>
      <c r="Z113" s="766">
        <v>1.9410000000000001</v>
      </c>
      <c r="AA113" s="698">
        <f>+Z113*X113</f>
        <v>23.292000000000002</v>
      </c>
      <c r="AB113" s="711">
        <f>+AA113*1.12</f>
        <v>26.087040000000005</v>
      </c>
      <c r="AC113" s="692"/>
      <c r="AD113" s="643"/>
      <c r="AE113" s="636" t="s">
        <v>52</v>
      </c>
      <c r="AF113" s="636"/>
      <c r="AG113" s="2875"/>
    </row>
    <row r="114" spans="1:33" s="481" customFormat="1" ht="71.25" customHeight="1" x14ac:dyDescent="0.25">
      <c r="A114" s="3053"/>
      <c r="B114" s="2838" t="s">
        <v>93</v>
      </c>
      <c r="C114" s="2841" t="s">
        <v>94</v>
      </c>
      <c r="D114" s="2822" t="s">
        <v>286</v>
      </c>
      <c r="E114" s="2844" t="s">
        <v>47</v>
      </c>
      <c r="F114" s="2822" t="s">
        <v>1070</v>
      </c>
      <c r="G114" s="2822" t="s">
        <v>158</v>
      </c>
      <c r="H114" s="2822" t="s">
        <v>1048</v>
      </c>
      <c r="I114" s="2852">
        <v>3</v>
      </c>
      <c r="J114" s="2852">
        <v>3</v>
      </c>
      <c r="K114" s="2853">
        <v>12</v>
      </c>
      <c r="L114" s="2853">
        <v>12</v>
      </c>
      <c r="M114" s="2822" t="s">
        <v>1034</v>
      </c>
      <c r="N114" s="2825" t="s">
        <v>1009</v>
      </c>
      <c r="O114" s="2862">
        <f>+AC114</f>
        <v>27.762000000000004</v>
      </c>
      <c r="P114" s="2865">
        <v>0</v>
      </c>
      <c r="Q114" s="2865">
        <v>0</v>
      </c>
      <c r="R114" s="2865">
        <v>0</v>
      </c>
      <c r="S114" s="3014">
        <f>+SUM(O114:Q115)</f>
        <v>27.762000000000004</v>
      </c>
      <c r="T114" s="2879" t="s">
        <v>1208</v>
      </c>
      <c r="U114" s="588" t="s">
        <v>64</v>
      </c>
      <c r="V114" s="907"/>
      <c r="W114" s="853" t="s">
        <v>105</v>
      </c>
      <c r="X114" s="490"/>
      <c r="Y114" s="491"/>
      <c r="Z114" s="760"/>
      <c r="AA114" s="699"/>
      <c r="AB114" s="677"/>
      <c r="AC114" s="694">
        <f>SUM(AB115:AB115)</f>
        <v>27.762000000000004</v>
      </c>
      <c r="AD114" s="634"/>
      <c r="AE114" s="635"/>
      <c r="AF114" s="635"/>
      <c r="AG114" s="2851"/>
    </row>
    <row r="115" spans="1:33" s="481" customFormat="1" ht="71.25" customHeight="1" x14ac:dyDescent="0.25">
      <c r="A115" s="3053"/>
      <c r="B115" s="2839"/>
      <c r="C115" s="2842"/>
      <c r="D115" s="2823"/>
      <c r="E115" s="2845"/>
      <c r="F115" s="2823"/>
      <c r="G115" s="2823"/>
      <c r="H115" s="2823"/>
      <c r="I115" s="2835"/>
      <c r="J115" s="2835"/>
      <c r="K115" s="2835"/>
      <c r="L115" s="2835"/>
      <c r="M115" s="2823"/>
      <c r="N115" s="2826"/>
      <c r="O115" s="2863"/>
      <c r="P115" s="2866"/>
      <c r="Q115" s="2866"/>
      <c r="R115" s="2866"/>
      <c r="S115" s="2832"/>
      <c r="T115" s="2880"/>
      <c r="U115" s="584"/>
      <c r="V115" s="908" t="s">
        <v>47</v>
      </c>
      <c r="W115" s="862" t="s">
        <v>993</v>
      </c>
      <c r="X115" s="492">
        <v>15</v>
      </c>
      <c r="Y115" s="493" t="s">
        <v>264</v>
      </c>
      <c r="Z115" s="765">
        <v>1.6525000000000001</v>
      </c>
      <c r="AA115" s="683">
        <f>+Z115*X115</f>
        <v>24.787500000000001</v>
      </c>
      <c r="AB115" s="684">
        <f>+AA115*1.12</f>
        <v>27.762000000000004</v>
      </c>
      <c r="AC115" s="695"/>
      <c r="AD115" s="649"/>
      <c r="AE115" s="638" t="s">
        <v>52</v>
      </c>
      <c r="AF115" s="638"/>
      <c r="AG115" s="2813"/>
    </row>
    <row r="116" spans="1:33" s="481" customFormat="1" ht="238.5" customHeight="1" x14ac:dyDescent="0.25">
      <c r="A116" s="3053"/>
      <c r="B116" s="1019" t="s">
        <v>162</v>
      </c>
      <c r="C116" s="1020" t="s">
        <v>163</v>
      </c>
      <c r="D116" s="1017" t="s">
        <v>285</v>
      </c>
      <c r="E116" s="1021" t="s">
        <v>47</v>
      </c>
      <c r="F116" s="1017" t="s">
        <v>1071</v>
      </c>
      <c r="G116" s="1017" t="s">
        <v>165</v>
      </c>
      <c r="H116" s="1017" t="s">
        <v>1049</v>
      </c>
      <c r="I116" s="1023">
        <v>1</v>
      </c>
      <c r="J116" s="1023">
        <v>1</v>
      </c>
      <c r="K116" s="1024">
        <v>16</v>
      </c>
      <c r="L116" s="1024">
        <v>16</v>
      </c>
      <c r="M116" s="1017" t="s">
        <v>1035</v>
      </c>
      <c r="N116" s="1025" t="s">
        <v>1010</v>
      </c>
      <c r="O116" s="1036">
        <v>0</v>
      </c>
      <c r="P116" s="1037">
        <v>0</v>
      </c>
      <c r="Q116" s="1037">
        <v>0</v>
      </c>
      <c r="R116" s="1037">
        <v>0</v>
      </c>
      <c r="S116" s="1033">
        <f>+SUM(O116:Q116)</f>
        <v>0</v>
      </c>
      <c r="T116" s="939" t="s">
        <v>1209</v>
      </c>
      <c r="U116" s="597"/>
      <c r="V116" s="909"/>
      <c r="W116" s="863"/>
      <c r="X116" s="556"/>
      <c r="Y116" s="557"/>
      <c r="Z116" s="767"/>
      <c r="AA116" s="712"/>
      <c r="AB116" s="713"/>
      <c r="AC116" s="714"/>
      <c r="AD116" s="650"/>
      <c r="AE116" s="651"/>
      <c r="AF116" s="651"/>
      <c r="AG116" s="1027"/>
    </row>
    <row r="117" spans="1:33" s="481" customFormat="1" ht="81" customHeight="1" x14ac:dyDescent="0.25">
      <c r="A117" s="3054"/>
      <c r="B117" s="2838" t="s">
        <v>289</v>
      </c>
      <c r="C117" s="2841" t="s">
        <v>290</v>
      </c>
      <c r="D117" s="2822" t="s">
        <v>265</v>
      </c>
      <c r="E117" s="2844" t="s">
        <v>47</v>
      </c>
      <c r="F117" s="2822" t="s">
        <v>1072</v>
      </c>
      <c r="G117" s="2822" t="s">
        <v>167</v>
      </c>
      <c r="H117" s="2822" t="s">
        <v>1050</v>
      </c>
      <c r="I117" s="2852">
        <v>600</v>
      </c>
      <c r="J117" s="2852">
        <v>600</v>
      </c>
      <c r="K117" s="2853">
        <v>24</v>
      </c>
      <c r="L117" s="2853">
        <v>24</v>
      </c>
      <c r="M117" s="2822" t="s">
        <v>1148</v>
      </c>
      <c r="N117" s="2825" t="s">
        <v>1117</v>
      </c>
      <c r="O117" s="2862">
        <f>+AC117</f>
        <v>2824.4268640000005</v>
      </c>
      <c r="P117" s="2865">
        <v>0</v>
      </c>
      <c r="Q117" s="2865">
        <v>0</v>
      </c>
      <c r="R117" s="2865">
        <v>0</v>
      </c>
      <c r="S117" s="3014">
        <f>+SUM(O117:Q118)</f>
        <v>2824.4268640000005</v>
      </c>
      <c r="T117" s="2879" t="s">
        <v>1210</v>
      </c>
      <c r="U117" s="588" t="s">
        <v>281</v>
      </c>
      <c r="V117" s="907"/>
      <c r="W117" s="855" t="s">
        <v>291</v>
      </c>
      <c r="X117" s="490"/>
      <c r="Y117" s="491"/>
      <c r="Z117" s="760"/>
      <c r="AA117" s="699"/>
      <c r="AB117" s="677"/>
      <c r="AC117" s="694">
        <f>+AB118</f>
        <v>2824.4268640000005</v>
      </c>
      <c r="AD117" s="634"/>
      <c r="AE117" s="635"/>
      <c r="AF117" s="635"/>
      <c r="AG117" s="2812"/>
    </row>
    <row r="118" spans="1:33" s="481" customFormat="1" ht="81" customHeight="1" x14ac:dyDescent="0.25">
      <c r="A118" s="3058" t="s">
        <v>140</v>
      </c>
      <c r="B118" s="2839"/>
      <c r="C118" s="2842"/>
      <c r="D118" s="2823"/>
      <c r="E118" s="2845"/>
      <c r="F118" s="2823"/>
      <c r="G118" s="2823"/>
      <c r="H118" s="2823"/>
      <c r="I118" s="2835"/>
      <c r="J118" s="2835"/>
      <c r="K118" s="2835"/>
      <c r="L118" s="2835"/>
      <c r="M118" s="2823"/>
      <c r="N118" s="2826"/>
      <c r="O118" s="2863"/>
      <c r="P118" s="2866"/>
      <c r="Q118" s="2866"/>
      <c r="R118" s="2866"/>
      <c r="S118" s="2832"/>
      <c r="T118" s="2880"/>
      <c r="U118" s="584"/>
      <c r="V118" s="908" t="s">
        <v>47</v>
      </c>
      <c r="W118" s="864" t="s">
        <v>971</v>
      </c>
      <c r="X118" s="492">
        <v>113</v>
      </c>
      <c r="Y118" s="493" t="s">
        <v>264</v>
      </c>
      <c r="Z118" s="765">
        <v>22.3169</v>
      </c>
      <c r="AA118" s="683">
        <f>Z118*X118</f>
        <v>2521.8097000000002</v>
      </c>
      <c r="AB118" s="684">
        <f>(AA118*1.12)</f>
        <v>2824.4268640000005</v>
      </c>
      <c r="AC118" s="695"/>
      <c r="AD118" s="649"/>
      <c r="AE118" s="638" t="s">
        <v>52</v>
      </c>
      <c r="AF118" s="638"/>
      <c r="AG118" s="2813"/>
    </row>
    <row r="119" spans="1:33" s="481" customFormat="1" ht="118.5" customHeight="1" x14ac:dyDescent="0.25">
      <c r="A119" s="3059"/>
      <c r="B119" s="1019" t="s">
        <v>44</v>
      </c>
      <c r="C119" s="1020" t="s">
        <v>45</v>
      </c>
      <c r="D119" s="1017" t="s">
        <v>285</v>
      </c>
      <c r="E119" s="1021" t="s">
        <v>47</v>
      </c>
      <c r="F119" s="1017" t="s">
        <v>671</v>
      </c>
      <c r="G119" s="1017" t="s">
        <v>96</v>
      </c>
      <c r="H119" s="1017" t="s">
        <v>1051</v>
      </c>
      <c r="I119" s="1023">
        <v>0</v>
      </c>
      <c r="J119" s="1023">
        <v>1</v>
      </c>
      <c r="K119" s="1024">
        <v>0</v>
      </c>
      <c r="L119" s="1024">
        <v>12</v>
      </c>
      <c r="M119" s="1017" t="s">
        <v>1036</v>
      </c>
      <c r="N119" s="1025" t="s">
        <v>1011</v>
      </c>
      <c r="O119" s="1036">
        <v>0</v>
      </c>
      <c r="P119" s="1037">
        <v>0</v>
      </c>
      <c r="Q119" s="1037">
        <v>0</v>
      </c>
      <c r="R119" s="1037">
        <v>0</v>
      </c>
      <c r="S119" s="1033">
        <f>+SUM(O119:Q119)</f>
        <v>0</v>
      </c>
      <c r="T119" s="939" t="s">
        <v>1211</v>
      </c>
      <c r="U119" s="597"/>
      <c r="V119" s="909"/>
      <c r="W119" s="863"/>
      <c r="X119" s="556"/>
      <c r="Y119" s="557"/>
      <c r="Z119" s="767"/>
      <c r="AA119" s="712"/>
      <c r="AB119" s="713"/>
      <c r="AC119" s="714"/>
      <c r="AD119" s="650"/>
      <c r="AE119" s="651"/>
      <c r="AF119" s="651"/>
      <c r="AG119" s="1027"/>
    </row>
    <row r="120" spans="1:33" s="481" customFormat="1" ht="33.950000000000003" customHeight="1" x14ac:dyDescent="0.25">
      <c r="A120" s="3059"/>
      <c r="B120" s="2838" t="s">
        <v>44</v>
      </c>
      <c r="C120" s="2841" t="s">
        <v>45</v>
      </c>
      <c r="D120" s="2822" t="s">
        <v>282</v>
      </c>
      <c r="E120" s="2844" t="s">
        <v>47</v>
      </c>
      <c r="F120" s="2822" t="s">
        <v>674</v>
      </c>
      <c r="G120" s="2822" t="s">
        <v>136</v>
      </c>
      <c r="H120" s="2822" t="s">
        <v>1052</v>
      </c>
      <c r="I120" s="2834">
        <v>10</v>
      </c>
      <c r="J120" s="2834">
        <v>10</v>
      </c>
      <c r="K120" s="2837">
        <v>12</v>
      </c>
      <c r="L120" s="2837">
        <v>12</v>
      </c>
      <c r="M120" s="2822" t="s">
        <v>1037</v>
      </c>
      <c r="N120" s="2825" t="s">
        <v>193</v>
      </c>
      <c r="O120" s="2828">
        <f>+AC120</f>
        <v>90.316800000000001</v>
      </c>
      <c r="P120" s="2831">
        <v>0</v>
      </c>
      <c r="Q120" s="2831">
        <v>0</v>
      </c>
      <c r="R120" s="2831">
        <v>0</v>
      </c>
      <c r="S120" s="3009">
        <f>+SUM(O120:Q124)</f>
        <v>90.316800000000001</v>
      </c>
      <c r="T120" s="2879" t="s">
        <v>1235</v>
      </c>
      <c r="U120" s="586" t="s">
        <v>65</v>
      </c>
      <c r="V120" s="907"/>
      <c r="W120" s="855" t="s">
        <v>66</v>
      </c>
      <c r="X120" s="489"/>
      <c r="Y120" s="494"/>
      <c r="Z120" s="762"/>
      <c r="AA120" s="699"/>
      <c r="AB120" s="677"/>
      <c r="AC120" s="715">
        <f>SUM(AB121:AB124)</f>
        <v>90.316800000000001</v>
      </c>
      <c r="AD120" s="644"/>
      <c r="AE120" s="635"/>
      <c r="AF120" s="635"/>
      <c r="AG120" s="2812"/>
    </row>
    <row r="121" spans="1:33" s="481" customFormat="1" ht="18" customHeight="1" x14ac:dyDescent="0.25">
      <c r="A121" s="3059"/>
      <c r="B121" s="2839"/>
      <c r="C121" s="2842"/>
      <c r="D121" s="2823"/>
      <c r="E121" s="2845"/>
      <c r="F121" s="2823"/>
      <c r="G121" s="2823"/>
      <c r="H121" s="2823"/>
      <c r="I121" s="2835"/>
      <c r="J121" s="2835"/>
      <c r="K121" s="2835"/>
      <c r="L121" s="2835"/>
      <c r="M121" s="2823"/>
      <c r="N121" s="2826"/>
      <c r="O121" s="2829"/>
      <c r="P121" s="2832"/>
      <c r="Q121" s="2832"/>
      <c r="R121" s="2832"/>
      <c r="S121" s="2832"/>
      <c r="T121" s="2880"/>
      <c r="U121" s="933"/>
      <c r="V121" s="897" t="s">
        <v>47</v>
      </c>
      <c r="W121" s="865" t="s">
        <v>685</v>
      </c>
      <c r="X121" s="482">
        <v>2</v>
      </c>
      <c r="Y121" s="483" t="s">
        <v>264</v>
      </c>
      <c r="Z121" s="258">
        <v>10.08</v>
      </c>
      <c r="AA121" s="679">
        <f>+X121*Z121</f>
        <v>20.16</v>
      </c>
      <c r="AB121" s="682">
        <f>+AA121*0.12+AA121</f>
        <v>22.5792</v>
      </c>
      <c r="AC121" s="681"/>
      <c r="AD121" s="625"/>
      <c r="AE121" s="626" t="s">
        <v>52</v>
      </c>
      <c r="AF121" s="626"/>
      <c r="AG121" s="2813"/>
    </row>
    <row r="122" spans="1:33" s="481" customFormat="1" ht="18" customHeight="1" x14ac:dyDescent="0.25">
      <c r="A122" s="3059"/>
      <c r="B122" s="2839"/>
      <c r="C122" s="2842"/>
      <c r="D122" s="2823"/>
      <c r="E122" s="2845"/>
      <c r="F122" s="2823"/>
      <c r="G122" s="2823"/>
      <c r="H122" s="2823"/>
      <c r="I122" s="2835"/>
      <c r="J122" s="2835"/>
      <c r="K122" s="2835"/>
      <c r="L122" s="2835"/>
      <c r="M122" s="2823"/>
      <c r="N122" s="2826"/>
      <c r="O122" s="2829"/>
      <c r="P122" s="2832"/>
      <c r="Q122" s="2832"/>
      <c r="R122" s="2832"/>
      <c r="S122" s="2832"/>
      <c r="T122" s="2880"/>
      <c r="U122" s="933"/>
      <c r="V122" s="897" t="s">
        <v>47</v>
      </c>
      <c r="W122" s="865" t="s">
        <v>688</v>
      </c>
      <c r="X122" s="489">
        <v>2</v>
      </c>
      <c r="Y122" s="494" t="s">
        <v>264</v>
      </c>
      <c r="Z122" s="762">
        <v>10.08</v>
      </c>
      <c r="AA122" s="679">
        <f>+X122*Z122</f>
        <v>20.16</v>
      </c>
      <c r="AB122" s="682">
        <f>+AA122*0.12+AA122</f>
        <v>22.5792</v>
      </c>
      <c r="AC122" s="681"/>
      <c r="AD122" s="625"/>
      <c r="AE122" s="626" t="s">
        <v>52</v>
      </c>
      <c r="AF122" s="626"/>
      <c r="AG122" s="2813"/>
    </row>
    <row r="123" spans="1:33" s="481" customFormat="1" ht="18" customHeight="1" x14ac:dyDescent="0.25">
      <c r="A123" s="3059"/>
      <c r="B123" s="2839"/>
      <c r="C123" s="2842"/>
      <c r="D123" s="2823"/>
      <c r="E123" s="2845"/>
      <c r="F123" s="2823"/>
      <c r="G123" s="2823"/>
      <c r="H123" s="2823"/>
      <c r="I123" s="2835"/>
      <c r="J123" s="2835"/>
      <c r="K123" s="2835"/>
      <c r="L123" s="2835"/>
      <c r="M123" s="2823"/>
      <c r="N123" s="2826"/>
      <c r="O123" s="2829"/>
      <c r="P123" s="2832"/>
      <c r="Q123" s="2832"/>
      <c r="R123" s="2832"/>
      <c r="S123" s="2832"/>
      <c r="T123" s="2880"/>
      <c r="U123" s="933"/>
      <c r="V123" s="897" t="s">
        <v>47</v>
      </c>
      <c r="W123" s="865" t="s">
        <v>686</v>
      </c>
      <c r="X123" s="489">
        <v>2</v>
      </c>
      <c r="Y123" s="494" t="s">
        <v>264</v>
      </c>
      <c r="Z123" s="762">
        <v>10.08</v>
      </c>
      <c r="AA123" s="679">
        <f>+X123*Z123</f>
        <v>20.16</v>
      </c>
      <c r="AB123" s="682">
        <f>+AA123*0.12+AA123</f>
        <v>22.5792</v>
      </c>
      <c r="AC123" s="681"/>
      <c r="AD123" s="625"/>
      <c r="AE123" s="626" t="s">
        <v>52</v>
      </c>
      <c r="AF123" s="626"/>
      <c r="AG123" s="2813"/>
    </row>
    <row r="124" spans="1:33" s="481" customFormat="1" ht="18" customHeight="1" thickBot="1" x14ac:dyDescent="0.3">
      <c r="A124" s="3059"/>
      <c r="B124" s="2840"/>
      <c r="C124" s="2843"/>
      <c r="D124" s="2824"/>
      <c r="E124" s="2846"/>
      <c r="F124" s="2824"/>
      <c r="G124" s="2824"/>
      <c r="H124" s="2824"/>
      <c r="I124" s="2836"/>
      <c r="J124" s="2836"/>
      <c r="K124" s="2836"/>
      <c r="L124" s="2836"/>
      <c r="M124" s="2824"/>
      <c r="N124" s="2827"/>
      <c r="O124" s="2830"/>
      <c r="P124" s="2833"/>
      <c r="Q124" s="2833"/>
      <c r="R124" s="2833"/>
      <c r="S124" s="2833"/>
      <c r="T124" s="3040"/>
      <c r="U124" s="933"/>
      <c r="V124" s="897" t="s">
        <v>47</v>
      </c>
      <c r="W124" s="865" t="s">
        <v>687</v>
      </c>
      <c r="X124" s="500">
        <v>2</v>
      </c>
      <c r="Y124" s="501" t="s">
        <v>264</v>
      </c>
      <c r="Z124" s="768">
        <v>10.08</v>
      </c>
      <c r="AA124" s="716">
        <f>+X124*Z124</f>
        <v>20.16</v>
      </c>
      <c r="AB124" s="717">
        <f>+AA124*0.12+AA124</f>
        <v>22.5792</v>
      </c>
      <c r="AC124" s="718"/>
      <c r="AD124" s="632"/>
      <c r="AE124" s="633" t="s">
        <v>52</v>
      </c>
      <c r="AF124" s="633"/>
      <c r="AG124" s="3041"/>
    </row>
    <row r="125" spans="1:33" s="943" customFormat="1" ht="22.5" customHeight="1" thickBot="1" x14ac:dyDescent="0.3">
      <c r="A125" s="3060"/>
      <c r="B125" s="2889" t="s">
        <v>137</v>
      </c>
      <c r="C125" s="2890"/>
      <c r="D125" s="2890"/>
      <c r="E125" s="2890"/>
      <c r="F125" s="2890"/>
      <c r="G125" s="2890"/>
      <c r="H125" s="2890"/>
      <c r="I125" s="2890"/>
      <c r="J125" s="2890"/>
      <c r="K125" s="2890"/>
      <c r="L125" s="2890"/>
      <c r="M125" s="2890"/>
      <c r="N125" s="497" t="s">
        <v>138</v>
      </c>
      <c r="O125" s="941">
        <f>SUM(O102:O124)</f>
        <v>3529.1559840000004</v>
      </c>
      <c r="P125" s="941">
        <f>SUM(P102:P121)</f>
        <v>0</v>
      </c>
      <c r="Q125" s="941">
        <f>SUM(Q102:Q121)</f>
        <v>0</v>
      </c>
      <c r="R125" s="941">
        <f>SUM(R102:R121)</f>
        <v>0</v>
      </c>
      <c r="S125" s="941">
        <f>SUM(S102:S121)</f>
        <v>3529.1559840000004</v>
      </c>
      <c r="T125" s="942"/>
      <c r="U125" s="3035" t="s">
        <v>139</v>
      </c>
      <c r="V125" s="2816"/>
      <c r="W125" s="2816"/>
      <c r="X125" s="2816"/>
      <c r="Y125" s="2816"/>
      <c r="Z125" s="2816"/>
      <c r="AA125" s="2816"/>
      <c r="AB125" s="497" t="s">
        <v>138</v>
      </c>
      <c r="AC125" s="553">
        <f>SUM(AC102:AC124)</f>
        <v>3529.1559840000004</v>
      </c>
      <c r="AD125" s="3036"/>
      <c r="AE125" s="3037"/>
      <c r="AF125" s="3037"/>
      <c r="AG125" s="3038"/>
    </row>
    <row r="126" spans="1:33" s="481" customFormat="1" ht="33.950000000000003" customHeight="1" x14ac:dyDescent="0.25">
      <c r="A126" s="3052" t="s">
        <v>194</v>
      </c>
      <c r="B126" s="2896" t="s">
        <v>44</v>
      </c>
      <c r="C126" s="2897" t="s">
        <v>45</v>
      </c>
      <c r="D126" s="2898" t="s">
        <v>87</v>
      </c>
      <c r="E126" s="2899" t="s">
        <v>47</v>
      </c>
      <c r="F126" s="2898" t="s">
        <v>1073</v>
      </c>
      <c r="G126" s="2898" t="s">
        <v>195</v>
      </c>
      <c r="H126" s="2898" t="s">
        <v>1212</v>
      </c>
      <c r="I126" s="3033">
        <v>20</v>
      </c>
      <c r="J126" s="3033">
        <v>28</v>
      </c>
      <c r="K126" s="3034">
        <v>24</v>
      </c>
      <c r="L126" s="3034">
        <v>24</v>
      </c>
      <c r="M126" s="2898" t="s">
        <v>1038</v>
      </c>
      <c r="N126" s="2913" t="s">
        <v>1012</v>
      </c>
      <c r="O126" s="3031">
        <f>+AC126</f>
        <v>235.64800000000002</v>
      </c>
      <c r="P126" s="3032">
        <v>0</v>
      </c>
      <c r="Q126" s="3032">
        <v>0</v>
      </c>
      <c r="R126" s="3032">
        <v>0</v>
      </c>
      <c r="S126" s="3039">
        <f>+SUM(O126:Q134)</f>
        <v>235.64800000000002</v>
      </c>
      <c r="T126" s="2911" t="s">
        <v>1118</v>
      </c>
      <c r="U126" s="598" t="s">
        <v>65</v>
      </c>
      <c r="V126" s="910"/>
      <c r="W126" s="866" t="s">
        <v>66</v>
      </c>
      <c r="X126" s="490"/>
      <c r="Y126" s="491"/>
      <c r="Z126" s="760"/>
      <c r="AA126" s="769"/>
      <c r="AB126" s="769"/>
      <c r="AC126" s="749">
        <f>SUM(AB127:AB134)</f>
        <v>235.64800000000002</v>
      </c>
      <c r="AD126" s="491"/>
      <c r="AE126" s="491"/>
      <c r="AF126" s="491"/>
      <c r="AG126" s="3011"/>
    </row>
    <row r="127" spans="1:33" s="481" customFormat="1" ht="18" customHeight="1" x14ac:dyDescent="0.25">
      <c r="A127" s="3053"/>
      <c r="B127" s="2839"/>
      <c r="C127" s="2842"/>
      <c r="D127" s="2823"/>
      <c r="E127" s="2845"/>
      <c r="F127" s="2823"/>
      <c r="G127" s="2823"/>
      <c r="H127" s="2823"/>
      <c r="I127" s="2835"/>
      <c r="J127" s="2835"/>
      <c r="K127" s="2835"/>
      <c r="L127" s="2835"/>
      <c r="M127" s="2823"/>
      <c r="N127" s="2826"/>
      <c r="O127" s="2829"/>
      <c r="P127" s="2832"/>
      <c r="Q127" s="2832"/>
      <c r="R127" s="2832"/>
      <c r="S127" s="2832"/>
      <c r="T127" s="2880"/>
      <c r="U127" s="583"/>
      <c r="V127" s="897" t="s">
        <v>47</v>
      </c>
      <c r="W127" s="856" t="s">
        <v>685</v>
      </c>
      <c r="X127" s="499">
        <v>2</v>
      </c>
      <c r="Y127" s="257" t="s">
        <v>264</v>
      </c>
      <c r="Z127" s="754">
        <v>10.08</v>
      </c>
      <c r="AA127" s="770">
        <f t="shared" ref="AA127:AA134" si="6">+X127*Z127</f>
        <v>20.16</v>
      </c>
      <c r="AB127" s="770">
        <f t="shared" ref="AB127:AB134" si="7">+AA127*0.12+AA127</f>
        <v>22.5792</v>
      </c>
      <c r="AC127" s="741"/>
      <c r="AD127" s="257"/>
      <c r="AE127" s="257" t="s">
        <v>52</v>
      </c>
      <c r="AF127" s="257"/>
      <c r="AG127" s="2917"/>
    </row>
    <row r="128" spans="1:33" s="481" customFormat="1" ht="18" customHeight="1" x14ac:dyDescent="0.25">
      <c r="A128" s="3053"/>
      <c r="B128" s="2839"/>
      <c r="C128" s="2842"/>
      <c r="D128" s="2823"/>
      <c r="E128" s="2845"/>
      <c r="F128" s="2823"/>
      <c r="G128" s="2823"/>
      <c r="H128" s="2823"/>
      <c r="I128" s="2835"/>
      <c r="J128" s="2835"/>
      <c r="K128" s="2835"/>
      <c r="L128" s="2835"/>
      <c r="M128" s="2823"/>
      <c r="N128" s="2826"/>
      <c r="O128" s="2829"/>
      <c r="P128" s="2832"/>
      <c r="Q128" s="2832"/>
      <c r="R128" s="2832"/>
      <c r="S128" s="2832"/>
      <c r="T128" s="2880"/>
      <c r="U128" s="583"/>
      <c r="V128" s="897" t="s">
        <v>47</v>
      </c>
      <c r="W128" s="856" t="s">
        <v>686</v>
      </c>
      <c r="X128" s="499">
        <v>1</v>
      </c>
      <c r="Y128" s="257" t="s">
        <v>264</v>
      </c>
      <c r="Z128" s="754">
        <v>10.08</v>
      </c>
      <c r="AA128" s="770">
        <f t="shared" si="6"/>
        <v>10.08</v>
      </c>
      <c r="AB128" s="770">
        <f t="shared" si="7"/>
        <v>11.2896</v>
      </c>
      <c r="AC128" s="741"/>
      <c r="AD128" s="257"/>
      <c r="AE128" s="257" t="s">
        <v>52</v>
      </c>
      <c r="AF128" s="259"/>
      <c r="AG128" s="2917"/>
    </row>
    <row r="129" spans="1:33" s="481" customFormat="1" ht="18" customHeight="1" x14ac:dyDescent="0.25">
      <c r="A129" s="3053"/>
      <c r="B129" s="2839"/>
      <c r="C129" s="2842"/>
      <c r="D129" s="2823"/>
      <c r="E129" s="2845"/>
      <c r="F129" s="2823"/>
      <c r="G129" s="2823"/>
      <c r="H129" s="2823"/>
      <c r="I129" s="2835"/>
      <c r="J129" s="2835"/>
      <c r="K129" s="2835"/>
      <c r="L129" s="2835"/>
      <c r="M129" s="2823"/>
      <c r="N129" s="2826"/>
      <c r="O129" s="2829"/>
      <c r="P129" s="2832"/>
      <c r="Q129" s="2832"/>
      <c r="R129" s="2832"/>
      <c r="S129" s="2832"/>
      <c r="T129" s="2880"/>
      <c r="U129" s="583"/>
      <c r="V129" s="897" t="s">
        <v>47</v>
      </c>
      <c r="W129" s="856" t="s">
        <v>687</v>
      </c>
      <c r="X129" s="499">
        <v>1</v>
      </c>
      <c r="Y129" s="257" t="s">
        <v>264</v>
      </c>
      <c r="Z129" s="754">
        <v>10.08</v>
      </c>
      <c r="AA129" s="770">
        <f t="shared" si="6"/>
        <v>10.08</v>
      </c>
      <c r="AB129" s="770">
        <f t="shared" si="7"/>
        <v>11.2896</v>
      </c>
      <c r="AC129" s="741"/>
      <c r="AD129" s="257"/>
      <c r="AE129" s="257" t="s">
        <v>52</v>
      </c>
      <c r="AF129" s="259"/>
      <c r="AG129" s="2917"/>
    </row>
    <row r="130" spans="1:33" s="481" customFormat="1" ht="18" customHeight="1" x14ac:dyDescent="0.25">
      <c r="A130" s="3053"/>
      <c r="B130" s="2839"/>
      <c r="C130" s="2842"/>
      <c r="D130" s="2823"/>
      <c r="E130" s="2845"/>
      <c r="F130" s="2823"/>
      <c r="G130" s="2823"/>
      <c r="H130" s="2823"/>
      <c r="I130" s="2835"/>
      <c r="J130" s="2835"/>
      <c r="K130" s="2835"/>
      <c r="L130" s="2835"/>
      <c r="M130" s="2823"/>
      <c r="N130" s="2826"/>
      <c r="O130" s="2829"/>
      <c r="P130" s="2832"/>
      <c r="Q130" s="2832"/>
      <c r="R130" s="2832"/>
      <c r="S130" s="2832"/>
      <c r="T130" s="2880"/>
      <c r="U130" s="584"/>
      <c r="V130" s="897" t="s">
        <v>47</v>
      </c>
      <c r="W130" s="856" t="s">
        <v>688</v>
      </c>
      <c r="X130" s="499">
        <v>1</v>
      </c>
      <c r="Y130" s="257" t="s">
        <v>264</v>
      </c>
      <c r="Z130" s="754">
        <v>10.08</v>
      </c>
      <c r="AA130" s="770">
        <f t="shared" si="6"/>
        <v>10.08</v>
      </c>
      <c r="AB130" s="770">
        <f t="shared" si="7"/>
        <v>11.2896</v>
      </c>
      <c r="AC130" s="771"/>
      <c r="AD130" s="493"/>
      <c r="AE130" s="493" t="s">
        <v>52</v>
      </c>
      <c r="AF130" s="502"/>
      <c r="AG130" s="2917"/>
    </row>
    <row r="131" spans="1:33" s="481" customFormat="1" ht="18" customHeight="1" x14ac:dyDescent="0.25">
      <c r="A131" s="3053"/>
      <c r="B131" s="2839"/>
      <c r="C131" s="2842"/>
      <c r="D131" s="2823"/>
      <c r="E131" s="2845"/>
      <c r="F131" s="2823"/>
      <c r="G131" s="2823"/>
      <c r="H131" s="2823"/>
      <c r="I131" s="2835"/>
      <c r="J131" s="2835"/>
      <c r="K131" s="2835"/>
      <c r="L131" s="2835"/>
      <c r="M131" s="2823"/>
      <c r="N131" s="2826"/>
      <c r="O131" s="2829"/>
      <c r="P131" s="2832"/>
      <c r="Q131" s="2832"/>
      <c r="R131" s="2832"/>
      <c r="S131" s="2832"/>
      <c r="T131" s="2880"/>
      <c r="U131" s="584"/>
      <c r="V131" s="897" t="s">
        <v>47</v>
      </c>
      <c r="W131" s="856" t="s">
        <v>994</v>
      </c>
      <c r="X131" s="499">
        <v>1</v>
      </c>
      <c r="Y131" s="257" t="s">
        <v>264</v>
      </c>
      <c r="Z131" s="754">
        <v>40</v>
      </c>
      <c r="AA131" s="770">
        <f t="shared" si="6"/>
        <v>40</v>
      </c>
      <c r="AB131" s="770">
        <f t="shared" si="7"/>
        <v>44.8</v>
      </c>
      <c r="AC131" s="771"/>
      <c r="AD131" s="493"/>
      <c r="AE131" s="493" t="s">
        <v>52</v>
      </c>
      <c r="AF131" s="502"/>
      <c r="AG131" s="2917"/>
    </row>
    <row r="132" spans="1:33" s="481" customFormat="1" ht="18" customHeight="1" x14ac:dyDescent="0.25">
      <c r="A132" s="3053"/>
      <c r="B132" s="2839"/>
      <c r="C132" s="2842"/>
      <c r="D132" s="2823"/>
      <c r="E132" s="2845"/>
      <c r="F132" s="2823"/>
      <c r="G132" s="2823"/>
      <c r="H132" s="2823"/>
      <c r="I132" s="2835"/>
      <c r="J132" s="2835"/>
      <c r="K132" s="2835"/>
      <c r="L132" s="2835"/>
      <c r="M132" s="2823"/>
      <c r="N132" s="2826"/>
      <c r="O132" s="2829"/>
      <c r="P132" s="2832"/>
      <c r="Q132" s="2832"/>
      <c r="R132" s="2832"/>
      <c r="S132" s="2832"/>
      <c r="T132" s="2880"/>
      <c r="U132" s="584"/>
      <c r="V132" s="894" t="s">
        <v>47</v>
      </c>
      <c r="W132" s="852" t="s">
        <v>983</v>
      </c>
      <c r="X132" s="499">
        <v>1</v>
      </c>
      <c r="Y132" s="485" t="s">
        <v>264</v>
      </c>
      <c r="Z132" s="753">
        <v>40</v>
      </c>
      <c r="AA132" s="683">
        <f t="shared" si="6"/>
        <v>40</v>
      </c>
      <c r="AB132" s="684">
        <f t="shared" si="7"/>
        <v>44.8</v>
      </c>
      <c r="AC132" s="771"/>
      <c r="AD132" s="493"/>
      <c r="AE132" s="493" t="s">
        <v>52</v>
      </c>
      <c r="AF132" s="502"/>
      <c r="AG132" s="2917"/>
    </row>
    <row r="133" spans="1:33" s="481" customFormat="1" ht="33.950000000000003" customHeight="1" x14ac:dyDescent="0.25">
      <c r="A133" s="3053"/>
      <c r="B133" s="2839"/>
      <c r="C133" s="2842"/>
      <c r="D133" s="2823"/>
      <c r="E133" s="2845"/>
      <c r="F133" s="2823"/>
      <c r="G133" s="2823"/>
      <c r="H133" s="2823"/>
      <c r="I133" s="2835"/>
      <c r="J133" s="2835"/>
      <c r="K133" s="2835"/>
      <c r="L133" s="2835"/>
      <c r="M133" s="2823"/>
      <c r="N133" s="2826"/>
      <c r="O133" s="2829"/>
      <c r="P133" s="2832"/>
      <c r="Q133" s="2832"/>
      <c r="R133" s="2832"/>
      <c r="S133" s="2832"/>
      <c r="T133" s="2880"/>
      <c r="U133" s="584"/>
      <c r="V133" s="894" t="s">
        <v>47</v>
      </c>
      <c r="W133" s="852" t="s">
        <v>984</v>
      </c>
      <c r="X133" s="499">
        <v>1</v>
      </c>
      <c r="Y133" s="485" t="s">
        <v>264</v>
      </c>
      <c r="Z133" s="753">
        <v>40</v>
      </c>
      <c r="AA133" s="683">
        <f t="shared" si="6"/>
        <v>40</v>
      </c>
      <c r="AB133" s="684">
        <f t="shared" si="7"/>
        <v>44.8</v>
      </c>
      <c r="AC133" s="771"/>
      <c r="AD133" s="493"/>
      <c r="AE133" s="493" t="s">
        <v>52</v>
      </c>
      <c r="AF133" s="502"/>
      <c r="AG133" s="2917"/>
    </row>
    <row r="134" spans="1:33" s="481" customFormat="1" ht="18" customHeight="1" x14ac:dyDescent="0.25">
      <c r="A134" s="3053"/>
      <c r="B134" s="2881"/>
      <c r="C134" s="2882"/>
      <c r="D134" s="2860"/>
      <c r="E134" s="2883"/>
      <c r="F134" s="2860"/>
      <c r="G134" s="2860"/>
      <c r="H134" s="2860"/>
      <c r="I134" s="2859"/>
      <c r="J134" s="2859"/>
      <c r="K134" s="2859"/>
      <c r="L134" s="2859"/>
      <c r="M134" s="2860"/>
      <c r="N134" s="2861"/>
      <c r="O134" s="2888"/>
      <c r="P134" s="2877"/>
      <c r="Q134" s="2877"/>
      <c r="R134" s="2877"/>
      <c r="S134" s="2877"/>
      <c r="T134" s="3015"/>
      <c r="U134" s="599"/>
      <c r="V134" s="896" t="s">
        <v>47</v>
      </c>
      <c r="W134" s="854" t="s">
        <v>985</v>
      </c>
      <c r="X134" s="499">
        <v>1</v>
      </c>
      <c r="Y134" s="488" t="s">
        <v>264</v>
      </c>
      <c r="Z134" s="262">
        <v>40</v>
      </c>
      <c r="AA134" s="690">
        <f t="shared" si="6"/>
        <v>40</v>
      </c>
      <c r="AB134" s="691">
        <f t="shared" si="7"/>
        <v>44.8</v>
      </c>
      <c r="AC134" s="743"/>
      <c r="AD134" s="263"/>
      <c r="AE134" s="263" t="s">
        <v>52</v>
      </c>
      <c r="AF134" s="264"/>
      <c r="AG134" s="2976"/>
    </row>
    <row r="135" spans="1:33" s="481" customFormat="1" ht="18" customHeight="1" x14ac:dyDescent="0.25">
      <c r="A135" s="3053"/>
      <c r="B135" s="2838" t="s">
        <v>44</v>
      </c>
      <c r="C135" s="2841" t="s">
        <v>45</v>
      </c>
      <c r="D135" s="2822" t="s">
        <v>87</v>
      </c>
      <c r="E135" s="2844" t="s">
        <v>47</v>
      </c>
      <c r="F135" s="2822" t="s">
        <v>197</v>
      </c>
      <c r="G135" s="2822" t="s">
        <v>198</v>
      </c>
      <c r="H135" s="2822" t="s">
        <v>1053</v>
      </c>
      <c r="I135" s="2852">
        <v>150</v>
      </c>
      <c r="J135" s="2852">
        <v>300</v>
      </c>
      <c r="K135" s="2853">
        <v>24</v>
      </c>
      <c r="L135" s="2853">
        <v>24</v>
      </c>
      <c r="M135" s="2822" t="s">
        <v>1039</v>
      </c>
      <c r="N135" s="2825" t="s">
        <v>1013</v>
      </c>
      <c r="O135" s="2904">
        <f>+AC135</f>
        <v>129.38903999999997</v>
      </c>
      <c r="P135" s="2906">
        <v>0</v>
      </c>
      <c r="Q135" s="2906">
        <v>0</v>
      </c>
      <c r="R135" s="2906">
        <v>0</v>
      </c>
      <c r="S135" s="3014">
        <f>+SUM(O135:Q143)</f>
        <v>129.38903999999997</v>
      </c>
      <c r="T135" s="2879" t="s">
        <v>1119</v>
      </c>
      <c r="U135" s="588" t="s">
        <v>64</v>
      </c>
      <c r="V135" s="907"/>
      <c r="W135" s="867" t="s">
        <v>105</v>
      </c>
      <c r="X135" s="480"/>
      <c r="Y135" s="255"/>
      <c r="Z135" s="772"/>
      <c r="AA135" s="772"/>
      <c r="AB135" s="772"/>
      <c r="AC135" s="745">
        <f>SUM(AB136:AB143)</f>
        <v>129.38903999999997</v>
      </c>
      <c r="AD135" s="255"/>
      <c r="AE135" s="255"/>
      <c r="AF135" s="503"/>
      <c r="AG135" s="3020"/>
    </row>
    <row r="136" spans="1:33" s="481" customFormat="1" ht="18" customHeight="1" x14ac:dyDescent="0.25">
      <c r="A136" s="3053"/>
      <c r="B136" s="2839"/>
      <c r="C136" s="2842"/>
      <c r="D136" s="2823"/>
      <c r="E136" s="2845"/>
      <c r="F136" s="2823"/>
      <c r="G136" s="2823"/>
      <c r="H136" s="2823"/>
      <c r="I136" s="2835"/>
      <c r="J136" s="2835"/>
      <c r="K136" s="2835"/>
      <c r="L136" s="2835"/>
      <c r="M136" s="2823"/>
      <c r="N136" s="2826"/>
      <c r="O136" s="2829"/>
      <c r="P136" s="2832"/>
      <c r="Q136" s="2832"/>
      <c r="R136" s="2832"/>
      <c r="S136" s="2832"/>
      <c r="T136" s="2880"/>
      <c r="U136" s="583"/>
      <c r="V136" s="897" t="s">
        <v>47</v>
      </c>
      <c r="W136" s="856" t="s">
        <v>701</v>
      </c>
      <c r="X136" s="499">
        <v>30</v>
      </c>
      <c r="Y136" s="257" t="s">
        <v>264</v>
      </c>
      <c r="Z136" s="760">
        <v>3.26</v>
      </c>
      <c r="AA136" s="754">
        <f t="shared" ref="AA136:AA143" si="8">+X136*Z136</f>
        <v>97.8</v>
      </c>
      <c r="AB136" s="754">
        <f>AA136</f>
        <v>97.8</v>
      </c>
      <c r="AC136" s="769"/>
      <c r="AD136" s="257"/>
      <c r="AE136" s="257" t="s">
        <v>52</v>
      </c>
      <c r="AF136" s="503"/>
      <c r="AG136" s="2917"/>
    </row>
    <row r="137" spans="1:33" s="481" customFormat="1" ht="18" customHeight="1" x14ac:dyDescent="0.25">
      <c r="A137" s="3053"/>
      <c r="B137" s="2839"/>
      <c r="C137" s="2842"/>
      <c r="D137" s="2823"/>
      <c r="E137" s="2845"/>
      <c r="F137" s="2823"/>
      <c r="G137" s="2823"/>
      <c r="H137" s="2823"/>
      <c r="I137" s="2835"/>
      <c r="J137" s="2835"/>
      <c r="K137" s="2835"/>
      <c r="L137" s="2835"/>
      <c r="M137" s="2823"/>
      <c r="N137" s="2826"/>
      <c r="O137" s="2829"/>
      <c r="P137" s="2832"/>
      <c r="Q137" s="2832"/>
      <c r="R137" s="2832"/>
      <c r="S137" s="2832"/>
      <c r="T137" s="2880"/>
      <c r="U137" s="583"/>
      <c r="V137" s="897" t="s">
        <v>47</v>
      </c>
      <c r="W137" s="856" t="s">
        <v>702</v>
      </c>
      <c r="X137" s="499">
        <v>10</v>
      </c>
      <c r="Y137" s="257" t="s">
        <v>331</v>
      </c>
      <c r="Z137" s="760">
        <v>0.79</v>
      </c>
      <c r="AA137" s="754">
        <f t="shared" si="8"/>
        <v>7.9</v>
      </c>
      <c r="AB137" s="754">
        <f t="shared" ref="AB137:AB143" si="9">+AA137*0.12+AA137</f>
        <v>8.8480000000000008</v>
      </c>
      <c r="AC137" s="769"/>
      <c r="AD137" s="257"/>
      <c r="AE137" s="257" t="s">
        <v>52</v>
      </c>
      <c r="AF137" s="503"/>
      <c r="AG137" s="2917"/>
    </row>
    <row r="138" spans="1:33" s="481" customFormat="1" ht="18" customHeight="1" x14ac:dyDescent="0.25">
      <c r="A138" s="3053"/>
      <c r="B138" s="2839"/>
      <c r="C138" s="2842"/>
      <c r="D138" s="2823"/>
      <c r="E138" s="2845"/>
      <c r="F138" s="2823"/>
      <c r="G138" s="2823"/>
      <c r="H138" s="2823"/>
      <c r="I138" s="2835"/>
      <c r="J138" s="2835"/>
      <c r="K138" s="2835"/>
      <c r="L138" s="2835"/>
      <c r="M138" s="2823"/>
      <c r="N138" s="2826"/>
      <c r="O138" s="2829"/>
      <c r="P138" s="2832"/>
      <c r="Q138" s="2832"/>
      <c r="R138" s="2832"/>
      <c r="S138" s="2832"/>
      <c r="T138" s="2880"/>
      <c r="U138" s="583"/>
      <c r="V138" s="897" t="s">
        <v>47</v>
      </c>
      <c r="W138" s="856" t="s">
        <v>1120</v>
      </c>
      <c r="X138" s="499">
        <v>15</v>
      </c>
      <c r="Y138" s="257" t="s">
        <v>331</v>
      </c>
      <c r="Z138" s="760">
        <v>0.48730000000000001</v>
      </c>
      <c r="AA138" s="754">
        <f t="shared" si="8"/>
        <v>7.3094999999999999</v>
      </c>
      <c r="AB138" s="754">
        <f t="shared" si="9"/>
        <v>8.1866400000000006</v>
      </c>
      <c r="AC138" s="769"/>
      <c r="AD138" s="257"/>
      <c r="AE138" s="257" t="s">
        <v>52</v>
      </c>
      <c r="AF138" s="503"/>
      <c r="AG138" s="2917"/>
    </row>
    <row r="139" spans="1:33" s="481" customFormat="1" ht="18" customHeight="1" x14ac:dyDescent="0.25">
      <c r="A139" s="3053"/>
      <c r="B139" s="2839"/>
      <c r="C139" s="2842"/>
      <c r="D139" s="2823"/>
      <c r="E139" s="2845"/>
      <c r="F139" s="2823"/>
      <c r="G139" s="2823"/>
      <c r="H139" s="2823"/>
      <c r="I139" s="2835"/>
      <c r="J139" s="2835"/>
      <c r="K139" s="2835"/>
      <c r="L139" s="2835"/>
      <c r="M139" s="2823"/>
      <c r="N139" s="2826"/>
      <c r="O139" s="2829"/>
      <c r="P139" s="2832"/>
      <c r="Q139" s="2832"/>
      <c r="R139" s="2832"/>
      <c r="S139" s="2832"/>
      <c r="T139" s="2880"/>
      <c r="U139" s="583"/>
      <c r="V139" s="897" t="s">
        <v>47</v>
      </c>
      <c r="W139" s="856" t="s">
        <v>292</v>
      </c>
      <c r="X139" s="499">
        <v>3</v>
      </c>
      <c r="Y139" s="257" t="s">
        <v>264</v>
      </c>
      <c r="Z139" s="760">
        <v>0.59750000000000003</v>
      </c>
      <c r="AA139" s="754">
        <f>+X139*Z139</f>
        <v>1.7925</v>
      </c>
      <c r="AB139" s="754">
        <f>+AA139*0.12+AA139</f>
        <v>2.0076000000000001</v>
      </c>
      <c r="AC139" s="769"/>
      <c r="AD139" s="257"/>
      <c r="AE139" s="257" t="s">
        <v>52</v>
      </c>
      <c r="AF139" s="503"/>
      <c r="AG139" s="2917"/>
    </row>
    <row r="140" spans="1:33" s="481" customFormat="1" ht="18" customHeight="1" x14ac:dyDescent="0.25">
      <c r="A140" s="3054"/>
      <c r="B140" s="2839"/>
      <c r="C140" s="2842"/>
      <c r="D140" s="2823"/>
      <c r="E140" s="2845"/>
      <c r="F140" s="2823"/>
      <c r="G140" s="2823"/>
      <c r="H140" s="2823"/>
      <c r="I140" s="2835"/>
      <c r="J140" s="2835"/>
      <c r="K140" s="2835"/>
      <c r="L140" s="2835"/>
      <c r="M140" s="2823"/>
      <c r="N140" s="2826"/>
      <c r="O140" s="2829"/>
      <c r="P140" s="2832"/>
      <c r="Q140" s="2832"/>
      <c r="R140" s="2832"/>
      <c r="S140" s="2832"/>
      <c r="T140" s="2880"/>
      <c r="U140" s="583"/>
      <c r="V140" s="897" t="s">
        <v>47</v>
      </c>
      <c r="W140" s="856" t="s">
        <v>703</v>
      </c>
      <c r="X140" s="499">
        <v>5</v>
      </c>
      <c r="Y140" s="257" t="s">
        <v>331</v>
      </c>
      <c r="Z140" s="760">
        <v>0.6925</v>
      </c>
      <c r="AA140" s="754">
        <f t="shared" si="8"/>
        <v>3.4624999999999999</v>
      </c>
      <c r="AB140" s="754">
        <f t="shared" si="9"/>
        <v>3.8780000000000001</v>
      </c>
      <c r="AC140" s="769"/>
      <c r="AD140" s="257"/>
      <c r="AE140" s="257" t="s">
        <v>52</v>
      </c>
      <c r="AF140" s="503"/>
      <c r="AG140" s="2917"/>
    </row>
    <row r="141" spans="1:33" s="481" customFormat="1" ht="18" customHeight="1" x14ac:dyDescent="0.25">
      <c r="A141" s="3058" t="s">
        <v>194</v>
      </c>
      <c r="B141" s="2839"/>
      <c r="C141" s="2842"/>
      <c r="D141" s="2823"/>
      <c r="E141" s="2845"/>
      <c r="F141" s="2823"/>
      <c r="G141" s="2823"/>
      <c r="H141" s="2823"/>
      <c r="I141" s="2835"/>
      <c r="J141" s="2835"/>
      <c r="K141" s="2835"/>
      <c r="L141" s="2835"/>
      <c r="M141" s="2823"/>
      <c r="N141" s="2826"/>
      <c r="O141" s="2829"/>
      <c r="P141" s="2832"/>
      <c r="Q141" s="2832"/>
      <c r="R141" s="2832"/>
      <c r="S141" s="2832"/>
      <c r="T141" s="2880"/>
      <c r="U141" s="583"/>
      <c r="V141" s="897" t="s">
        <v>47</v>
      </c>
      <c r="W141" s="856" t="s">
        <v>335</v>
      </c>
      <c r="X141" s="499">
        <v>6</v>
      </c>
      <c r="Y141" s="257" t="s">
        <v>264</v>
      </c>
      <c r="Z141" s="760">
        <v>0.24</v>
      </c>
      <c r="AA141" s="754">
        <f t="shared" si="8"/>
        <v>1.44</v>
      </c>
      <c r="AB141" s="754">
        <f t="shared" si="9"/>
        <v>1.6128</v>
      </c>
      <c r="AC141" s="769"/>
      <c r="AD141" s="257"/>
      <c r="AE141" s="257" t="s">
        <v>52</v>
      </c>
      <c r="AF141" s="503"/>
      <c r="AG141" s="2917"/>
    </row>
    <row r="142" spans="1:33" s="481" customFormat="1" ht="18" customHeight="1" x14ac:dyDescent="0.25">
      <c r="A142" s="3059"/>
      <c r="B142" s="2839"/>
      <c r="C142" s="2842"/>
      <c r="D142" s="2823"/>
      <c r="E142" s="2845"/>
      <c r="F142" s="2823"/>
      <c r="G142" s="2823"/>
      <c r="H142" s="2823"/>
      <c r="I142" s="2835"/>
      <c r="J142" s="2835"/>
      <c r="K142" s="2835"/>
      <c r="L142" s="2835"/>
      <c r="M142" s="2823"/>
      <c r="N142" s="2826"/>
      <c r="O142" s="2829"/>
      <c r="P142" s="2832"/>
      <c r="Q142" s="2832"/>
      <c r="R142" s="2832"/>
      <c r="S142" s="2832"/>
      <c r="T142" s="2880"/>
      <c r="U142" s="583"/>
      <c r="V142" s="897" t="s">
        <v>47</v>
      </c>
      <c r="W142" s="862" t="s">
        <v>1149</v>
      </c>
      <c r="X142" s="492">
        <v>10</v>
      </c>
      <c r="Y142" s="257" t="s">
        <v>264</v>
      </c>
      <c r="Z142" s="754">
        <v>0.44</v>
      </c>
      <c r="AA142" s="765">
        <f t="shared" si="8"/>
        <v>4.4000000000000004</v>
      </c>
      <c r="AB142" s="765">
        <f t="shared" si="9"/>
        <v>4.9280000000000008</v>
      </c>
      <c r="AC142" s="769"/>
      <c r="AD142" s="257"/>
      <c r="AE142" s="257" t="s">
        <v>52</v>
      </c>
      <c r="AF142" s="503"/>
      <c r="AG142" s="2917"/>
    </row>
    <row r="143" spans="1:33" s="481" customFormat="1" ht="18" customHeight="1" x14ac:dyDescent="0.25">
      <c r="A143" s="3059"/>
      <c r="B143" s="2839"/>
      <c r="C143" s="2842"/>
      <c r="D143" s="2823"/>
      <c r="E143" s="2845"/>
      <c r="F143" s="2823"/>
      <c r="G143" s="2823"/>
      <c r="H143" s="2823"/>
      <c r="I143" s="2835"/>
      <c r="J143" s="2835"/>
      <c r="K143" s="2835"/>
      <c r="L143" s="2835"/>
      <c r="M143" s="2823"/>
      <c r="N143" s="2826"/>
      <c r="O143" s="2829"/>
      <c r="P143" s="2832"/>
      <c r="Q143" s="2832"/>
      <c r="R143" s="2832"/>
      <c r="S143" s="2832"/>
      <c r="T143" s="2880"/>
      <c r="U143" s="585"/>
      <c r="V143" s="905" t="s">
        <v>47</v>
      </c>
      <c r="W143" s="861" t="s">
        <v>995</v>
      </c>
      <c r="X143" s="498">
        <v>10</v>
      </c>
      <c r="Y143" s="260" t="s">
        <v>264</v>
      </c>
      <c r="Z143" s="756">
        <v>0.19</v>
      </c>
      <c r="AA143" s="766">
        <f t="shared" si="8"/>
        <v>1.9</v>
      </c>
      <c r="AB143" s="766">
        <f t="shared" si="9"/>
        <v>2.1280000000000001</v>
      </c>
      <c r="AC143" s="773"/>
      <c r="AD143" s="260"/>
      <c r="AE143" s="260" t="s">
        <v>52</v>
      </c>
      <c r="AF143" s="558"/>
      <c r="AG143" s="3013"/>
    </row>
    <row r="144" spans="1:33" s="481" customFormat="1" ht="36" customHeight="1" x14ac:dyDescent="0.25">
      <c r="A144" s="3059"/>
      <c r="B144" s="2838" t="s">
        <v>44</v>
      </c>
      <c r="C144" s="2841" t="s">
        <v>45</v>
      </c>
      <c r="D144" s="2822" t="s">
        <v>87</v>
      </c>
      <c r="E144" s="2844" t="s">
        <v>47</v>
      </c>
      <c r="F144" s="2822" t="s">
        <v>404</v>
      </c>
      <c r="G144" s="2822" t="s">
        <v>201</v>
      </c>
      <c r="H144" s="2822" t="s">
        <v>1054</v>
      </c>
      <c r="I144" s="2852">
        <v>0</v>
      </c>
      <c r="J144" s="2852">
        <v>0</v>
      </c>
      <c r="K144" s="2853">
        <v>0</v>
      </c>
      <c r="L144" s="2853">
        <v>0</v>
      </c>
      <c r="M144" s="2822" t="s">
        <v>1150</v>
      </c>
      <c r="N144" s="2825" t="s">
        <v>1014</v>
      </c>
      <c r="O144" s="2904">
        <f>+AC144</f>
        <v>0</v>
      </c>
      <c r="P144" s="2906">
        <v>0</v>
      </c>
      <c r="Q144" s="2906">
        <v>0</v>
      </c>
      <c r="R144" s="2906">
        <v>0</v>
      </c>
      <c r="S144" s="3014">
        <f>+SUM(O144:Q145)</f>
        <v>0</v>
      </c>
      <c r="T144" s="3010" t="s">
        <v>1118</v>
      </c>
      <c r="U144" s="588" t="s">
        <v>64</v>
      </c>
      <c r="V144" s="911"/>
      <c r="W144" s="867" t="s">
        <v>105</v>
      </c>
      <c r="X144" s="490"/>
      <c r="Y144" s="491"/>
      <c r="Z144" s="760"/>
      <c r="AA144" s="769"/>
      <c r="AB144" s="769"/>
      <c r="AC144" s="749">
        <f>SUM(AB145:AB145)</f>
        <v>0</v>
      </c>
      <c r="AD144" s="491"/>
      <c r="AE144" s="491"/>
      <c r="AF144" s="503"/>
      <c r="AG144" s="3011"/>
    </row>
    <row r="145" spans="1:33" s="481" customFormat="1" ht="36" customHeight="1" x14ac:dyDescent="0.25">
      <c r="A145" s="3059"/>
      <c r="B145" s="2839"/>
      <c r="C145" s="2842"/>
      <c r="D145" s="2823"/>
      <c r="E145" s="2845"/>
      <c r="F145" s="2823"/>
      <c r="G145" s="2823"/>
      <c r="H145" s="2823"/>
      <c r="I145" s="2835"/>
      <c r="J145" s="2835"/>
      <c r="K145" s="2835"/>
      <c r="L145" s="2835"/>
      <c r="M145" s="2823"/>
      <c r="N145" s="2826"/>
      <c r="O145" s="2829"/>
      <c r="P145" s="2832"/>
      <c r="Q145" s="2832"/>
      <c r="R145" s="2832"/>
      <c r="S145" s="2832"/>
      <c r="T145" s="2880"/>
      <c r="U145" s="583"/>
      <c r="V145" s="897" t="s">
        <v>47</v>
      </c>
      <c r="W145" s="856" t="s">
        <v>701</v>
      </c>
      <c r="X145" s="499">
        <v>0</v>
      </c>
      <c r="Y145" s="257" t="s">
        <v>264</v>
      </c>
      <c r="Z145" s="754">
        <v>0</v>
      </c>
      <c r="AA145" s="770">
        <f>+X145*Z145</f>
        <v>0</v>
      </c>
      <c r="AB145" s="769">
        <f>AA145</f>
        <v>0</v>
      </c>
      <c r="AC145" s="741"/>
      <c r="AD145" s="257"/>
      <c r="AE145" s="257" t="s">
        <v>52</v>
      </c>
      <c r="AF145" s="503"/>
      <c r="AG145" s="2917"/>
    </row>
    <row r="146" spans="1:33" s="481" customFormat="1" ht="33.950000000000003" customHeight="1" x14ac:dyDescent="0.25">
      <c r="A146" s="3059"/>
      <c r="B146" s="2838" t="s">
        <v>44</v>
      </c>
      <c r="C146" s="2841" t="s">
        <v>45</v>
      </c>
      <c r="D146" s="2822" t="s">
        <v>87</v>
      </c>
      <c r="E146" s="2844" t="s">
        <v>47</v>
      </c>
      <c r="F146" s="2822" t="s">
        <v>1074</v>
      </c>
      <c r="G146" s="2822" t="s">
        <v>409</v>
      </c>
      <c r="H146" s="2822" t="s">
        <v>1055</v>
      </c>
      <c r="I146" s="3027">
        <v>100</v>
      </c>
      <c r="J146" s="3027">
        <v>200</v>
      </c>
      <c r="K146" s="2853">
        <v>24</v>
      </c>
      <c r="L146" s="2853">
        <v>24</v>
      </c>
      <c r="M146" s="2822" t="s">
        <v>1040</v>
      </c>
      <c r="N146" s="2825" t="s">
        <v>1015</v>
      </c>
      <c r="O146" s="2904">
        <f>+AC146</f>
        <v>132.44783999999999</v>
      </c>
      <c r="P146" s="2906">
        <v>0</v>
      </c>
      <c r="Q146" s="2906">
        <v>0</v>
      </c>
      <c r="R146" s="2906">
        <v>0</v>
      </c>
      <c r="S146" s="3014">
        <f>+SUM(O146:Q148)</f>
        <v>132.44783999999999</v>
      </c>
      <c r="T146" s="3010" t="s">
        <v>1121</v>
      </c>
      <c r="U146" s="600" t="s">
        <v>65</v>
      </c>
      <c r="V146" s="912"/>
      <c r="W146" s="868" t="s">
        <v>66</v>
      </c>
      <c r="X146" s="480"/>
      <c r="Y146" s="255"/>
      <c r="Z146" s="772"/>
      <c r="AA146" s="704"/>
      <c r="AB146" s="704"/>
      <c r="AC146" s="745">
        <f>SUM(AB147:AB148)</f>
        <v>132.44783999999999</v>
      </c>
      <c r="AD146" s="255"/>
      <c r="AE146" s="255"/>
      <c r="AF146" s="256"/>
      <c r="AG146" s="3020"/>
    </row>
    <row r="147" spans="1:33" s="481" customFormat="1" ht="18" customHeight="1" x14ac:dyDescent="0.25">
      <c r="A147" s="3059"/>
      <c r="B147" s="2839"/>
      <c r="C147" s="2842"/>
      <c r="D147" s="2823"/>
      <c r="E147" s="2845"/>
      <c r="F147" s="2823"/>
      <c r="G147" s="2823"/>
      <c r="H147" s="2823"/>
      <c r="I147" s="3028"/>
      <c r="J147" s="3028"/>
      <c r="K147" s="2835"/>
      <c r="L147" s="2835"/>
      <c r="M147" s="2823"/>
      <c r="N147" s="2826"/>
      <c r="O147" s="2829"/>
      <c r="P147" s="2832"/>
      <c r="Q147" s="2832"/>
      <c r="R147" s="2832"/>
      <c r="S147" s="2832"/>
      <c r="T147" s="2880"/>
      <c r="U147" s="583"/>
      <c r="V147" s="897" t="s">
        <v>47</v>
      </c>
      <c r="W147" s="869" t="s">
        <v>1122</v>
      </c>
      <c r="X147" s="499">
        <v>1</v>
      </c>
      <c r="Y147" s="257" t="s">
        <v>264</v>
      </c>
      <c r="Z147" s="754">
        <v>7.5650000000000004</v>
      </c>
      <c r="AA147" s="770">
        <f>+X147*Z147</f>
        <v>7.5650000000000004</v>
      </c>
      <c r="AB147" s="770">
        <f>+AA147*0.12+AA147</f>
        <v>8.4728000000000012</v>
      </c>
      <c r="AC147" s="741"/>
      <c r="AD147" s="257"/>
      <c r="AE147" s="257" t="s">
        <v>52</v>
      </c>
      <c r="AF147" s="503"/>
      <c r="AG147" s="2917"/>
    </row>
    <row r="148" spans="1:33" s="481" customFormat="1" ht="18" customHeight="1" x14ac:dyDescent="0.25">
      <c r="A148" s="3059"/>
      <c r="B148" s="2839"/>
      <c r="C148" s="2842"/>
      <c r="D148" s="2823"/>
      <c r="E148" s="2845"/>
      <c r="F148" s="2823"/>
      <c r="G148" s="2823"/>
      <c r="H148" s="2823"/>
      <c r="I148" s="3028"/>
      <c r="J148" s="3028"/>
      <c r="K148" s="2835"/>
      <c r="L148" s="2835"/>
      <c r="M148" s="2823"/>
      <c r="N148" s="2826"/>
      <c r="O148" s="2829"/>
      <c r="P148" s="2832"/>
      <c r="Q148" s="2832"/>
      <c r="R148" s="2832"/>
      <c r="S148" s="2832"/>
      <c r="T148" s="2880"/>
      <c r="U148" s="590"/>
      <c r="V148" s="897" t="s">
        <v>47</v>
      </c>
      <c r="W148" s="861" t="s">
        <v>1242</v>
      </c>
      <c r="X148" s="490">
        <v>4</v>
      </c>
      <c r="Y148" s="491" t="s">
        <v>264</v>
      </c>
      <c r="Z148" s="754">
        <v>27.672999999999998</v>
      </c>
      <c r="AA148" s="770">
        <f>+X148*Z148</f>
        <v>110.69199999999999</v>
      </c>
      <c r="AB148" s="770">
        <f>+AA148*0.12+AA148</f>
        <v>123.97503999999999</v>
      </c>
      <c r="AC148" s="741"/>
      <c r="AD148" s="257"/>
      <c r="AE148" s="257" t="s">
        <v>52</v>
      </c>
      <c r="AF148" s="503"/>
      <c r="AG148" s="2917"/>
    </row>
    <row r="149" spans="1:33" s="481" customFormat="1" ht="51.75" customHeight="1" x14ac:dyDescent="0.25">
      <c r="A149" s="3059"/>
      <c r="B149" s="2838" t="s">
        <v>44</v>
      </c>
      <c r="C149" s="2841" t="s">
        <v>45</v>
      </c>
      <c r="D149" s="2822" t="s">
        <v>87</v>
      </c>
      <c r="E149" s="2844" t="s">
        <v>47</v>
      </c>
      <c r="F149" s="2822" t="s">
        <v>203</v>
      </c>
      <c r="G149" s="2822" t="s">
        <v>677</v>
      </c>
      <c r="H149" s="2822" t="s">
        <v>1056</v>
      </c>
      <c r="I149" s="3027">
        <v>100</v>
      </c>
      <c r="J149" s="3027">
        <v>200</v>
      </c>
      <c r="K149" s="3030">
        <v>24</v>
      </c>
      <c r="L149" s="3030">
        <v>24</v>
      </c>
      <c r="M149" s="2822" t="s">
        <v>1041</v>
      </c>
      <c r="N149" s="2825" t="s">
        <v>1213</v>
      </c>
      <c r="O149" s="2904">
        <f>+AC149</f>
        <v>56.111999999999995</v>
      </c>
      <c r="P149" s="2906">
        <v>0</v>
      </c>
      <c r="Q149" s="2906">
        <v>0</v>
      </c>
      <c r="R149" s="2906">
        <v>0</v>
      </c>
      <c r="S149" s="3014">
        <f>+SUM(O149:Q150)</f>
        <v>56.111999999999995</v>
      </c>
      <c r="T149" s="3010" t="s">
        <v>1119</v>
      </c>
      <c r="U149" s="601" t="s">
        <v>64</v>
      </c>
      <c r="V149" s="913"/>
      <c r="W149" s="867" t="s">
        <v>105</v>
      </c>
      <c r="X149" s="480"/>
      <c r="Y149" s="255"/>
      <c r="Z149" s="772"/>
      <c r="AA149" s="704"/>
      <c r="AB149" s="704"/>
      <c r="AC149" s="745">
        <f>SUM(AB150:AB150)</f>
        <v>56.111999999999995</v>
      </c>
      <c r="AD149" s="255"/>
      <c r="AE149" s="255"/>
      <c r="AF149" s="256"/>
      <c r="AG149" s="3020"/>
    </row>
    <row r="150" spans="1:33" s="481" customFormat="1" ht="51.75" customHeight="1" x14ac:dyDescent="0.25">
      <c r="A150" s="3059"/>
      <c r="B150" s="2839"/>
      <c r="C150" s="2842"/>
      <c r="D150" s="2823"/>
      <c r="E150" s="2845"/>
      <c r="F150" s="2823"/>
      <c r="G150" s="2823"/>
      <c r="H150" s="2823"/>
      <c r="I150" s="3028"/>
      <c r="J150" s="3028"/>
      <c r="K150" s="2835"/>
      <c r="L150" s="2835"/>
      <c r="M150" s="2823"/>
      <c r="N150" s="2826"/>
      <c r="O150" s="2829"/>
      <c r="P150" s="2832"/>
      <c r="Q150" s="2832"/>
      <c r="R150" s="2832"/>
      <c r="S150" s="2832"/>
      <c r="T150" s="2910"/>
      <c r="U150" s="585"/>
      <c r="V150" s="905" t="s">
        <v>47</v>
      </c>
      <c r="W150" s="861" t="s">
        <v>704</v>
      </c>
      <c r="X150" s="498">
        <v>30</v>
      </c>
      <c r="Y150" s="260" t="s">
        <v>264</v>
      </c>
      <c r="Z150" s="766">
        <v>1.67</v>
      </c>
      <c r="AA150" s="261">
        <f>+X150*Z150</f>
        <v>50.099999999999994</v>
      </c>
      <c r="AB150" s="261">
        <f>+AA150*0.12+AA150</f>
        <v>56.111999999999995</v>
      </c>
      <c r="AC150" s="747"/>
      <c r="AD150" s="260"/>
      <c r="AE150" s="260" t="s">
        <v>52</v>
      </c>
      <c r="AF150" s="259"/>
      <c r="AG150" s="2917"/>
    </row>
    <row r="151" spans="1:33" s="481" customFormat="1" ht="34.5" customHeight="1" x14ac:dyDescent="0.25">
      <c r="A151" s="3059"/>
      <c r="B151" s="2838" t="s">
        <v>44</v>
      </c>
      <c r="C151" s="2841" t="s">
        <v>45</v>
      </c>
      <c r="D151" s="2822" t="s">
        <v>87</v>
      </c>
      <c r="E151" s="2844" t="s">
        <v>47</v>
      </c>
      <c r="F151" s="2822" t="s">
        <v>1075</v>
      </c>
      <c r="G151" s="2822" t="s">
        <v>96</v>
      </c>
      <c r="H151" s="2822" t="s">
        <v>1057</v>
      </c>
      <c r="I151" s="2852">
        <v>1</v>
      </c>
      <c r="J151" s="2852">
        <v>1</v>
      </c>
      <c r="K151" s="3030">
        <v>6</v>
      </c>
      <c r="L151" s="3030">
        <v>2</v>
      </c>
      <c r="M151" s="2822" t="s">
        <v>1042</v>
      </c>
      <c r="N151" s="2825" t="s">
        <v>1123</v>
      </c>
      <c r="O151" s="2904">
        <f>+AC151</f>
        <v>6.2608000000000006</v>
      </c>
      <c r="P151" s="2906">
        <v>0</v>
      </c>
      <c r="Q151" s="2906">
        <v>0</v>
      </c>
      <c r="R151" s="2906">
        <v>0</v>
      </c>
      <c r="S151" s="3014">
        <f>+SUM(O151:Q152)</f>
        <v>6.2608000000000006</v>
      </c>
      <c r="T151" s="2879" t="s">
        <v>1118</v>
      </c>
      <c r="U151" s="591" t="s">
        <v>64</v>
      </c>
      <c r="V151" s="897"/>
      <c r="W151" s="867" t="s">
        <v>105</v>
      </c>
      <c r="X151" s="1028"/>
      <c r="Y151" s="1034"/>
      <c r="Z151" s="1041"/>
      <c r="AA151" s="1038"/>
      <c r="AB151" s="1038"/>
      <c r="AC151" s="1031">
        <f>SUM(AB152:AB152)</f>
        <v>6.2608000000000006</v>
      </c>
      <c r="AD151" s="1034"/>
      <c r="AE151" s="1034"/>
      <c r="AF151" s="256"/>
      <c r="AG151" s="3020"/>
    </row>
    <row r="152" spans="1:33" s="481" customFormat="1" ht="34.5" customHeight="1" x14ac:dyDescent="0.25">
      <c r="A152" s="3059"/>
      <c r="B152" s="2839"/>
      <c r="C152" s="2842"/>
      <c r="D152" s="2823"/>
      <c r="E152" s="2845"/>
      <c r="F152" s="2823"/>
      <c r="G152" s="2823"/>
      <c r="H152" s="2823"/>
      <c r="I152" s="2835"/>
      <c r="J152" s="2835"/>
      <c r="K152" s="2835"/>
      <c r="L152" s="2835"/>
      <c r="M152" s="2823"/>
      <c r="N152" s="2826"/>
      <c r="O152" s="2829"/>
      <c r="P152" s="2832"/>
      <c r="Q152" s="2832"/>
      <c r="R152" s="2832"/>
      <c r="S152" s="2832"/>
      <c r="T152" s="2880"/>
      <c r="U152" s="585"/>
      <c r="V152" s="905" t="s">
        <v>47</v>
      </c>
      <c r="W152" s="861" t="s">
        <v>294</v>
      </c>
      <c r="X152" s="498">
        <v>5</v>
      </c>
      <c r="Y152" s="260" t="s">
        <v>264</v>
      </c>
      <c r="Z152" s="766">
        <v>1.1180000000000001</v>
      </c>
      <c r="AA152" s="261">
        <f>+X152*Z152</f>
        <v>5.5900000000000007</v>
      </c>
      <c r="AB152" s="261">
        <f>+AA152*0.12+AA152</f>
        <v>6.2608000000000006</v>
      </c>
      <c r="AC152" s="747"/>
      <c r="AD152" s="260"/>
      <c r="AE152" s="260" t="s">
        <v>52</v>
      </c>
      <c r="AF152" s="558"/>
      <c r="AG152" s="3013"/>
    </row>
    <row r="153" spans="1:33" s="481" customFormat="1" ht="18" customHeight="1" x14ac:dyDescent="0.25">
      <c r="A153" s="3059"/>
      <c r="B153" s="2838" t="s">
        <v>44</v>
      </c>
      <c r="C153" s="2841" t="s">
        <v>45</v>
      </c>
      <c r="D153" s="2822" t="s">
        <v>87</v>
      </c>
      <c r="E153" s="2844" t="s">
        <v>47</v>
      </c>
      <c r="F153" s="2822" t="s">
        <v>242</v>
      </c>
      <c r="G153" s="2822" t="s">
        <v>210</v>
      </c>
      <c r="H153" s="2822" t="s">
        <v>1058</v>
      </c>
      <c r="I153" s="3027">
        <v>200</v>
      </c>
      <c r="J153" s="3027">
        <v>100</v>
      </c>
      <c r="K153" s="3030">
        <v>24</v>
      </c>
      <c r="L153" s="3030">
        <v>24</v>
      </c>
      <c r="M153" s="2822" t="s">
        <v>1124</v>
      </c>
      <c r="N153" s="2825" t="s">
        <v>676</v>
      </c>
      <c r="O153" s="2904">
        <f>+AC153</f>
        <v>23.071999999999999</v>
      </c>
      <c r="P153" s="2906">
        <v>0</v>
      </c>
      <c r="Q153" s="2906">
        <v>0</v>
      </c>
      <c r="R153" s="2906">
        <v>0</v>
      </c>
      <c r="S153" s="3014">
        <f>+SUM(O153:Q157)</f>
        <v>23.071999999999999</v>
      </c>
      <c r="T153" s="3010" t="s">
        <v>1236</v>
      </c>
      <c r="U153" s="592" t="s">
        <v>64</v>
      </c>
      <c r="V153" s="907"/>
      <c r="W153" s="867" t="s">
        <v>105</v>
      </c>
      <c r="X153" s="490"/>
      <c r="Y153" s="491"/>
      <c r="Z153" s="760"/>
      <c r="AA153" s="769"/>
      <c r="AB153" s="769"/>
      <c r="AC153" s="749">
        <f>SUM(AB154:AB157)</f>
        <v>23.071999999999999</v>
      </c>
      <c r="AD153" s="491"/>
      <c r="AE153" s="491"/>
      <c r="AF153" s="503"/>
      <c r="AG153" s="3011"/>
    </row>
    <row r="154" spans="1:33" s="481" customFormat="1" ht="18" customHeight="1" x14ac:dyDescent="0.25">
      <c r="A154" s="3059"/>
      <c r="B154" s="2839"/>
      <c r="C154" s="2842"/>
      <c r="D154" s="2823"/>
      <c r="E154" s="2845"/>
      <c r="F154" s="2823"/>
      <c r="G154" s="2823"/>
      <c r="H154" s="2823"/>
      <c r="I154" s="3028"/>
      <c r="J154" s="3028"/>
      <c r="K154" s="2835"/>
      <c r="L154" s="2835"/>
      <c r="M154" s="2823"/>
      <c r="N154" s="2826"/>
      <c r="O154" s="2829"/>
      <c r="P154" s="2832"/>
      <c r="Q154" s="2832"/>
      <c r="R154" s="2832"/>
      <c r="S154" s="2832"/>
      <c r="T154" s="2880"/>
      <c r="U154" s="583"/>
      <c r="V154" s="897" t="s">
        <v>47</v>
      </c>
      <c r="W154" s="856" t="s">
        <v>704</v>
      </c>
      <c r="X154" s="499">
        <v>10</v>
      </c>
      <c r="Y154" s="257" t="s">
        <v>264</v>
      </c>
      <c r="Z154" s="754">
        <v>1.65</v>
      </c>
      <c r="AA154" s="770">
        <f>+X154*Z154</f>
        <v>16.5</v>
      </c>
      <c r="AB154" s="770">
        <f>+AA154*0.12+AA154</f>
        <v>18.48</v>
      </c>
      <c r="AC154" s="741"/>
      <c r="AD154" s="257"/>
      <c r="AE154" s="257" t="s">
        <v>52</v>
      </c>
      <c r="AF154" s="503"/>
      <c r="AG154" s="2917"/>
    </row>
    <row r="155" spans="1:33" s="481" customFormat="1" ht="18" customHeight="1" x14ac:dyDescent="0.25">
      <c r="A155" s="3059"/>
      <c r="B155" s="2839"/>
      <c r="C155" s="2842"/>
      <c r="D155" s="2823"/>
      <c r="E155" s="2845"/>
      <c r="F155" s="2823"/>
      <c r="G155" s="2823"/>
      <c r="H155" s="2823"/>
      <c r="I155" s="3028"/>
      <c r="J155" s="3028"/>
      <c r="K155" s="2835"/>
      <c r="L155" s="2835"/>
      <c r="M155" s="2823"/>
      <c r="N155" s="2826"/>
      <c r="O155" s="2829"/>
      <c r="P155" s="2832"/>
      <c r="Q155" s="2832"/>
      <c r="R155" s="2832"/>
      <c r="S155" s="2832"/>
      <c r="T155" s="2880"/>
      <c r="U155" s="583"/>
      <c r="V155" s="897" t="s">
        <v>47</v>
      </c>
      <c r="W155" s="856" t="s">
        <v>705</v>
      </c>
      <c r="X155" s="499">
        <v>1</v>
      </c>
      <c r="Y155" s="257" t="s">
        <v>264</v>
      </c>
      <c r="Z155" s="754">
        <v>0.56999999999999995</v>
      </c>
      <c r="AA155" s="770">
        <f>+X155*Z155</f>
        <v>0.56999999999999995</v>
      </c>
      <c r="AB155" s="770">
        <f>+AA155*0.12+AA155</f>
        <v>0.63839999999999997</v>
      </c>
      <c r="AC155" s="741"/>
      <c r="AD155" s="257"/>
      <c r="AE155" s="257" t="s">
        <v>52</v>
      </c>
      <c r="AF155" s="503"/>
      <c r="AG155" s="2917"/>
    </row>
    <row r="156" spans="1:33" s="481" customFormat="1" ht="18" customHeight="1" x14ac:dyDescent="0.25">
      <c r="A156" s="3059"/>
      <c r="B156" s="2839"/>
      <c r="C156" s="2842"/>
      <c r="D156" s="2823"/>
      <c r="E156" s="2845"/>
      <c r="F156" s="2823"/>
      <c r="G156" s="2823"/>
      <c r="H156" s="2823"/>
      <c r="I156" s="3028"/>
      <c r="J156" s="3028"/>
      <c r="K156" s="2835"/>
      <c r="L156" s="2835"/>
      <c r="M156" s="2823"/>
      <c r="N156" s="2826"/>
      <c r="O156" s="2829"/>
      <c r="P156" s="2832"/>
      <c r="Q156" s="2832"/>
      <c r="R156" s="2832"/>
      <c r="S156" s="2832"/>
      <c r="T156" s="2880"/>
      <c r="U156" s="583"/>
      <c r="V156" s="897" t="s">
        <v>47</v>
      </c>
      <c r="W156" s="856" t="s">
        <v>295</v>
      </c>
      <c r="X156" s="499">
        <v>2</v>
      </c>
      <c r="Y156" s="257" t="s">
        <v>264</v>
      </c>
      <c r="Z156" s="754">
        <v>1.2</v>
      </c>
      <c r="AA156" s="770">
        <f>+X156*Z156</f>
        <v>2.4</v>
      </c>
      <c r="AB156" s="770">
        <f>+AA156*0.12+AA156</f>
        <v>2.6879999999999997</v>
      </c>
      <c r="AC156" s="741"/>
      <c r="AD156" s="257"/>
      <c r="AE156" s="257" t="s">
        <v>52</v>
      </c>
      <c r="AF156" s="259"/>
      <c r="AG156" s="2917"/>
    </row>
    <row r="157" spans="1:33" s="481" customFormat="1" ht="18" customHeight="1" thickBot="1" x14ac:dyDescent="0.3">
      <c r="A157" s="3059"/>
      <c r="B157" s="2919"/>
      <c r="C157" s="2921"/>
      <c r="D157" s="2923"/>
      <c r="E157" s="2925"/>
      <c r="F157" s="2923"/>
      <c r="G157" s="2923"/>
      <c r="H157" s="2923"/>
      <c r="I157" s="3029"/>
      <c r="J157" s="3029"/>
      <c r="K157" s="2927"/>
      <c r="L157" s="2927"/>
      <c r="M157" s="2923"/>
      <c r="N157" s="2948"/>
      <c r="O157" s="2950"/>
      <c r="P157" s="2943"/>
      <c r="Q157" s="2943"/>
      <c r="R157" s="2943"/>
      <c r="S157" s="2943"/>
      <c r="T157" s="2970"/>
      <c r="U157" s="602"/>
      <c r="V157" s="914" t="s">
        <v>47</v>
      </c>
      <c r="W157" s="870" t="s">
        <v>706</v>
      </c>
      <c r="X157" s="567">
        <v>1</v>
      </c>
      <c r="Y157" s="568" t="s">
        <v>264</v>
      </c>
      <c r="Z157" s="774">
        <v>1.1299999999999999</v>
      </c>
      <c r="AA157" s="775">
        <f>+X157*Z157</f>
        <v>1.1299999999999999</v>
      </c>
      <c r="AB157" s="775">
        <f>+AA157*0.12+AA157</f>
        <v>1.2655999999999998</v>
      </c>
      <c r="AC157" s="746"/>
      <c r="AD157" s="568"/>
      <c r="AE157" s="568" t="s">
        <v>52</v>
      </c>
      <c r="AF157" s="559"/>
      <c r="AG157" s="2946"/>
    </row>
    <row r="158" spans="1:33" s="943" customFormat="1" ht="22.5" customHeight="1" thickBot="1" x14ac:dyDescent="0.3">
      <c r="A158" s="3060"/>
      <c r="B158" s="2889" t="s">
        <v>137</v>
      </c>
      <c r="C158" s="2890"/>
      <c r="D158" s="2890"/>
      <c r="E158" s="2890"/>
      <c r="F158" s="2890"/>
      <c r="G158" s="2890"/>
      <c r="H158" s="2890"/>
      <c r="I158" s="2890"/>
      <c r="J158" s="2890"/>
      <c r="K158" s="2890"/>
      <c r="L158" s="2890"/>
      <c r="M158" s="2890"/>
      <c r="N158" s="497" t="s">
        <v>138</v>
      </c>
      <c r="O158" s="940">
        <f>SUM(O126:O156)</f>
        <v>582.92967999999996</v>
      </c>
      <c r="P158" s="940">
        <f>SUM(P126:P156)</f>
        <v>0</v>
      </c>
      <c r="Q158" s="940">
        <f>SUM(Q126:Q156)</f>
        <v>0</v>
      </c>
      <c r="R158" s="940">
        <f>SUM(R126:R156)</f>
        <v>0</v>
      </c>
      <c r="S158" s="940">
        <f>SUM(S126:S156)</f>
        <v>582.92967999999996</v>
      </c>
      <c r="T158" s="942"/>
      <c r="U158" s="2961" t="s">
        <v>139</v>
      </c>
      <c r="V158" s="2890"/>
      <c r="W158" s="2890"/>
      <c r="X158" s="2890"/>
      <c r="Y158" s="2890"/>
      <c r="Z158" s="2890"/>
      <c r="AA158" s="2890"/>
      <c r="AB158" s="497" t="s">
        <v>138</v>
      </c>
      <c r="AC158" s="504">
        <f>SUM(AC126:AC157)</f>
        <v>582.92967999999996</v>
      </c>
      <c r="AD158" s="2893"/>
      <c r="AE158" s="2894"/>
      <c r="AF158" s="2894"/>
      <c r="AG158" s="2895"/>
    </row>
    <row r="159" spans="1:33" s="481" customFormat="1" ht="26.25" customHeight="1" x14ac:dyDescent="0.25">
      <c r="A159" s="3052" t="s">
        <v>296</v>
      </c>
      <c r="B159" s="2962" t="s">
        <v>75</v>
      </c>
      <c r="C159" s="2964" t="s">
        <v>76</v>
      </c>
      <c r="D159" s="3008" t="s">
        <v>285</v>
      </c>
      <c r="E159" s="2965" t="s">
        <v>47</v>
      </c>
      <c r="F159" s="3008" t="s">
        <v>1076</v>
      </c>
      <c r="G159" s="3008" t="s">
        <v>297</v>
      </c>
      <c r="H159" s="3008" t="s">
        <v>1059</v>
      </c>
      <c r="I159" s="3026">
        <v>1</v>
      </c>
      <c r="J159" s="3026">
        <v>1</v>
      </c>
      <c r="K159" s="3025">
        <v>24</v>
      </c>
      <c r="L159" s="3025">
        <v>24</v>
      </c>
      <c r="M159" s="3008" t="s">
        <v>1125</v>
      </c>
      <c r="N159" s="3006" t="s">
        <v>1016</v>
      </c>
      <c r="O159" s="2987">
        <f>+AC159</f>
        <v>86.038000000000011</v>
      </c>
      <c r="P159" s="2989">
        <v>0</v>
      </c>
      <c r="Q159" s="2989">
        <v>0</v>
      </c>
      <c r="R159" s="2989">
        <v>0</v>
      </c>
      <c r="S159" s="2971">
        <f>+SUM(O159:Q162)</f>
        <v>86.038000000000011</v>
      </c>
      <c r="T159" s="3021" t="s">
        <v>1237</v>
      </c>
      <c r="U159" s="603" t="s">
        <v>64</v>
      </c>
      <c r="V159" s="810"/>
      <c r="W159" s="871" t="s">
        <v>105</v>
      </c>
      <c r="X159" s="818"/>
      <c r="Y159" s="810"/>
      <c r="Z159" s="776"/>
      <c r="AA159" s="719"/>
      <c r="AB159" s="719"/>
      <c r="AC159" s="720">
        <f>SUM(AB160:AB162)</f>
        <v>86.038000000000011</v>
      </c>
      <c r="AD159" s="505"/>
      <c r="AE159" s="505"/>
      <c r="AF159" s="505"/>
      <c r="AG159" s="2975"/>
    </row>
    <row r="160" spans="1:33" s="481" customFormat="1" ht="26.25" customHeight="1" x14ac:dyDescent="0.25">
      <c r="A160" s="3053"/>
      <c r="B160" s="2839"/>
      <c r="C160" s="2842"/>
      <c r="D160" s="2823"/>
      <c r="E160" s="2845"/>
      <c r="F160" s="2823"/>
      <c r="G160" s="2823"/>
      <c r="H160" s="2823"/>
      <c r="I160" s="2835"/>
      <c r="J160" s="2835"/>
      <c r="K160" s="2835"/>
      <c r="L160" s="2835"/>
      <c r="M160" s="2823"/>
      <c r="N160" s="2826"/>
      <c r="O160" s="2829"/>
      <c r="P160" s="2832"/>
      <c r="Q160" s="2832"/>
      <c r="R160" s="2832"/>
      <c r="S160" s="2832"/>
      <c r="T160" s="2880"/>
      <c r="U160" s="604"/>
      <c r="V160" s="811" t="s">
        <v>47</v>
      </c>
      <c r="W160" s="872" t="s">
        <v>348</v>
      </c>
      <c r="X160" s="819">
        <v>10</v>
      </c>
      <c r="Y160" s="811" t="s">
        <v>264</v>
      </c>
      <c r="Z160" s="777">
        <v>3.2557999999999998</v>
      </c>
      <c r="AA160" s="721">
        <f>+X160*Z160</f>
        <v>32.558</v>
      </c>
      <c r="AB160" s="721">
        <f>AA160</f>
        <v>32.558</v>
      </c>
      <c r="AC160" s="722"/>
      <c r="AD160" s="506"/>
      <c r="AE160" s="506" t="s">
        <v>52</v>
      </c>
      <c r="AF160" s="506"/>
      <c r="AG160" s="2917"/>
    </row>
    <row r="161" spans="1:33" s="481" customFormat="1" ht="26.25" customHeight="1" x14ac:dyDescent="0.25">
      <c r="A161" s="3053"/>
      <c r="B161" s="2839"/>
      <c r="C161" s="2842"/>
      <c r="D161" s="2823"/>
      <c r="E161" s="2845"/>
      <c r="F161" s="2823"/>
      <c r="G161" s="2823"/>
      <c r="H161" s="2823"/>
      <c r="I161" s="2835"/>
      <c r="J161" s="2835"/>
      <c r="K161" s="2835"/>
      <c r="L161" s="2835"/>
      <c r="M161" s="2823"/>
      <c r="N161" s="2826"/>
      <c r="O161" s="2829"/>
      <c r="P161" s="2832"/>
      <c r="Q161" s="2832"/>
      <c r="R161" s="2832"/>
      <c r="S161" s="2832"/>
      <c r="T161" s="2880"/>
      <c r="U161" s="604"/>
      <c r="V161" s="811" t="s">
        <v>47</v>
      </c>
      <c r="W161" s="872" t="s">
        <v>707</v>
      </c>
      <c r="X161" s="819">
        <v>20</v>
      </c>
      <c r="Y161" s="811" t="s">
        <v>264</v>
      </c>
      <c r="Z161" s="777">
        <v>1.6525000000000001</v>
      </c>
      <c r="AA161" s="721">
        <f>+X161*Z161</f>
        <v>33.050000000000004</v>
      </c>
      <c r="AB161" s="679">
        <f>+AA161*0.12+AA161</f>
        <v>37.016000000000005</v>
      </c>
      <c r="AC161" s="722"/>
      <c r="AD161" s="506"/>
      <c r="AE161" s="506" t="s">
        <v>52</v>
      </c>
      <c r="AF161" s="507"/>
      <c r="AG161" s="2917"/>
    </row>
    <row r="162" spans="1:33" s="481" customFormat="1" ht="26.25" customHeight="1" x14ac:dyDescent="0.25">
      <c r="A162" s="3053"/>
      <c r="B162" s="2839"/>
      <c r="C162" s="2842"/>
      <c r="D162" s="2823"/>
      <c r="E162" s="2845"/>
      <c r="F162" s="2823"/>
      <c r="G162" s="2823"/>
      <c r="H162" s="2823"/>
      <c r="I162" s="2835"/>
      <c r="J162" s="2835"/>
      <c r="K162" s="2835"/>
      <c r="L162" s="2835"/>
      <c r="M162" s="2823"/>
      <c r="N162" s="2826"/>
      <c r="O162" s="2829"/>
      <c r="P162" s="2832"/>
      <c r="Q162" s="2832"/>
      <c r="R162" s="2832"/>
      <c r="S162" s="2907"/>
      <c r="T162" s="2880"/>
      <c r="U162" s="604"/>
      <c r="V162" s="811" t="s">
        <v>47</v>
      </c>
      <c r="W162" s="872" t="s">
        <v>1126</v>
      </c>
      <c r="X162" s="819">
        <v>30</v>
      </c>
      <c r="Y162" s="811" t="s">
        <v>264</v>
      </c>
      <c r="Z162" s="777">
        <v>0.49</v>
      </c>
      <c r="AA162" s="721">
        <f>+X162*Z162</f>
        <v>14.7</v>
      </c>
      <c r="AB162" s="679">
        <f>+AA162*0.12+AA162</f>
        <v>16.463999999999999</v>
      </c>
      <c r="AC162" s="722"/>
      <c r="AD162" s="506"/>
      <c r="AE162" s="560" t="s">
        <v>52</v>
      </c>
      <c r="AF162" s="507"/>
      <c r="AG162" s="2917"/>
    </row>
    <row r="163" spans="1:33" s="481" customFormat="1" ht="33.950000000000003" customHeight="1" x14ac:dyDescent="0.25">
      <c r="A163" s="3053"/>
      <c r="B163" s="2918" t="s">
        <v>75</v>
      </c>
      <c r="C163" s="2920" t="s">
        <v>76</v>
      </c>
      <c r="D163" s="2922" t="s">
        <v>285</v>
      </c>
      <c r="E163" s="2924" t="s">
        <v>47</v>
      </c>
      <c r="F163" s="2922" t="s">
        <v>1077</v>
      </c>
      <c r="G163" s="2922" t="s">
        <v>1151</v>
      </c>
      <c r="H163" s="2822" t="s">
        <v>1060</v>
      </c>
      <c r="I163" s="2934">
        <v>1</v>
      </c>
      <c r="J163" s="2934">
        <v>1</v>
      </c>
      <c r="K163" s="2941">
        <v>24</v>
      </c>
      <c r="L163" s="2941">
        <v>24</v>
      </c>
      <c r="M163" s="2922" t="s">
        <v>1152</v>
      </c>
      <c r="N163" s="2928" t="s">
        <v>1127</v>
      </c>
      <c r="O163" s="2929">
        <f>+AC163</f>
        <v>235.64800000000002</v>
      </c>
      <c r="P163" s="2930">
        <v>0</v>
      </c>
      <c r="Q163" s="2930">
        <v>0</v>
      </c>
      <c r="R163" s="2930">
        <v>0</v>
      </c>
      <c r="S163" s="3002">
        <f>+SUM(O163:Q171)</f>
        <v>235.64800000000002</v>
      </c>
      <c r="T163" s="2986" t="s">
        <v>1238</v>
      </c>
      <c r="U163" s="605" t="s">
        <v>65</v>
      </c>
      <c r="V163" s="812"/>
      <c r="W163" s="873" t="s">
        <v>66</v>
      </c>
      <c r="X163" s="820"/>
      <c r="Y163" s="812"/>
      <c r="Z163" s="778"/>
      <c r="AA163" s="723"/>
      <c r="AB163" s="723"/>
      <c r="AC163" s="724">
        <f>SUM(AB164:AB171)</f>
        <v>235.64800000000002</v>
      </c>
      <c r="AD163" s="509"/>
      <c r="AE163" s="510"/>
      <c r="AF163" s="511"/>
      <c r="AG163" s="3020"/>
    </row>
    <row r="164" spans="1:33" s="481" customFormat="1" ht="18" customHeight="1" x14ac:dyDescent="0.25">
      <c r="A164" s="3054"/>
      <c r="B164" s="2839"/>
      <c r="C164" s="2842"/>
      <c r="D164" s="2823"/>
      <c r="E164" s="2845"/>
      <c r="F164" s="2823"/>
      <c r="G164" s="2823"/>
      <c r="H164" s="2823"/>
      <c r="I164" s="2835"/>
      <c r="J164" s="2835"/>
      <c r="K164" s="2835"/>
      <c r="L164" s="2835"/>
      <c r="M164" s="2823"/>
      <c r="N164" s="2826"/>
      <c r="O164" s="2829"/>
      <c r="P164" s="2832"/>
      <c r="Q164" s="2832"/>
      <c r="R164" s="2832"/>
      <c r="S164" s="2832"/>
      <c r="T164" s="2880"/>
      <c r="U164" s="604"/>
      <c r="V164" s="811" t="s">
        <v>47</v>
      </c>
      <c r="W164" s="872" t="s">
        <v>685</v>
      </c>
      <c r="X164" s="819">
        <v>2</v>
      </c>
      <c r="Y164" s="811" t="s">
        <v>264</v>
      </c>
      <c r="Z164" s="779">
        <v>10.08</v>
      </c>
      <c r="AA164" s="721">
        <f t="shared" ref="AA164:AA171" si="10">+X164*Z164</f>
        <v>20.16</v>
      </c>
      <c r="AB164" s="721">
        <f t="shared" ref="AB164:AB171" si="11">+AA164*0.12+AA164</f>
        <v>22.5792</v>
      </c>
      <c r="AC164" s="725"/>
      <c r="AD164" s="512"/>
      <c r="AE164" s="506" t="s">
        <v>52</v>
      </c>
      <c r="AF164" s="507"/>
      <c r="AG164" s="2917"/>
    </row>
    <row r="165" spans="1:33" s="481" customFormat="1" ht="18" customHeight="1" x14ac:dyDescent="0.25">
      <c r="A165" s="3058" t="s">
        <v>296</v>
      </c>
      <c r="B165" s="2839"/>
      <c r="C165" s="2842"/>
      <c r="D165" s="2823"/>
      <c r="E165" s="2845"/>
      <c r="F165" s="2823"/>
      <c r="G165" s="2823"/>
      <c r="H165" s="2823"/>
      <c r="I165" s="2835"/>
      <c r="J165" s="2835"/>
      <c r="K165" s="2835"/>
      <c r="L165" s="2835"/>
      <c r="M165" s="2823"/>
      <c r="N165" s="2826"/>
      <c r="O165" s="2829"/>
      <c r="P165" s="2832"/>
      <c r="Q165" s="2832"/>
      <c r="R165" s="2832"/>
      <c r="S165" s="2832"/>
      <c r="T165" s="2880"/>
      <c r="U165" s="604"/>
      <c r="V165" s="811" t="s">
        <v>47</v>
      </c>
      <c r="W165" s="872" t="s">
        <v>686</v>
      </c>
      <c r="X165" s="819">
        <v>1</v>
      </c>
      <c r="Y165" s="811" t="s">
        <v>264</v>
      </c>
      <c r="Z165" s="779">
        <v>10.08</v>
      </c>
      <c r="AA165" s="721">
        <f t="shared" si="10"/>
        <v>10.08</v>
      </c>
      <c r="AB165" s="721">
        <f t="shared" si="11"/>
        <v>11.2896</v>
      </c>
      <c r="AC165" s="725"/>
      <c r="AD165" s="512"/>
      <c r="AE165" s="506" t="s">
        <v>52</v>
      </c>
      <c r="AF165" s="507"/>
      <c r="AG165" s="2917"/>
    </row>
    <row r="166" spans="1:33" s="481" customFormat="1" ht="18" customHeight="1" x14ac:dyDescent="0.25">
      <c r="A166" s="3059"/>
      <c r="B166" s="2839"/>
      <c r="C166" s="2842"/>
      <c r="D166" s="2823"/>
      <c r="E166" s="2845"/>
      <c r="F166" s="2823"/>
      <c r="G166" s="2823"/>
      <c r="H166" s="2823"/>
      <c r="I166" s="2835"/>
      <c r="J166" s="2835"/>
      <c r="K166" s="2835"/>
      <c r="L166" s="2835"/>
      <c r="M166" s="2823"/>
      <c r="N166" s="2826"/>
      <c r="O166" s="2829"/>
      <c r="P166" s="2832"/>
      <c r="Q166" s="2832"/>
      <c r="R166" s="2832"/>
      <c r="S166" s="2832"/>
      <c r="T166" s="2880"/>
      <c r="U166" s="604"/>
      <c r="V166" s="811" t="s">
        <v>47</v>
      </c>
      <c r="W166" s="872" t="s">
        <v>687</v>
      </c>
      <c r="X166" s="819">
        <v>1</v>
      </c>
      <c r="Y166" s="811" t="s">
        <v>264</v>
      </c>
      <c r="Z166" s="779">
        <v>10.08</v>
      </c>
      <c r="AA166" s="721">
        <f t="shared" si="10"/>
        <v>10.08</v>
      </c>
      <c r="AB166" s="721">
        <f t="shared" si="11"/>
        <v>11.2896</v>
      </c>
      <c r="AC166" s="725"/>
      <c r="AD166" s="512"/>
      <c r="AE166" s="506" t="s">
        <v>52</v>
      </c>
      <c r="AF166" s="507"/>
      <c r="AG166" s="2917"/>
    </row>
    <row r="167" spans="1:33" s="481" customFormat="1" ht="18" customHeight="1" x14ac:dyDescent="0.25">
      <c r="A167" s="3059"/>
      <c r="B167" s="2839"/>
      <c r="C167" s="2842"/>
      <c r="D167" s="2823"/>
      <c r="E167" s="2845"/>
      <c r="F167" s="2823"/>
      <c r="G167" s="2823"/>
      <c r="H167" s="2823"/>
      <c r="I167" s="2835"/>
      <c r="J167" s="2835"/>
      <c r="K167" s="2835"/>
      <c r="L167" s="2835"/>
      <c r="M167" s="2823"/>
      <c r="N167" s="2826"/>
      <c r="O167" s="2829"/>
      <c r="P167" s="2832"/>
      <c r="Q167" s="2832"/>
      <c r="R167" s="2832"/>
      <c r="S167" s="2832"/>
      <c r="T167" s="2880"/>
      <c r="U167" s="606"/>
      <c r="V167" s="811" t="s">
        <v>47</v>
      </c>
      <c r="W167" s="872" t="s">
        <v>688</v>
      </c>
      <c r="X167" s="819">
        <v>1</v>
      </c>
      <c r="Y167" s="811" t="s">
        <v>264</v>
      </c>
      <c r="Z167" s="779">
        <v>10.08</v>
      </c>
      <c r="AA167" s="721">
        <f t="shared" si="10"/>
        <v>10.08</v>
      </c>
      <c r="AB167" s="721">
        <f t="shared" si="11"/>
        <v>11.2896</v>
      </c>
      <c r="AC167" s="725"/>
      <c r="AD167" s="512"/>
      <c r="AE167" s="506" t="s">
        <v>52</v>
      </c>
      <c r="AF167" s="513"/>
      <c r="AG167" s="2917"/>
    </row>
    <row r="168" spans="1:33" s="481" customFormat="1" ht="18" customHeight="1" x14ac:dyDescent="0.25">
      <c r="A168" s="3059"/>
      <c r="B168" s="2839"/>
      <c r="C168" s="2842"/>
      <c r="D168" s="2823"/>
      <c r="E168" s="2845"/>
      <c r="F168" s="2823"/>
      <c r="G168" s="2823"/>
      <c r="H168" s="2823"/>
      <c r="I168" s="2835"/>
      <c r="J168" s="2835"/>
      <c r="K168" s="2835"/>
      <c r="L168" s="2835"/>
      <c r="M168" s="2823"/>
      <c r="N168" s="2826"/>
      <c r="O168" s="2829"/>
      <c r="P168" s="2832"/>
      <c r="Q168" s="2832"/>
      <c r="R168" s="2832"/>
      <c r="S168" s="2832"/>
      <c r="T168" s="2880"/>
      <c r="U168" s="606"/>
      <c r="V168" s="897" t="s">
        <v>47</v>
      </c>
      <c r="W168" s="856" t="s">
        <v>994</v>
      </c>
      <c r="X168" s="819">
        <v>1</v>
      </c>
      <c r="Y168" s="257" t="s">
        <v>264</v>
      </c>
      <c r="Z168" s="754">
        <v>40</v>
      </c>
      <c r="AA168" s="770">
        <f t="shared" si="10"/>
        <v>40</v>
      </c>
      <c r="AB168" s="770">
        <f t="shared" si="11"/>
        <v>44.8</v>
      </c>
      <c r="AC168" s="771"/>
      <c r="AD168" s="493"/>
      <c r="AE168" s="493" t="s">
        <v>52</v>
      </c>
      <c r="AF168" s="513"/>
      <c r="AG168" s="2917"/>
    </row>
    <row r="169" spans="1:33" s="481" customFormat="1" ht="18" customHeight="1" x14ac:dyDescent="0.25">
      <c r="A169" s="3059"/>
      <c r="B169" s="2839"/>
      <c r="C169" s="2842"/>
      <c r="D169" s="2823"/>
      <c r="E169" s="2845"/>
      <c r="F169" s="2823"/>
      <c r="G169" s="2823"/>
      <c r="H169" s="2823"/>
      <c r="I169" s="2835"/>
      <c r="J169" s="2835"/>
      <c r="K169" s="2835"/>
      <c r="L169" s="2835"/>
      <c r="M169" s="2823"/>
      <c r="N169" s="2826"/>
      <c r="O169" s="2829"/>
      <c r="P169" s="2832"/>
      <c r="Q169" s="2832"/>
      <c r="R169" s="2832"/>
      <c r="S169" s="2832"/>
      <c r="T169" s="2880"/>
      <c r="U169" s="606"/>
      <c r="V169" s="894" t="s">
        <v>47</v>
      </c>
      <c r="W169" s="852" t="s">
        <v>983</v>
      </c>
      <c r="X169" s="819">
        <v>1</v>
      </c>
      <c r="Y169" s="485" t="s">
        <v>264</v>
      </c>
      <c r="Z169" s="753">
        <v>40</v>
      </c>
      <c r="AA169" s="683">
        <f t="shared" si="10"/>
        <v>40</v>
      </c>
      <c r="AB169" s="684">
        <f t="shared" si="11"/>
        <v>44.8</v>
      </c>
      <c r="AC169" s="771"/>
      <c r="AD169" s="493"/>
      <c r="AE169" s="493" t="s">
        <v>52</v>
      </c>
      <c r="AF169" s="513"/>
      <c r="AG169" s="2917"/>
    </row>
    <row r="170" spans="1:33" s="481" customFormat="1" ht="33.950000000000003" customHeight="1" x14ac:dyDescent="0.25">
      <c r="A170" s="3059"/>
      <c r="B170" s="2839"/>
      <c r="C170" s="2842"/>
      <c r="D170" s="2823"/>
      <c r="E170" s="2845"/>
      <c r="F170" s="2823"/>
      <c r="G170" s="2823"/>
      <c r="H170" s="2823"/>
      <c r="I170" s="2835"/>
      <c r="J170" s="2835"/>
      <c r="K170" s="2835"/>
      <c r="L170" s="2835"/>
      <c r="M170" s="2823"/>
      <c r="N170" s="2826"/>
      <c r="O170" s="2829"/>
      <c r="P170" s="2832"/>
      <c r="Q170" s="2832"/>
      <c r="R170" s="2832"/>
      <c r="S170" s="2832"/>
      <c r="T170" s="2880"/>
      <c r="U170" s="606"/>
      <c r="V170" s="894" t="s">
        <v>47</v>
      </c>
      <c r="W170" s="852" t="s">
        <v>984</v>
      </c>
      <c r="X170" s="819">
        <v>1</v>
      </c>
      <c r="Y170" s="485" t="s">
        <v>264</v>
      </c>
      <c r="Z170" s="753">
        <v>40</v>
      </c>
      <c r="AA170" s="683">
        <f t="shared" si="10"/>
        <v>40</v>
      </c>
      <c r="AB170" s="684">
        <f t="shared" si="11"/>
        <v>44.8</v>
      </c>
      <c r="AC170" s="771"/>
      <c r="AD170" s="493"/>
      <c r="AE170" s="493" t="s">
        <v>52</v>
      </c>
      <c r="AF170" s="513"/>
      <c r="AG170" s="2917"/>
    </row>
    <row r="171" spans="1:33" s="481" customFormat="1" ht="18" customHeight="1" x14ac:dyDescent="0.25">
      <c r="A171" s="3059"/>
      <c r="B171" s="2881"/>
      <c r="C171" s="2882"/>
      <c r="D171" s="2860"/>
      <c r="E171" s="2883"/>
      <c r="F171" s="2860"/>
      <c r="G171" s="2860"/>
      <c r="H171" s="2860"/>
      <c r="I171" s="2859"/>
      <c r="J171" s="2859"/>
      <c r="K171" s="2859"/>
      <c r="L171" s="2859"/>
      <c r="M171" s="2860"/>
      <c r="N171" s="2861"/>
      <c r="O171" s="2888"/>
      <c r="P171" s="2877"/>
      <c r="Q171" s="2877"/>
      <c r="R171" s="2877"/>
      <c r="S171" s="2877"/>
      <c r="T171" s="3015"/>
      <c r="U171" s="607"/>
      <c r="V171" s="896" t="s">
        <v>47</v>
      </c>
      <c r="W171" s="854" t="s">
        <v>985</v>
      </c>
      <c r="X171" s="821">
        <v>1</v>
      </c>
      <c r="Y171" s="488" t="s">
        <v>264</v>
      </c>
      <c r="Z171" s="262">
        <v>40</v>
      </c>
      <c r="AA171" s="690">
        <f t="shared" si="10"/>
        <v>40</v>
      </c>
      <c r="AB171" s="691">
        <f t="shared" si="11"/>
        <v>44.8</v>
      </c>
      <c r="AC171" s="743"/>
      <c r="AD171" s="263"/>
      <c r="AE171" s="263" t="s">
        <v>52</v>
      </c>
      <c r="AF171" s="508"/>
      <c r="AG171" s="2976"/>
    </row>
    <row r="172" spans="1:33" s="481" customFormat="1" ht="36" customHeight="1" x14ac:dyDescent="0.25">
      <c r="A172" s="3059"/>
      <c r="B172" s="2918" t="s">
        <v>75</v>
      </c>
      <c r="C172" s="2920" t="s">
        <v>76</v>
      </c>
      <c r="D172" s="2922" t="s">
        <v>153</v>
      </c>
      <c r="E172" s="2924" t="s">
        <v>47</v>
      </c>
      <c r="F172" s="2922" t="s">
        <v>1078</v>
      </c>
      <c r="G172" s="2922" t="s">
        <v>298</v>
      </c>
      <c r="H172" s="2922" t="s">
        <v>1047</v>
      </c>
      <c r="I172" s="2934">
        <v>0</v>
      </c>
      <c r="J172" s="2934">
        <v>1</v>
      </c>
      <c r="K172" s="2941">
        <v>0</v>
      </c>
      <c r="L172" s="2941">
        <v>24</v>
      </c>
      <c r="M172" s="2922" t="s">
        <v>1043</v>
      </c>
      <c r="N172" s="2928" t="s">
        <v>1017</v>
      </c>
      <c r="O172" s="2929">
        <f>+AC172</f>
        <v>8.7584</v>
      </c>
      <c r="P172" s="2930">
        <v>0</v>
      </c>
      <c r="Q172" s="2930">
        <v>0</v>
      </c>
      <c r="R172" s="2930">
        <v>0</v>
      </c>
      <c r="S172" s="2931">
        <f>+SUM(O172:Q174)</f>
        <v>8.7584</v>
      </c>
      <c r="T172" s="2986" t="s">
        <v>1238</v>
      </c>
      <c r="U172" s="605" t="s">
        <v>64</v>
      </c>
      <c r="V172" s="812"/>
      <c r="W172" s="867" t="s">
        <v>105</v>
      </c>
      <c r="X172" s="822"/>
      <c r="Y172" s="813"/>
      <c r="Z172" s="780"/>
      <c r="AA172" s="726"/>
      <c r="AB172" s="726"/>
      <c r="AC172" s="727">
        <f>SUM(AB173:AB174)</f>
        <v>8.7584</v>
      </c>
      <c r="AD172" s="515"/>
      <c r="AE172" s="510"/>
      <c r="AF172" s="516"/>
      <c r="AG172" s="3020"/>
    </row>
    <row r="173" spans="1:33" s="481" customFormat="1" ht="36" customHeight="1" x14ac:dyDescent="0.25">
      <c r="A173" s="3059"/>
      <c r="B173" s="2839"/>
      <c r="C173" s="2842"/>
      <c r="D173" s="2823"/>
      <c r="E173" s="2845"/>
      <c r="F173" s="2823"/>
      <c r="G173" s="2823"/>
      <c r="H173" s="2823"/>
      <c r="I173" s="2835"/>
      <c r="J173" s="2835"/>
      <c r="K173" s="2835"/>
      <c r="L173" s="2835"/>
      <c r="M173" s="2823"/>
      <c r="N173" s="2826"/>
      <c r="O173" s="2829"/>
      <c r="P173" s="2832"/>
      <c r="Q173" s="2832"/>
      <c r="R173" s="2832"/>
      <c r="S173" s="2832"/>
      <c r="T173" s="2880"/>
      <c r="U173" s="604"/>
      <c r="V173" s="811" t="s">
        <v>47</v>
      </c>
      <c r="W173" s="872" t="s">
        <v>299</v>
      </c>
      <c r="X173" s="819">
        <v>1</v>
      </c>
      <c r="Y173" s="811" t="s">
        <v>264</v>
      </c>
      <c r="Z173" s="777">
        <v>5.75</v>
      </c>
      <c r="AA173" s="721">
        <f>+X173*Z173</f>
        <v>5.75</v>
      </c>
      <c r="AB173" s="721">
        <f>+AA173*0.12+AA173</f>
        <v>6.4399999999999995</v>
      </c>
      <c r="AC173" s="725"/>
      <c r="AD173" s="512"/>
      <c r="AE173" s="506" t="s">
        <v>52</v>
      </c>
      <c r="AF173" s="507"/>
      <c r="AG173" s="2917"/>
    </row>
    <row r="174" spans="1:33" s="481" customFormat="1" ht="36" customHeight="1" x14ac:dyDescent="0.25">
      <c r="A174" s="3059"/>
      <c r="B174" s="2839"/>
      <c r="C174" s="2842"/>
      <c r="D174" s="2823"/>
      <c r="E174" s="2845"/>
      <c r="F174" s="2823"/>
      <c r="G174" s="2823"/>
      <c r="H174" s="2823"/>
      <c r="I174" s="2835"/>
      <c r="J174" s="2835"/>
      <c r="K174" s="2835"/>
      <c r="L174" s="2835"/>
      <c r="M174" s="2823"/>
      <c r="N174" s="2826"/>
      <c r="O174" s="2829"/>
      <c r="P174" s="2832"/>
      <c r="Q174" s="2832"/>
      <c r="R174" s="2832"/>
      <c r="S174" s="2832"/>
      <c r="T174" s="2880"/>
      <c r="U174" s="604"/>
      <c r="V174" s="814" t="s">
        <v>47</v>
      </c>
      <c r="W174" s="874" t="s">
        <v>703</v>
      </c>
      <c r="X174" s="821">
        <v>3</v>
      </c>
      <c r="Y174" s="814" t="s">
        <v>264</v>
      </c>
      <c r="Z174" s="781">
        <v>0.69</v>
      </c>
      <c r="AA174" s="728">
        <f>+X174*Z174</f>
        <v>2.0699999999999998</v>
      </c>
      <c r="AB174" s="728">
        <f>+AA174*0.12+AA174</f>
        <v>2.3184</v>
      </c>
      <c r="AC174" s="729"/>
      <c r="AD174" s="561"/>
      <c r="AE174" s="560" t="s">
        <v>52</v>
      </c>
      <c r="AF174" s="562"/>
      <c r="AG174" s="3013"/>
    </row>
    <row r="175" spans="1:33" s="481" customFormat="1" ht="33" customHeight="1" x14ac:dyDescent="0.25">
      <c r="A175" s="3059"/>
      <c r="B175" s="2918" t="s">
        <v>44</v>
      </c>
      <c r="C175" s="2920" t="s">
        <v>45</v>
      </c>
      <c r="D175" s="2922" t="s">
        <v>285</v>
      </c>
      <c r="E175" s="2924" t="s">
        <v>47</v>
      </c>
      <c r="F175" s="2922" t="s">
        <v>1080</v>
      </c>
      <c r="G175" s="2922" t="s">
        <v>1064</v>
      </c>
      <c r="H175" s="2922" t="s">
        <v>1061</v>
      </c>
      <c r="I175" s="2934">
        <v>1</v>
      </c>
      <c r="J175" s="2934">
        <v>1</v>
      </c>
      <c r="K175" s="2941">
        <v>4</v>
      </c>
      <c r="L175" s="2941">
        <v>12</v>
      </c>
      <c r="M175" s="2922" t="s">
        <v>1128</v>
      </c>
      <c r="N175" s="2928" t="s">
        <v>1018</v>
      </c>
      <c r="O175" s="2949">
        <f>+AC175</f>
        <v>68.521600000000007</v>
      </c>
      <c r="P175" s="2942">
        <v>0</v>
      </c>
      <c r="Q175" s="2942">
        <v>0</v>
      </c>
      <c r="R175" s="2942">
        <v>0</v>
      </c>
      <c r="S175" s="2944">
        <f>+SUM(O175:Q178)</f>
        <v>68.521600000000007</v>
      </c>
      <c r="T175" s="2986" t="s">
        <v>1230</v>
      </c>
      <c r="U175" s="605" t="s">
        <v>64</v>
      </c>
      <c r="V175" s="813"/>
      <c r="W175" s="867" t="s">
        <v>105</v>
      </c>
      <c r="X175" s="822"/>
      <c r="Y175" s="813"/>
      <c r="Z175" s="780"/>
      <c r="AA175" s="726"/>
      <c r="AB175" s="726"/>
      <c r="AC175" s="727">
        <f>SUM(AB176:AB178)</f>
        <v>68.521600000000007</v>
      </c>
      <c r="AD175" s="515"/>
      <c r="AE175" s="510"/>
      <c r="AF175" s="516"/>
      <c r="AG175" s="3011"/>
    </row>
    <row r="176" spans="1:33" s="481" customFormat="1" ht="33" customHeight="1" x14ac:dyDescent="0.25">
      <c r="A176" s="3059"/>
      <c r="B176" s="2839"/>
      <c r="C176" s="2842"/>
      <c r="D176" s="2823"/>
      <c r="E176" s="2845"/>
      <c r="F176" s="2823"/>
      <c r="G176" s="2823"/>
      <c r="H176" s="2823"/>
      <c r="I176" s="2835"/>
      <c r="J176" s="2835"/>
      <c r="K176" s="2835"/>
      <c r="L176" s="2835"/>
      <c r="M176" s="2823"/>
      <c r="N176" s="2826"/>
      <c r="O176" s="2829"/>
      <c r="P176" s="2832"/>
      <c r="Q176" s="2832"/>
      <c r="R176" s="2832"/>
      <c r="S176" s="2832"/>
      <c r="T176" s="2880"/>
      <c r="U176" s="604"/>
      <c r="V176" s="811" t="s">
        <v>47</v>
      </c>
      <c r="W176" s="872" t="s">
        <v>300</v>
      </c>
      <c r="X176" s="819">
        <v>1</v>
      </c>
      <c r="Y176" s="811" t="s">
        <v>264</v>
      </c>
      <c r="Z176" s="777">
        <v>6.18</v>
      </c>
      <c r="AA176" s="721">
        <f t="shared" ref="AA176:AA181" si="12">+X176*Z176</f>
        <v>6.18</v>
      </c>
      <c r="AB176" s="721">
        <f t="shared" ref="AB176:AB181" si="13">+AA176*0.12+AA176</f>
        <v>6.9215999999999998</v>
      </c>
      <c r="AC176" s="725"/>
      <c r="AD176" s="512"/>
      <c r="AE176" s="506" t="s">
        <v>52</v>
      </c>
      <c r="AF176" s="507"/>
      <c r="AG176" s="2917"/>
    </row>
    <row r="177" spans="1:33" s="481" customFormat="1" ht="33" customHeight="1" x14ac:dyDescent="0.25">
      <c r="A177" s="3059"/>
      <c r="B177" s="2839"/>
      <c r="C177" s="2842"/>
      <c r="D177" s="2823"/>
      <c r="E177" s="2845"/>
      <c r="F177" s="2823"/>
      <c r="G177" s="2823"/>
      <c r="H177" s="2823"/>
      <c r="I177" s="2835"/>
      <c r="J177" s="2835"/>
      <c r="K177" s="2835"/>
      <c r="L177" s="2835"/>
      <c r="M177" s="2823"/>
      <c r="N177" s="2826"/>
      <c r="O177" s="2829"/>
      <c r="P177" s="2832"/>
      <c r="Q177" s="2832"/>
      <c r="R177" s="2832"/>
      <c r="S177" s="2832"/>
      <c r="T177" s="2880"/>
      <c r="U177" s="604"/>
      <c r="V177" s="811" t="s">
        <v>47</v>
      </c>
      <c r="W177" s="872" t="s">
        <v>301</v>
      </c>
      <c r="X177" s="819">
        <v>50</v>
      </c>
      <c r="Y177" s="811" t="s">
        <v>264</v>
      </c>
      <c r="Z177" s="777">
        <v>0.55000000000000004</v>
      </c>
      <c r="AA177" s="721">
        <f t="shared" si="12"/>
        <v>27.500000000000004</v>
      </c>
      <c r="AB177" s="721">
        <f t="shared" si="13"/>
        <v>30.800000000000004</v>
      </c>
      <c r="AC177" s="725"/>
      <c r="AD177" s="512"/>
      <c r="AE177" s="506" t="s">
        <v>52</v>
      </c>
      <c r="AF177" s="507"/>
      <c r="AG177" s="2917"/>
    </row>
    <row r="178" spans="1:33" s="481" customFormat="1" ht="33" customHeight="1" x14ac:dyDescent="0.25">
      <c r="A178" s="3059"/>
      <c r="B178" s="2839"/>
      <c r="C178" s="2842"/>
      <c r="D178" s="2823"/>
      <c r="E178" s="2845"/>
      <c r="F178" s="2823"/>
      <c r="G178" s="2823"/>
      <c r="H178" s="2823"/>
      <c r="I178" s="2835"/>
      <c r="J178" s="2835"/>
      <c r="K178" s="2835"/>
      <c r="L178" s="2835"/>
      <c r="M178" s="2823"/>
      <c r="N178" s="2826"/>
      <c r="O178" s="2829"/>
      <c r="P178" s="2832"/>
      <c r="Q178" s="2832"/>
      <c r="R178" s="2832"/>
      <c r="S178" s="2832"/>
      <c r="T178" s="2880"/>
      <c r="U178" s="608"/>
      <c r="V178" s="814" t="s">
        <v>47</v>
      </c>
      <c r="W178" s="874" t="s">
        <v>302</v>
      </c>
      <c r="X178" s="821">
        <v>50</v>
      </c>
      <c r="Y178" s="814" t="s">
        <v>264</v>
      </c>
      <c r="Z178" s="781">
        <v>0.55000000000000004</v>
      </c>
      <c r="AA178" s="728">
        <f t="shared" si="12"/>
        <v>27.500000000000004</v>
      </c>
      <c r="AB178" s="728">
        <f t="shared" si="13"/>
        <v>30.800000000000004</v>
      </c>
      <c r="AC178" s="729"/>
      <c r="AD178" s="561"/>
      <c r="AE178" s="560" t="s">
        <v>52</v>
      </c>
      <c r="AF178" s="562"/>
      <c r="AG178" s="2917"/>
    </row>
    <row r="179" spans="1:33" s="481" customFormat="1" ht="21" customHeight="1" x14ac:dyDescent="0.25">
      <c r="A179" s="3059"/>
      <c r="B179" s="2918" t="s">
        <v>44</v>
      </c>
      <c r="C179" s="2920" t="s">
        <v>45</v>
      </c>
      <c r="D179" s="2922" t="s">
        <v>282</v>
      </c>
      <c r="E179" s="2924" t="s">
        <v>47</v>
      </c>
      <c r="F179" s="2922" t="s">
        <v>1079</v>
      </c>
      <c r="G179" s="2922" t="s">
        <v>136</v>
      </c>
      <c r="H179" s="2922" t="s">
        <v>1052</v>
      </c>
      <c r="I179" s="2926">
        <v>1</v>
      </c>
      <c r="J179" s="2926">
        <v>1</v>
      </c>
      <c r="K179" s="2947">
        <v>24</v>
      </c>
      <c r="L179" s="2947">
        <v>24</v>
      </c>
      <c r="M179" s="2922" t="s">
        <v>1037</v>
      </c>
      <c r="N179" s="2825" t="s">
        <v>1019</v>
      </c>
      <c r="O179" s="2949">
        <f>+AC179</f>
        <v>1.6911999999999998</v>
      </c>
      <c r="P179" s="2942">
        <v>0</v>
      </c>
      <c r="Q179" s="2942">
        <v>0</v>
      </c>
      <c r="R179" s="2942">
        <v>0</v>
      </c>
      <c r="S179" s="2944">
        <f>+SUM(O179:Q181)</f>
        <v>1.6911999999999998</v>
      </c>
      <c r="T179" s="2986" t="s">
        <v>1231</v>
      </c>
      <c r="U179" s="609" t="s">
        <v>64</v>
      </c>
      <c r="V179" s="813"/>
      <c r="W179" s="867" t="s">
        <v>105</v>
      </c>
      <c r="X179" s="822"/>
      <c r="Y179" s="813"/>
      <c r="Z179" s="780"/>
      <c r="AA179" s="726">
        <f t="shared" si="12"/>
        <v>0</v>
      </c>
      <c r="AB179" s="726">
        <f t="shared" si="13"/>
        <v>0</v>
      </c>
      <c r="AC179" s="727">
        <f>SUM(AB180:AB181)</f>
        <v>1.6911999999999998</v>
      </c>
      <c r="AD179" s="510"/>
      <c r="AE179" s="510"/>
      <c r="AF179" s="516"/>
      <c r="AG179" s="3020"/>
    </row>
    <row r="180" spans="1:33" s="481" customFormat="1" ht="21" customHeight="1" x14ac:dyDescent="0.25">
      <c r="A180" s="3059"/>
      <c r="B180" s="2839"/>
      <c r="C180" s="2842"/>
      <c r="D180" s="2823"/>
      <c r="E180" s="2845"/>
      <c r="F180" s="2823"/>
      <c r="G180" s="2823"/>
      <c r="H180" s="2823"/>
      <c r="I180" s="2835"/>
      <c r="J180" s="2835"/>
      <c r="K180" s="2835"/>
      <c r="L180" s="2835"/>
      <c r="M180" s="2823"/>
      <c r="N180" s="2826"/>
      <c r="O180" s="2829"/>
      <c r="P180" s="2832"/>
      <c r="Q180" s="2832"/>
      <c r="R180" s="2832"/>
      <c r="S180" s="2832"/>
      <c r="T180" s="2880"/>
      <c r="U180" s="610"/>
      <c r="V180" s="811" t="s">
        <v>47</v>
      </c>
      <c r="W180" s="872" t="s">
        <v>709</v>
      </c>
      <c r="X180" s="819">
        <v>1</v>
      </c>
      <c r="Y180" s="811" t="s">
        <v>264</v>
      </c>
      <c r="Z180" s="777">
        <v>1.1499999999999999</v>
      </c>
      <c r="AA180" s="721">
        <f t="shared" si="12"/>
        <v>1.1499999999999999</v>
      </c>
      <c r="AB180" s="721">
        <f t="shared" si="13"/>
        <v>1.2879999999999998</v>
      </c>
      <c r="AC180" s="722"/>
      <c r="AD180" s="506"/>
      <c r="AE180" s="506" t="s">
        <v>52</v>
      </c>
      <c r="AF180" s="507"/>
      <c r="AG180" s="2917"/>
    </row>
    <row r="181" spans="1:33" s="481" customFormat="1" ht="21" customHeight="1" thickBot="1" x14ac:dyDescent="0.3">
      <c r="A181" s="3059"/>
      <c r="B181" s="2919"/>
      <c r="C181" s="2921"/>
      <c r="D181" s="2923"/>
      <c r="E181" s="2925"/>
      <c r="F181" s="2923"/>
      <c r="G181" s="2923"/>
      <c r="H181" s="2923"/>
      <c r="I181" s="2927"/>
      <c r="J181" s="2927"/>
      <c r="K181" s="2927"/>
      <c r="L181" s="2927"/>
      <c r="M181" s="2923"/>
      <c r="N181" s="2948"/>
      <c r="O181" s="2950"/>
      <c r="P181" s="2943"/>
      <c r="Q181" s="2943"/>
      <c r="R181" s="2943"/>
      <c r="S181" s="2943"/>
      <c r="T181" s="2970"/>
      <c r="U181" s="611"/>
      <c r="V181" s="659" t="s">
        <v>47</v>
      </c>
      <c r="W181" s="875" t="s">
        <v>152</v>
      </c>
      <c r="X181" s="823">
        <v>1</v>
      </c>
      <c r="Y181" s="659" t="s">
        <v>264</v>
      </c>
      <c r="Z181" s="782">
        <v>0.36</v>
      </c>
      <c r="AA181" s="730">
        <f t="shared" si="12"/>
        <v>0.36</v>
      </c>
      <c r="AB181" s="730">
        <f t="shared" si="13"/>
        <v>0.4032</v>
      </c>
      <c r="AC181" s="731"/>
      <c r="AD181" s="563"/>
      <c r="AE181" s="563" t="s">
        <v>52</v>
      </c>
      <c r="AF181" s="659"/>
      <c r="AG181" s="2946"/>
    </row>
    <row r="182" spans="1:33" s="943" customFormat="1" ht="22.5" customHeight="1" thickBot="1" x14ac:dyDescent="0.3">
      <c r="A182" s="3061"/>
      <c r="B182" s="2889" t="s">
        <v>137</v>
      </c>
      <c r="C182" s="2890"/>
      <c r="D182" s="2890"/>
      <c r="E182" s="2890"/>
      <c r="F182" s="2890"/>
      <c r="G182" s="2890"/>
      <c r="H182" s="2890"/>
      <c r="I182" s="2890"/>
      <c r="J182" s="2890"/>
      <c r="K182" s="2890"/>
      <c r="L182" s="2890"/>
      <c r="M182" s="2890"/>
      <c r="N182" s="497" t="s">
        <v>138</v>
      </c>
      <c r="O182" s="940">
        <f>SUM(O159:O181)</f>
        <v>400.65719999999999</v>
      </c>
      <c r="P182" s="940">
        <f>SUM(P159:P180)</f>
        <v>0</v>
      </c>
      <c r="Q182" s="940">
        <f>SUM(Q159:Q180)</f>
        <v>0</v>
      </c>
      <c r="R182" s="940">
        <f>SUM(R159:R180)</f>
        <v>0</v>
      </c>
      <c r="S182" s="940">
        <f>SUM(S159:S180)</f>
        <v>400.65719999999999</v>
      </c>
      <c r="T182" s="942"/>
      <c r="U182" s="2961" t="s">
        <v>139</v>
      </c>
      <c r="V182" s="2890"/>
      <c r="W182" s="2890"/>
      <c r="X182" s="2890"/>
      <c r="Y182" s="2890"/>
      <c r="Z182" s="2890"/>
      <c r="AA182" s="2890"/>
      <c r="AB182" s="497" t="s">
        <v>138</v>
      </c>
      <c r="AC182" s="504">
        <f>SUM(AC159:AC181)</f>
        <v>400.65719999999999</v>
      </c>
      <c r="AD182" s="2893"/>
      <c r="AE182" s="2894"/>
      <c r="AF182" s="2894"/>
      <c r="AG182" s="2895"/>
    </row>
    <row r="183" spans="1:33" s="481" customFormat="1" ht="21" customHeight="1" x14ac:dyDescent="0.25">
      <c r="A183" s="3062" t="s">
        <v>304</v>
      </c>
      <c r="B183" s="2962" t="s">
        <v>75</v>
      </c>
      <c r="C183" s="2964" t="s">
        <v>76</v>
      </c>
      <c r="D183" s="2922" t="s">
        <v>285</v>
      </c>
      <c r="E183" s="2965" t="s">
        <v>47</v>
      </c>
      <c r="F183" s="2922" t="s">
        <v>1081</v>
      </c>
      <c r="G183" s="2922" t="s">
        <v>297</v>
      </c>
      <c r="H183" s="2922" t="s">
        <v>1059</v>
      </c>
      <c r="I183" s="2959">
        <v>1</v>
      </c>
      <c r="J183" s="2959">
        <v>1</v>
      </c>
      <c r="K183" s="2960">
        <v>24</v>
      </c>
      <c r="L183" s="2960">
        <v>24</v>
      </c>
      <c r="M183" s="3008" t="s">
        <v>1125</v>
      </c>
      <c r="N183" s="3006" t="s">
        <v>1016</v>
      </c>
      <c r="O183" s="2987">
        <f>+AC183</f>
        <v>68.63900000000001</v>
      </c>
      <c r="P183" s="2989">
        <v>0</v>
      </c>
      <c r="Q183" s="2989">
        <v>0</v>
      </c>
      <c r="R183" s="2989">
        <v>0</v>
      </c>
      <c r="S183" s="2971">
        <f>+SUM(O183:Q187)</f>
        <v>68.63900000000001</v>
      </c>
      <c r="T183" s="2973" t="s">
        <v>1232</v>
      </c>
      <c r="U183" s="603" t="s">
        <v>64</v>
      </c>
      <c r="V183" s="810"/>
      <c r="W183" s="871" t="s">
        <v>105</v>
      </c>
      <c r="X183" s="818"/>
      <c r="Y183" s="810"/>
      <c r="Z183" s="776"/>
      <c r="AA183" s="719"/>
      <c r="AB183" s="719"/>
      <c r="AC183" s="720">
        <f>SUM(AB184:AB187)</f>
        <v>68.63900000000001</v>
      </c>
      <c r="AD183" s="505"/>
      <c r="AE183" s="505"/>
      <c r="AF183" s="505"/>
      <c r="AG183" s="2975"/>
    </row>
    <row r="184" spans="1:33" s="481" customFormat="1" ht="21" customHeight="1" x14ac:dyDescent="0.25">
      <c r="A184" s="3053"/>
      <c r="B184" s="2839"/>
      <c r="C184" s="2842"/>
      <c r="D184" s="2823"/>
      <c r="E184" s="2845"/>
      <c r="F184" s="2823"/>
      <c r="G184" s="2823"/>
      <c r="H184" s="2823"/>
      <c r="I184" s="2835"/>
      <c r="J184" s="2835"/>
      <c r="K184" s="2835"/>
      <c r="L184" s="2835"/>
      <c r="M184" s="2823"/>
      <c r="N184" s="2826"/>
      <c r="O184" s="2829"/>
      <c r="P184" s="2832"/>
      <c r="Q184" s="2832"/>
      <c r="R184" s="2832"/>
      <c r="S184" s="2832"/>
      <c r="T184" s="2940"/>
      <c r="U184" s="612"/>
      <c r="V184" s="811" t="s">
        <v>47</v>
      </c>
      <c r="W184" s="872" t="s">
        <v>348</v>
      </c>
      <c r="X184" s="819">
        <v>5</v>
      </c>
      <c r="Y184" s="811" t="s">
        <v>264</v>
      </c>
      <c r="Z184" s="777">
        <v>3.2557999999999998</v>
      </c>
      <c r="AA184" s="721">
        <f>+X184*Z184</f>
        <v>16.279</v>
      </c>
      <c r="AB184" s="679">
        <f>+AA184</f>
        <v>16.279</v>
      </c>
      <c r="AC184" s="725"/>
      <c r="AD184" s="506"/>
      <c r="AE184" s="506" t="s">
        <v>52</v>
      </c>
      <c r="AF184" s="506"/>
      <c r="AG184" s="2917"/>
    </row>
    <row r="185" spans="1:33" s="481" customFormat="1" ht="21" customHeight="1" x14ac:dyDescent="0.25">
      <c r="A185" s="3053"/>
      <c r="B185" s="2839"/>
      <c r="C185" s="2842"/>
      <c r="D185" s="2823"/>
      <c r="E185" s="2845"/>
      <c r="F185" s="2823"/>
      <c r="G185" s="2823"/>
      <c r="H185" s="2823"/>
      <c r="I185" s="2835"/>
      <c r="J185" s="2835"/>
      <c r="K185" s="2835"/>
      <c r="L185" s="2835"/>
      <c r="M185" s="2823"/>
      <c r="N185" s="2826"/>
      <c r="O185" s="2829"/>
      <c r="P185" s="2832"/>
      <c r="Q185" s="2832"/>
      <c r="R185" s="2832"/>
      <c r="S185" s="2832"/>
      <c r="T185" s="2940"/>
      <c r="U185" s="612"/>
      <c r="V185" s="811" t="s">
        <v>47</v>
      </c>
      <c r="W185" s="872" t="s">
        <v>707</v>
      </c>
      <c r="X185" s="819">
        <v>20</v>
      </c>
      <c r="Y185" s="811" t="s">
        <v>264</v>
      </c>
      <c r="Z185" s="777">
        <v>1.6525000000000001</v>
      </c>
      <c r="AA185" s="721">
        <f>+X185*Z185</f>
        <v>33.050000000000004</v>
      </c>
      <c r="AB185" s="721">
        <f>+AA185*0.12+AA185</f>
        <v>37.016000000000005</v>
      </c>
      <c r="AC185" s="725"/>
      <c r="AD185" s="506"/>
      <c r="AE185" s="506" t="s">
        <v>52</v>
      </c>
      <c r="AF185" s="507"/>
      <c r="AG185" s="2917"/>
    </row>
    <row r="186" spans="1:33" s="481" customFormat="1" ht="21" customHeight="1" x14ac:dyDescent="0.25">
      <c r="A186" s="3053"/>
      <c r="B186" s="2839"/>
      <c r="C186" s="2842"/>
      <c r="D186" s="2823"/>
      <c r="E186" s="2845"/>
      <c r="F186" s="2823"/>
      <c r="G186" s="2823"/>
      <c r="H186" s="2823"/>
      <c r="I186" s="2835"/>
      <c r="J186" s="2835"/>
      <c r="K186" s="2835"/>
      <c r="L186" s="2835"/>
      <c r="M186" s="2823"/>
      <c r="N186" s="2826"/>
      <c r="O186" s="2829"/>
      <c r="P186" s="2832"/>
      <c r="Q186" s="2832"/>
      <c r="R186" s="2832"/>
      <c r="S186" s="2832"/>
      <c r="T186" s="2940"/>
      <c r="U186" s="612"/>
      <c r="V186" s="811" t="s">
        <v>47</v>
      </c>
      <c r="W186" s="872" t="s">
        <v>708</v>
      </c>
      <c r="X186" s="819">
        <v>5</v>
      </c>
      <c r="Y186" s="811" t="s">
        <v>264</v>
      </c>
      <c r="Z186" s="777">
        <v>0.78</v>
      </c>
      <c r="AA186" s="721">
        <f>+X186*Z186</f>
        <v>3.9000000000000004</v>
      </c>
      <c r="AB186" s="721">
        <f>+AA186*0.12+AA186</f>
        <v>4.3680000000000003</v>
      </c>
      <c r="AC186" s="725"/>
      <c r="AD186" s="506"/>
      <c r="AE186" s="506" t="s">
        <v>52</v>
      </c>
      <c r="AF186" s="507"/>
      <c r="AG186" s="2917"/>
    </row>
    <row r="187" spans="1:33" s="481" customFormat="1" ht="21" customHeight="1" x14ac:dyDescent="0.25">
      <c r="A187" s="3053"/>
      <c r="B187" s="2963"/>
      <c r="C187" s="2882"/>
      <c r="D187" s="2860"/>
      <c r="E187" s="2883"/>
      <c r="F187" s="2860"/>
      <c r="G187" s="2860"/>
      <c r="H187" s="2860"/>
      <c r="I187" s="2859"/>
      <c r="J187" s="2859"/>
      <c r="K187" s="2859"/>
      <c r="L187" s="2859"/>
      <c r="M187" s="2860"/>
      <c r="N187" s="2861"/>
      <c r="O187" s="2988"/>
      <c r="P187" s="2972"/>
      <c r="Q187" s="2972"/>
      <c r="R187" s="2877"/>
      <c r="S187" s="2877"/>
      <c r="T187" s="2974"/>
      <c r="U187" s="613"/>
      <c r="V187" s="815" t="s">
        <v>47</v>
      </c>
      <c r="W187" s="876" t="s">
        <v>1126</v>
      </c>
      <c r="X187" s="824">
        <v>20</v>
      </c>
      <c r="Y187" s="815" t="s">
        <v>264</v>
      </c>
      <c r="Z187" s="783">
        <v>0.49</v>
      </c>
      <c r="AA187" s="732">
        <f>+X187*Z187</f>
        <v>9.8000000000000007</v>
      </c>
      <c r="AB187" s="732">
        <f>+AA187*0.12+AA187</f>
        <v>10.976000000000001</v>
      </c>
      <c r="AC187" s="733"/>
      <c r="AD187" s="514"/>
      <c r="AE187" s="514" t="s">
        <v>52</v>
      </c>
      <c r="AF187" s="508"/>
      <c r="AG187" s="2976"/>
    </row>
    <row r="188" spans="1:33" s="481" customFormat="1" ht="33.950000000000003" customHeight="1" x14ac:dyDescent="0.25">
      <c r="A188" s="3053"/>
      <c r="B188" s="2918" t="s">
        <v>75</v>
      </c>
      <c r="C188" s="2920" t="s">
        <v>76</v>
      </c>
      <c r="D188" s="2922" t="s">
        <v>285</v>
      </c>
      <c r="E188" s="2924" t="s">
        <v>47</v>
      </c>
      <c r="F188" s="2922" t="s">
        <v>1077</v>
      </c>
      <c r="G188" s="2922" t="s">
        <v>1151</v>
      </c>
      <c r="H188" s="2822" t="s">
        <v>1060</v>
      </c>
      <c r="I188" s="2934">
        <v>1</v>
      </c>
      <c r="J188" s="2934">
        <v>1</v>
      </c>
      <c r="K188" s="2941">
        <v>24</v>
      </c>
      <c r="L188" s="2941">
        <v>24</v>
      </c>
      <c r="M188" s="2922" t="s">
        <v>1152</v>
      </c>
      <c r="N188" s="2928" t="s">
        <v>1129</v>
      </c>
      <c r="O188" s="2929">
        <f>+AC188</f>
        <v>56.448</v>
      </c>
      <c r="P188" s="2930">
        <v>0</v>
      </c>
      <c r="Q188" s="2930">
        <v>0</v>
      </c>
      <c r="R188" s="3024">
        <v>0</v>
      </c>
      <c r="S188" s="3002">
        <f>+SUM(O188:Q192)</f>
        <v>56.448</v>
      </c>
      <c r="T188" s="2978" t="s">
        <v>1232</v>
      </c>
      <c r="U188" s="614" t="s">
        <v>65</v>
      </c>
      <c r="V188" s="812"/>
      <c r="W188" s="873" t="s">
        <v>66</v>
      </c>
      <c r="X188" s="820"/>
      <c r="Y188" s="812"/>
      <c r="Z188" s="778"/>
      <c r="AA188" s="723"/>
      <c r="AB188" s="723"/>
      <c r="AC188" s="734">
        <f>SUM(AB189:AB192)</f>
        <v>56.448</v>
      </c>
      <c r="AD188" s="509"/>
      <c r="AE188" s="511"/>
      <c r="AF188" s="511"/>
      <c r="AG188" s="2916"/>
    </row>
    <row r="189" spans="1:33" s="481" customFormat="1" ht="18" customHeight="1" x14ac:dyDescent="0.25">
      <c r="A189" s="3053"/>
      <c r="B189" s="2839"/>
      <c r="C189" s="2842"/>
      <c r="D189" s="2823"/>
      <c r="E189" s="2845"/>
      <c r="F189" s="2823"/>
      <c r="G189" s="2823"/>
      <c r="H189" s="2823"/>
      <c r="I189" s="2835"/>
      <c r="J189" s="2835"/>
      <c r="K189" s="2835"/>
      <c r="L189" s="2835"/>
      <c r="M189" s="2823"/>
      <c r="N189" s="2826"/>
      <c r="O189" s="2829"/>
      <c r="P189" s="2832"/>
      <c r="Q189" s="2832"/>
      <c r="R189" s="2832"/>
      <c r="S189" s="2832"/>
      <c r="T189" s="2979"/>
      <c r="U189" s="615"/>
      <c r="V189" s="811" t="s">
        <v>47</v>
      </c>
      <c r="W189" s="872" t="s">
        <v>685</v>
      </c>
      <c r="X189" s="819">
        <v>2</v>
      </c>
      <c r="Y189" s="811" t="s">
        <v>264</v>
      </c>
      <c r="Z189" s="779">
        <v>10.08</v>
      </c>
      <c r="AA189" s="721">
        <f>+X189*Z189</f>
        <v>20.16</v>
      </c>
      <c r="AB189" s="721">
        <f>+AA189*0.12+AA189</f>
        <v>22.5792</v>
      </c>
      <c r="AC189" s="725"/>
      <c r="AD189" s="512"/>
      <c r="AE189" s="507" t="s">
        <v>52</v>
      </c>
      <c r="AF189" s="507"/>
      <c r="AG189" s="2917"/>
    </row>
    <row r="190" spans="1:33" s="481" customFormat="1" ht="18" customHeight="1" x14ac:dyDescent="0.25">
      <c r="A190" s="3054"/>
      <c r="B190" s="2839"/>
      <c r="C190" s="2842"/>
      <c r="D190" s="2823"/>
      <c r="E190" s="2845"/>
      <c r="F190" s="2823"/>
      <c r="G190" s="2823"/>
      <c r="H190" s="2823"/>
      <c r="I190" s="2835"/>
      <c r="J190" s="2835"/>
      <c r="K190" s="2835"/>
      <c r="L190" s="2835"/>
      <c r="M190" s="2823"/>
      <c r="N190" s="2826"/>
      <c r="O190" s="2829"/>
      <c r="P190" s="2832"/>
      <c r="Q190" s="2832"/>
      <c r="R190" s="2832"/>
      <c r="S190" s="2832"/>
      <c r="T190" s="2979"/>
      <c r="U190" s="615"/>
      <c r="V190" s="811" t="s">
        <v>47</v>
      </c>
      <c r="W190" s="872" t="s">
        <v>686</v>
      </c>
      <c r="X190" s="819">
        <v>1</v>
      </c>
      <c r="Y190" s="811" t="s">
        <v>264</v>
      </c>
      <c r="Z190" s="779">
        <v>10.08</v>
      </c>
      <c r="AA190" s="721">
        <f>+X190*Z190</f>
        <v>10.08</v>
      </c>
      <c r="AB190" s="721">
        <f>+AA190*0.12+AA190</f>
        <v>11.2896</v>
      </c>
      <c r="AC190" s="725"/>
      <c r="AD190" s="512"/>
      <c r="AE190" s="507" t="s">
        <v>52</v>
      </c>
      <c r="AF190" s="507"/>
      <c r="AG190" s="2917"/>
    </row>
    <row r="191" spans="1:33" s="481" customFormat="1" ht="18" customHeight="1" x14ac:dyDescent="0.25">
      <c r="A191" s="3058" t="s">
        <v>304</v>
      </c>
      <c r="B191" s="2839"/>
      <c r="C191" s="2842"/>
      <c r="D191" s="2823"/>
      <c r="E191" s="2845"/>
      <c r="F191" s="2823"/>
      <c r="G191" s="2823"/>
      <c r="H191" s="2823"/>
      <c r="I191" s="2835"/>
      <c r="J191" s="2835"/>
      <c r="K191" s="2835"/>
      <c r="L191" s="2835"/>
      <c r="M191" s="2823"/>
      <c r="N191" s="2826"/>
      <c r="O191" s="2829"/>
      <c r="P191" s="2832"/>
      <c r="Q191" s="2832"/>
      <c r="R191" s="2832"/>
      <c r="S191" s="2832"/>
      <c r="T191" s="2979"/>
      <c r="U191" s="615"/>
      <c r="V191" s="811" t="s">
        <v>47</v>
      </c>
      <c r="W191" s="872" t="s">
        <v>687</v>
      </c>
      <c r="X191" s="819">
        <v>1</v>
      </c>
      <c r="Y191" s="811" t="s">
        <v>264</v>
      </c>
      <c r="Z191" s="779">
        <v>10.08</v>
      </c>
      <c r="AA191" s="721">
        <f>+X191*Z191</f>
        <v>10.08</v>
      </c>
      <c r="AB191" s="721">
        <f>+AA191*0.12+AA191</f>
        <v>11.2896</v>
      </c>
      <c r="AC191" s="725"/>
      <c r="AD191" s="512"/>
      <c r="AE191" s="507" t="s">
        <v>52</v>
      </c>
      <c r="AF191" s="507"/>
      <c r="AG191" s="2917"/>
    </row>
    <row r="192" spans="1:33" s="481" customFormat="1" ht="18" customHeight="1" x14ac:dyDescent="0.25">
      <c r="A192" s="3059"/>
      <c r="B192" s="2839"/>
      <c r="C192" s="2842"/>
      <c r="D192" s="2823"/>
      <c r="E192" s="2845"/>
      <c r="F192" s="2823"/>
      <c r="G192" s="2823"/>
      <c r="H192" s="2823"/>
      <c r="I192" s="2835"/>
      <c r="J192" s="2835"/>
      <c r="K192" s="2835"/>
      <c r="L192" s="2835"/>
      <c r="M192" s="2823"/>
      <c r="N192" s="2826"/>
      <c r="O192" s="2829"/>
      <c r="P192" s="2832"/>
      <c r="Q192" s="2832"/>
      <c r="R192" s="2832"/>
      <c r="S192" s="2832"/>
      <c r="T192" s="2980"/>
      <c r="U192" s="616"/>
      <c r="V192" s="814" t="s">
        <v>47</v>
      </c>
      <c r="W192" s="874" t="s">
        <v>688</v>
      </c>
      <c r="X192" s="821">
        <v>1</v>
      </c>
      <c r="Y192" s="814" t="s">
        <v>264</v>
      </c>
      <c r="Z192" s="784">
        <v>10.08</v>
      </c>
      <c r="AA192" s="728">
        <f>+X192*Z192</f>
        <v>10.08</v>
      </c>
      <c r="AB192" s="728">
        <f>+AA192*0.12+AA192</f>
        <v>11.2896</v>
      </c>
      <c r="AC192" s="729"/>
      <c r="AD192" s="561"/>
      <c r="AE192" s="562" t="s">
        <v>52</v>
      </c>
      <c r="AF192" s="562"/>
      <c r="AG192" s="3013"/>
    </row>
    <row r="193" spans="1:33" s="481" customFormat="1" ht="27" customHeight="1" x14ac:dyDescent="0.25">
      <c r="A193" s="3059"/>
      <c r="B193" s="2918" t="s">
        <v>75</v>
      </c>
      <c r="C193" s="2920" t="s">
        <v>76</v>
      </c>
      <c r="D193" s="2922" t="s">
        <v>153</v>
      </c>
      <c r="E193" s="2924" t="s">
        <v>47</v>
      </c>
      <c r="F193" s="2922" t="s">
        <v>1078</v>
      </c>
      <c r="G193" s="2922" t="s">
        <v>298</v>
      </c>
      <c r="H193" s="2922" t="s">
        <v>1047</v>
      </c>
      <c r="I193" s="2934">
        <v>0</v>
      </c>
      <c r="J193" s="2934">
        <v>1</v>
      </c>
      <c r="K193" s="2941">
        <v>0</v>
      </c>
      <c r="L193" s="2941">
        <v>24</v>
      </c>
      <c r="M193" s="2922" t="s">
        <v>1043</v>
      </c>
      <c r="N193" s="2928" t="s">
        <v>1017</v>
      </c>
      <c r="O193" s="2929">
        <f>+AC193</f>
        <v>8.7584</v>
      </c>
      <c r="P193" s="2930">
        <v>0</v>
      </c>
      <c r="Q193" s="2930">
        <v>0</v>
      </c>
      <c r="R193" s="2930">
        <v>0</v>
      </c>
      <c r="S193" s="2931">
        <f>+SUM(O193:Q195)</f>
        <v>8.7584</v>
      </c>
      <c r="T193" s="2978" t="s">
        <v>1232</v>
      </c>
      <c r="U193" s="617" t="s">
        <v>64</v>
      </c>
      <c r="V193" s="915"/>
      <c r="W193" s="867" t="s">
        <v>105</v>
      </c>
      <c r="X193" s="825"/>
      <c r="Y193" s="816"/>
      <c r="Z193" s="785"/>
      <c r="AA193" s="735"/>
      <c r="AB193" s="735"/>
      <c r="AC193" s="736">
        <f>SUM(AB194:AB195)</f>
        <v>8.7584</v>
      </c>
      <c r="AD193" s="564"/>
      <c r="AE193" s="565"/>
      <c r="AF193" s="565"/>
      <c r="AG193" s="3023"/>
    </row>
    <row r="194" spans="1:33" s="481" customFormat="1" ht="27" customHeight="1" x14ac:dyDescent="0.25">
      <c r="A194" s="3059"/>
      <c r="B194" s="2839"/>
      <c r="C194" s="2842"/>
      <c r="D194" s="2823"/>
      <c r="E194" s="2845"/>
      <c r="F194" s="2823"/>
      <c r="G194" s="2823"/>
      <c r="H194" s="2823"/>
      <c r="I194" s="2835"/>
      <c r="J194" s="2835"/>
      <c r="K194" s="2835"/>
      <c r="L194" s="2835"/>
      <c r="M194" s="2823"/>
      <c r="N194" s="2826"/>
      <c r="O194" s="2829"/>
      <c r="P194" s="2832"/>
      <c r="Q194" s="2832"/>
      <c r="R194" s="2832"/>
      <c r="S194" s="2832"/>
      <c r="T194" s="2979"/>
      <c r="U194" s="615"/>
      <c r="V194" s="811" t="s">
        <v>47</v>
      </c>
      <c r="W194" s="872" t="s">
        <v>299</v>
      </c>
      <c r="X194" s="819">
        <v>1</v>
      </c>
      <c r="Y194" s="811" t="s">
        <v>264</v>
      </c>
      <c r="Z194" s="777">
        <v>5.75</v>
      </c>
      <c r="AA194" s="721">
        <f>+X194*Z194</f>
        <v>5.75</v>
      </c>
      <c r="AB194" s="721">
        <f>+AA194*0.12+AA194</f>
        <v>6.4399999999999995</v>
      </c>
      <c r="AC194" s="725"/>
      <c r="AD194" s="515"/>
      <c r="AE194" s="516" t="s">
        <v>52</v>
      </c>
      <c r="AF194" s="516"/>
      <c r="AG194" s="2917"/>
    </row>
    <row r="195" spans="1:33" s="481" customFormat="1" ht="27" customHeight="1" x14ac:dyDescent="0.25">
      <c r="A195" s="3059"/>
      <c r="B195" s="2839"/>
      <c r="C195" s="2842"/>
      <c r="D195" s="2823"/>
      <c r="E195" s="2845"/>
      <c r="F195" s="2823"/>
      <c r="G195" s="2823"/>
      <c r="H195" s="2823"/>
      <c r="I195" s="2835"/>
      <c r="J195" s="2835"/>
      <c r="K195" s="2835"/>
      <c r="L195" s="2835"/>
      <c r="M195" s="2823"/>
      <c r="N195" s="2826"/>
      <c r="O195" s="2829"/>
      <c r="P195" s="2832"/>
      <c r="Q195" s="2832"/>
      <c r="R195" s="2832"/>
      <c r="S195" s="2832"/>
      <c r="T195" s="2980"/>
      <c r="U195" s="616"/>
      <c r="V195" s="814" t="s">
        <v>47</v>
      </c>
      <c r="W195" s="874" t="s">
        <v>703</v>
      </c>
      <c r="X195" s="821">
        <v>3</v>
      </c>
      <c r="Y195" s="814" t="s">
        <v>264</v>
      </c>
      <c r="Z195" s="781">
        <v>0.69</v>
      </c>
      <c r="AA195" s="728">
        <f>+X195*Z195</f>
        <v>2.0699999999999998</v>
      </c>
      <c r="AB195" s="728">
        <f>+AA195*0.12+AA195</f>
        <v>2.3184</v>
      </c>
      <c r="AC195" s="729"/>
      <c r="AD195" s="561"/>
      <c r="AE195" s="562" t="s">
        <v>52</v>
      </c>
      <c r="AF195" s="562"/>
      <c r="AG195" s="3013"/>
    </row>
    <row r="196" spans="1:33" s="481" customFormat="1" ht="20.25" customHeight="1" x14ac:dyDescent="0.25">
      <c r="A196" s="3059"/>
      <c r="B196" s="2918" t="s">
        <v>44</v>
      </c>
      <c r="C196" s="2920" t="s">
        <v>45</v>
      </c>
      <c r="D196" s="2922" t="s">
        <v>285</v>
      </c>
      <c r="E196" s="2924" t="s">
        <v>47</v>
      </c>
      <c r="F196" s="2922" t="s">
        <v>1082</v>
      </c>
      <c r="G196" s="2922" t="s">
        <v>96</v>
      </c>
      <c r="H196" s="2922" t="s">
        <v>1061</v>
      </c>
      <c r="I196" s="2934">
        <v>1</v>
      </c>
      <c r="J196" s="2934">
        <v>1</v>
      </c>
      <c r="K196" s="2941">
        <v>4</v>
      </c>
      <c r="L196" s="2941">
        <v>12</v>
      </c>
      <c r="M196" s="2922" t="s">
        <v>1128</v>
      </c>
      <c r="N196" s="2928" t="s">
        <v>1018</v>
      </c>
      <c r="O196" s="2929">
        <f>+AC196</f>
        <v>68.521600000000007</v>
      </c>
      <c r="P196" s="2930">
        <v>0</v>
      </c>
      <c r="Q196" s="2930">
        <v>0</v>
      </c>
      <c r="R196" s="2930">
        <v>0</v>
      </c>
      <c r="S196" s="2931">
        <f>+SUM(O196:Q199)</f>
        <v>68.521600000000007</v>
      </c>
      <c r="T196" s="2978" t="s">
        <v>1232</v>
      </c>
      <c r="U196" s="617" t="s">
        <v>64</v>
      </c>
      <c r="V196" s="915"/>
      <c r="W196" s="867" t="s">
        <v>105</v>
      </c>
      <c r="X196" s="825"/>
      <c r="Y196" s="816"/>
      <c r="Z196" s="785"/>
      <c r="AA196" s="735"/>
      <c r="AB196" s="735"/>
      <c r="AC196" s="736">
        <f>SUM(AB197:AB199)</f>
        <v>68.521600000000007</v>
      </c>
      <c r="AD196" s="564"/>
      <c r="AE196" s="565"/>
      <c r="AF196" s="565"/>
      <c r="AG196" s="3023"/>
    </row>
    <row r="197" spans="1:33" s="481" customFormat="1" ht="20.25" customHeight="1" x14ac:dyDescent="0.25">
      <c r="A197" s="3059"/>
      <c r="B197" s="2839"/>
      <c r="C197" s="2842"/>
      <c r="D197" s="2823"/>
      <c r="E197" s="2845"/>
      <c r="F197" s="2823"/>
      <c r="G197" s="2823"/>
      <c r="H197" s="2823"/>
      <c r="I197" s="2835"/>
      <c r="J197" s="2835"/>
      <c r="K197" s="2835"/>
      <c r="L197" s="2835"/>
      <c r="M197" s="2823"/>
      <c r="N197" s="2826"/>
      <c r="O197" s="2829"/>
      <c r="P197" s="2832"/>
      <c r="Q197" s="2832"/>
      <c r="R197" s="2832"/>
      <c r="S197" s="2832"/>
      <c r="T197" s="2979"/>
      <c r="U197" s="615"/>
      <c r="V197" s="811" t="s">
        <v>47</v>
      </c>
      <c r="W197" s="872" t="s">
        <v>300</v>
      </c>
      <c r="X197" s="819">
        <v>1</v>
      </c>
      <c r="Y197" s="811" t="s">
        <v>264</v>
      </c>
      <c r="Z197" s="777">
        <v>6.18</v>
      </c>
      <c r="AA197" s="721">
        <f>+X197*Z197</f>
        <v>6.18</v>
      </c>
      <c r="AB197" s="721">
        <f>+AA197*0.12+AA197</f>
        <v>6.9215999999999998</v>
      </c>
      <c r="AC197" s="725"/>
      <c r="AD197" s="512"/>
      <c r="AE197" s="507" t="s">
        <v>52</v>
      </c>
      <c r="AF197" s="507"/>
      <c r="AG197" s="2917"/>
    </row>
    <row r="198" spans="1:33" s="481" customFormat="1" ht="20.25" customHeight="1" x14ac:dyDescent="0.25">
      <c r="A198" s="3059"/>
      <c r="B198" s="2839"/>
      <c r="C198" s="2842"/>
      <c r="D198" s="2823"/>
      <c r="E198" s="2845"/>
      <c r="F198" s="2823"/>
      <c r="G198" s="2823"/>
      <c r="H198" s="2823"/>
      <c r="I198" s="2835"/>
      <c r="J198" s="2835"/>
      <c r="K198" s="2835"/>
      <c r="L198" s="2835"/>
      <c r="M198" s="2823"/>
      <c r="N198" s="2826"/>
      <c r="O198" s="2829"/>
      <c r="P198" s="2832"/>
      <c r="Q198" s="2832"/>
      <c r="R198" s="2832"/>
      <c r="S198" s="2832"/>
      <c r="T198" s="2979"/>
      <c r="U198" s="615"/>
      <c r="V198" s="811" t="s">
        <v>47</v>
      </c>
      <c r="W198" s="872" t="s">
        <v>301</v>
      </c>
      <c r="X198" s="819">
        <v>50</v>
      </c>
      <c r="Y198" s="811" t="s">
        <v>264</v>
      </c>
      <c r="Z198" s="777">
        <v>0.55000000000000004</v>
      </c>
      <c r="AA198" s="721">
        <f>+X198*Z198</f>
        <v>27.500000000000004</v>
      </c>
      <c r="AB198" s="721">
        <f>+AA198*0.12+AA198</f>
        <v>30.800000000000004</v>
      </c>
      <c r="AC198" s="725"/>
      <c r="AD198" s="512"/>
      <c r="AE198" s="507" t="s">
        <v>52</v>
      </c>
      <c r="AF198" s="507"/>
      <c r="AG198" s="2917"/>
    </row>
    <row r="199" spans="1:33" s="481" customFormat="1" ht="20.25" customHeight="1" x14ac:dyDescent="0.25">
      <c r="A199" s="3059"/>
      <c r="B199" s="2839"/>
      <c r="C199" s="2842"/>
      <c r="D199" s="2823"/>
      <c r="E199" s="2845"/>
      <c r="F199" s="2823"/>
      <c r="G199" s="2823"/>
      <c r="H199" s="2823"/>
      <c r="I199" s="2835"/>
      <c r="J199" s="2835"/>
      <c r="K199" s="2835"/>
      <c r="L199" s="2835"/>
      <c r="M199" s="2823"/>
      <c r="N199" s="2826"/>
      <c r="O199" s="2829"/>
      <c r="P199" s="2832"/>
      <c r="Q199" s="2832"/>
      <c r="R199" s="2832"/>
      <c r="S199" s="2832"/>
      <c r="T199" s="2980"/>
      <c r="U199" s="616"/>
      <c r="V199" s="814" t="s">
        <v>47</v>
      </c>
      <c r="W199" s="874" t="s">
        <v>302</v>
      </c>
      <c r="X199" s="821">
        <v>50</v>
      </c>
      <c r="Y199" s="814" t="s">
        <v>264</v>
      </c>
      <c r="Z199" s="781">
        <v>0.55000000000000004</v>
      </c>
      <c r="AA199" s="728">
        <f>+X199*Z199</f>
        <v>27.500000000000004</v>
      </c>
      <c r="AB199" s="728">
        <f>+AA199*0.12+AA199</f>
        <v>30.800000000000004</v>
      </c>
      <c r="AC199" s="729"/>
      <c r="AD199" s="561"/>
      <c r="AE199" s="562" t="s">
        <v>52</v>
      </c>
      <c r="AF199" s="562"/>
      <c r="AG199" s="3013"/>
    </row>
    <row r="200" spans="1:33" s="481" customFormat="1" ht="18" customHeight="1" x14ac:dyDescent="0.25">
      <c r="A200" s="3059"/>
      <c r="B200" s="2918" t="s">
        <v>44</v>
      </c>
      <c r="C200" s="2920" t="s">
        <v>45</v>
      </c>
      <c r="D200" s="2922" t="s">
        <v>282</v>
      </c>
      <c r="E200" s="2924" t="s">
        <v>47</v>
      </c>
      <c r="F200" s="2922" t="s">
        <v>1079</v>
      </c>
      <c r="G200" s="2922" t="s">
        <v>136</v>
      </c>
      <c r="H200" s="2922" t="s">
        <v>1052</v>
      </c>
      <c r="I200" s="2926">
        <v>1</v>
      </c>
      <c r="J200" s="2926">
        <v>1</v>
      </c>
      <c r="K200" s="2947">
        <v>24</v>
      </c>
      <c r="L200" s="2947">
        <v>24</v>
      </c>
      <c r="M200" s="2922" t="s">
        <v>1153</v>
      </c>
      <c r="N200" s="2825" t="s">
        <v>1019</v>
      </c>
      <c r="O200" s="2949">
        <f>+AC200</f>
        <v>3.0351999999999997</v>
      </c>
      <c r="P200" s="2942">
        <v>0</v>
      </c>
      <c r="Q200" s="2942">
        <v>0</v>
      </c>
      <c r="R200" s="2942">
        <v>0</v>
      </c>
      <c r="S200" s="2944">
        <f>+SUM(O200:Q203)</f>
        <v>3.0351999999999997</v>
      </c>
      <c r="T200" s="2940" t="s">
        <v>1232</v>
      </c>
      <c r="U200" s="618" t="s">
        <v>64</v>
      </c>
      <c r="V200" s="916"/>
      <c r="W200" s="867" t="s">
        <v>105</v>
      </c>
      <c r="X200" s="822"/>
      <c r="Y200" s="813"/>
      <c r="Z200" s="780"/>
      <c r="AA200" s="726"/>
      <c r="AB200" s="726"/>
      <c r="AC200" s="737">
        <f>SUM(AB201:AB203)</f>
        <v>3.0351999999999997</v>
      </c>
      <c r="AD200" s="510"/>
      <c r="AE200" s="516"/>
      <c r="AF200" s="516"/>
      <c r="AG200" s="3022"/>
    </row>
    <row r="201" spans="1:33" s="481" customFormat="1" ht="18" customHeight="1" x14ac:dyDescent="0.25">
      <c r="A201" s="3059"/>
      <c r="B201" s="2839"/>
      <c r="C201" s="2842"/>
      <c r="D201" s="2823"/>
      <c r="E201" s="2845"/>
      <c r="F201" s="2823"/>
      <c r="G201" s="2823"/>
      <c r="H201" s="2823"/>
      <c r="I201" s="2835"/>
      <c r="J201" s="2835"/>
      <c r="K201" s="2835"/>
      <c r="L201" s="2835"/>
      <c r="M201" s="2823"/>
      <c r="N201" s="2826"/>
      <c r="O201" s="2829"/>
      <c r="P201" s="2832"/>
      <c r="Q201" s="2832"/>
      <c r="R201" s="2832"/>
      <c r="S201" s="2832"/>
      <c r="T201" s="2940"/>
      <c r="U201" s="615"/>
      <c r="V201" s="811" t="s">
        <v>47</v>
      </c>
      <c r="W201" s="872" t="s">
        <v>709</v>
      </c>
      <c r="X201" s="819">
        <v>1</v>
      </c>
      <c r="Y201" s="811" t="s">
        <v>264</v>
      </c>
      <c r="Z201" s="777">
        <v>1.1499999999999999</v>
      </c>
      <c r="AA201" s="721">
        <f>+X201*Z201</f>
        <v>1.1499999999999999</v>
      </c>
      <c r="AB201" s="721">
        <f>+AA201*0.12+AA201</f>
        <v>1.2879999999999998</v>
      </c>
      <c r="AC201" s="725"/>
      <c r="AD201" s="506"/>
      <c r="AE201" s="507" t="s">
        <v>52</v>
      </c>
      <c r="AF201" s="507"/>
      <c r="AG201" s="2917"/>
    </row>
    <row r="202" spans="1:33" s="481" customFormat="1" ht="18" customHeight="1" x14ac:dyDescent="0.25">
      <c r="A202" s="3059"/>
      <c r="B202" s="2839"/>
      <c r="C202" s="2842"/>
      <c r="D202" s="2823"/>
      <c r="E202" s="2845"/>
      <c r="F202" s="2823"/>
      <c r="G202" s="2823"/>
      <c r="H202" s="2823"/>
      <c r="I202" s="2835"/>
      <c r="J202" s="2835"/>
      <c r="K202" s="2835"/>
      <c r="L202" s="2835"/>
      <c r="M202" s="2823"/>
      <c r="N202" s="2826"/>
      <c r="O202" s="2829"/>
      <c r="P202" s="2832"/>
      <c r="Q202" s="2832"/>
      <c r="R202" s="2832"/>
      <c r="S202" s="2832"/>
      <c r="T202" s="2940"/>
      <c r="U202" s="615"/>
      <c r="V202" s="811" t="s">
        <v>47</v>
      </c>
      <c r="W202" s="872" t="s">
        <v>152</v>
      </c>
      <c r="X202" s="819">
        <v>1</v>
      </c>
      <c r="Y202" s="811" t="s">
        <v>264</v>
      </c>
      <c r="Z202" s="777">
        <v>0.36</v>
      </c>
      <c r="AA202" s="721">
        <f>+X202*Z202</f>
        <v>0.36</v>
      </c>
      <c r="AB202" s="721">
        <f>+AA202*0.12+AA202</f>
        <v>0.4032</v>
      </c>
      <c r="AC202" s="725"/>
      <c r="AD202" s="506"/>
      <c r="AE202" s="507" t="s">
        <v>52</v>
      </c>
      <c r="AF202" s="507"/>
      <c r="AG202" s="2917"/>
    </row>
    <row r="203" spans="1:33" s="481" customFormat="1" ht="18" customHeight="1" thickBot="1" x14ac:dyDescent="0.3">
      <c r="A203" s="3059"/>
      <c r="B203" s="2919"/>
      <c r="C203" s="2921"/>
      <c r="D203" s="2923"/>
      <c r="E203" s="2925"/>
      <c r="F203" s="2923"/>
      <c r="G203" s="2923"/>
      <c r="H203" s="2923"/>
      <c r="I203" s="2927"/>
      <c r="J203" s="2927"/>
      <c r="K203" s="2927"/>
      <c r="L203" s="2927"/>
      <c r="M203" s="2923"/>
      <c r="N203" s="2948"/>
      <c r="O203" s="2950"/>
      <c r="P203" s="2943"/>
      <c r="Q203" s="2943"/>
      <c r="R203" s="2943"/>
      <c r="S203" s="2943"/>
      <c r="T203" s="2945"/>
      <c r="U203" s="619"/>
      <c r="V203" s="659" t="s">
        <v>47</v>
      </c>
      <c r="W203" s="875" t="s">
        <v>303</v>
      </c>
      <c r="X203" s="823">
        <v>5</v>
      </c>
      <c r="Y203" s="659" t="s">
        <v>264</v>
      </c>
      <c r="Z203" s="782">
        <v>0.24</v>
      </c>
      <c r="AA203" s="730">
        <f>+X203*Z203</f>
        <v>1.2</v>
      </c>
      <c r="AB203" s="730">
        <f>+AA203*0.12+AA203</f>
        <v>1.3439999999999999</v>
      </c>
      <c r="AC203" s="738"/>
      <c r="AD203" s="563"/>
      <c r="AE203" s="566" t="s">
        <v>52</v>
      </c>
      <c r="AF203" s="566"/>
      <c r="AG203" s="2946"/>
    </row>
    <row r="204" spans="1:33" s="943" customFormat="1" ht="22.5" customHeight="1" thickBot="1" x14ac:dyDescent="0.3">
      <c r="A204" s="3061"/>
      <c r="B204" s="2889" t="s">
        <v>137</v>
      </c>
      <c r="C204" s="2890"/>
      <c r="D204" s="2890"/>
      <c r="E204" s="2890"/>
      <c r="F204" s="2890"/>
      <c r="G204" s="2890"/>
      <c r="H204" s="2890"/>
      <c r="I204" s="2890"/>
      <c r="J204" s="2890"/>
      <c r="K204" s="2890"/>
      <c r="L204" s="2890"/>
      <c r="M204" s="2890"/>
      <c r="N204" s="497" t="s">
        <v>138</v>
      </c>
      <c r="O204" s="940">
        <f>SUM(O183:O203)</f>
        <v>205.40220000000002</v>
      </c>
      <c r="P204" s="940">
        <f>SUM(P183:P201)</f>
        <v>0</v>
      </c>
      <c r="Q204" s="940">
        <f>SUM(Q183:Q201)</f>
        <v>0</v>
      </c>
      <c r="R204" s="940">
        <f>SUM(R183:R201)</f>
        <v>0</v>
      </c>
      <c r="S204" s="940">
        <f>SUM(S183:S201)</f>
        <v>205.40220000000002</v>
      </c>
      <c r="T204" s="942"/>
      <c r="U204" s="2961" t="s">
        <v>139</v>
      </c>
      <c r="V204" s="2890"/>
      <c r="W204" s="2890"/>
      <c r="X204" s="2890"/>
      <c r="Y204" s="2890"/>
      <c r="Z204" s="2890"/>
      <c r="AA204" s="2890"/>
      <c r="AB204" s="497" t="s">
        <v>138</v>
      </c>
      <c r="AC204" s="504">
        <f>SUM(AC183:AC203)</f>
        <v>205.40220000000002</v>
      </c>
      <c r="AD204" s="2893"/>
      <c r="AE204" s="2894"/>
      <c r="AF204" s="2894"/>
      <c r="AG204" s="2895"/>
    </row>
    <row r="205" spans="1:33" s="481" customFormat="1" ht="18" customHeight="1" x14ac:dyDescent="0.25">
      <c r="A205" s="3062" t="s">
        <v>305</v>
      </c>
      <c r="B205" s="2896" t="s">
        <v>75</v>
      </c>
      <c r="C205" s="2964" t="s">
        <v>76</v>
      </c>
      <c r="D205" s="3008" t="s">
        <v>285</v>
      </c>
      <c r="E205" s="2965" t="s">
        <v>47</v>
      </c>
      <c r="F205" s="3008" t="s">
        <v>1081</v>
      </c>
      <c r="G205" s="3008" t="s">
        <v>297</v>
      </c>
      <c r="H205" s="3008" t="s">
        <v>1059</v>
      </c>
      <c r="I205" s="2959">
        <v>1</v>
      </c>
      <c r="J205" s="2959">
        <v>1</v>
      </c>
      <c r="K205" s="2960">
        <v>24</v>
      </c>
      <c r="L205" s="2960">
        <v>24</v>
      </c>
      <c r="M205" s="3008" t="s">
        <v>1130</v>
      </c>
      <c r="N205" s="3006" t="s">
        <v>1020</v>
      </c>
      <c r="O205" s="2914">
        <f>+AC205+AC210</f>
        <v>156.76600000000002</v>
      </c>
      <c r="P205" s="2915">
        <v>0</v>
      </c>
      <c r="Q205" s="2915">
        <v>0</v>
      </c>
      <c r="R205" s="2915">
        <v>0</v>
      </c>
      <c r="S205" s="2935">
        <f>+SUM(O205:Q215)</f>
        <v>156.76600000000002</v>
      </c>
      <c r="T205" s="3021" t="s">
        <v>1131</v>
      </c>
      <c r="U205" s="598" t="s">
        <v>64</v>
      </c>
      <c r="V205" s="910"/>
      <c r="W205" s="877" t="s">
        <v>105</v>
      </c>
      <c r="X205" s="518"/>
      <c r="Y205" s="519"/>
      <c r="Z205" s="786"/>
      <c r="AA205" s="739"/>
      <c r="AB205" s="739"/>
      <c r="AC205" s="740">
        <f>SUM(AB206:AB209)</f>
        <v>91.918000000000006</v>
      </c>
      <c r="AD205" s="519"/>
      <c r="AE205" s="520"/>
      <c r="AF205" s="520"/>
      <c r="AG205" s="3016"/>
    </row>
    <row r="206" spans="1:33" s="481" customFormat="1" ht="18" customHeight="1" x14ac:dyDescent="0.25">
      <c r="A206" s="3053"/>
      <c r="B206" s="2839"/>
      <c r="C206" s="2842"/>
      <c r="D206" s="2823"/>
      <c r="E206" s="2845"/>
      <c r="F206" s="2823"/>
      <c r="G206" s="2823"/>
      <c r="H206" s="2823"/>
      <c r="I206" s="2835"/>
      <c r="J206" s="2835"/>
      <c r="K206" s="2835"/>
      <c r="L206" s="2835"/>
      <c r="M206" s="2823"/>
      <c r="N206" s="2826"/>
      <c r="O206" s="2829"/>
      <c r="P206" s="2832"/>
      <c r="Q206" s="2832"/>
      <c r="R206" s="2832"/>
      <c r="S206" s="2832"/>
      <c r="T206" s="2880"/>
      <c r="U206" s="590"/>
      <c r="V206" s="907" t="s">
        <v>47</v>
      </c>
      <c r="W206" s="856" t="s">
        <v>348</v>
      </c>
      <c r="X206" s="499">
        <v>10</v>
      </c>
      <c r="Y206" s="257" t="s">
        <v>264</v>
      </c>
      <c r="Z206" s="754">
        <v>3.2557999999999998</v>
      </c>
      <c r="AA206" s="679">
        <f>+X206*Z206</f>
        <v>32.558</v>
      </c>
      <c r="AB206" s="721">
        <f>AA206</f>
        <v>32.558</v>
      </c>
      <c r="AC206" s="741"/>
      <c r="AD206" s="257"/>
      <c r="AE206" s="660" t="s">
        <v>52</v>
      </c>
      <c r="AF206" s="259"/>
      <c r="AG206" s="2917"/>
    </row>
    <row r="207" spans="1:33" s="481" customFormat="1" ht="18" customHeight="1" x14ac:dyDescent="0.25">
      <c r="A207" s="3053"/>
      <c r="B207" s="2839"/>
      <c r="C207" s="2842"/>
      <c r="D207" s="2823"/>
      <c r="E207" s="2845"/>
      <c r="F207" s="2823"/>
      <c r="G207" s="2823"/>
      <c r="H207" s="2823"/>
      <c r="I207" s="2835"/>
      <c r="J207" s="2835"/>
      <c r="K207" s="2835"/>
      <c r="L207" s="2835"/>
      <c r="M207" s="2823"/>
      <c r="N207" s="2826"/>
      <c r="O207" s="2829"/>
      <c r="P207" s="2832"/>
      <c r="Q207" s="2832"/>
      <c r="R207" s="2832"/>
      <c r="S207" s="2832"/>
      <c r="T207" s="2880"/>
      <c r="U207" s="590"/>
      <c r="V207" s="907" t="s">
        <v>47</v>
      </c>
      <c r="W207" s="856" t="s">
        <v>707</v>
      </c>
      <c r="X207" s="499">
        <v>20</v>
      </c>
      <c r="Y207" s="257" t="s">
        <v>264</v>
      </c>
      <c r="Z207" s="754">
        <v>1.6525000000000001</v>
      </c>
      <c r="AA207" s="679">
        <f>+X207*Z207</f>
        <v>33.050000000000004</v>
      </c>
      <c r="AB207" s="721">
        <f>+AA207*0.12+AA207</f>
        <v>37.016000000000005</v>
      </c>
      <c r="AC207" s="741"/>
      <c r="AD207" s="257"/>
      <c r="AE207" s="660" t="s">
        <v>52</v>
      </c>
      <c r="AF207" s="259"/>
      <c r="AG207" s="2917"/>
    </row>
    <row r="208" spans="1:33" s="481" customFormat="1" ht="18" customHeight="1" x14ac:dyDescent="0.25">
      <c r="A208" s="3053"/>
      <c r="B208" s="2839"/>
      <c r="C208" s="2842"/>
      <c r="D208" s="2823"/>
      <c r="E208" s="2845"/>
      <c r="F208" s="2823"/>
      <c r="G208" s="2823"/>
      <c r="H208" s="2823"/>
      <c r="I208" s="2835"/>
      <c r="J208" s="2835"/>
      <c r="K208" s="2835"/>
      <c r="L208" s="2835"/>
      <c r="M208" s="2823"/>
      <c r="N208" s="2826"/>
      <c r="O208" s="2829"/>
      <c r="P208" s="2832"/>
      <c r="Q208" s="2832"/>
      <c r="R208" s="2832"/>
      <c r="S208" s="2832"/>
      <c r="T208" s="2880"/>
      <c r="U208" s="590"/>
      <c r="V208" s="907" t="s">
        <v>47</v>
      </c>
      <c r="W208" s="856" t="s">
        <v>708</v>
      </c>
      <c r="X208" s="499">
        <v>5</v>
      </c>
      <c r="Y208" s="257" t="s">
        <v>264</v>
      </c>
      <c r="Z208" s="754">
        <v>0.87</v>
      </c>
      <c r="AA208" s="679">
        <f>+X208*Z208</f>
        <v>4.3499999999999996</v>
      </c>
      <c r="AB208" s="721">
        <f>+AA208*0.12+AA208</f>
        <v>4.8719999999999999</v>
      </c>
      <c r="AC208" s="741"/>
      <c r="AD208" s="257"/>
      <c r="AE208" s="660" t="s">
        <v>52</v>
      </c>
      <c r="AF208" s="259"/>
      <c r="AG208" s="2917"/>
    </row>
    <row r="209" spans="1:33" s="481" customFormat="1" ht="18" customHeight="1" x14ac:dyDescent="0.25">
      <c r="A209" s="3053"/>
      <c r="B209" s="2839"/>
      <c r="C209" s="2842"/>
      <c r="D209" s="2823"/>
      <c r="E209" s="2845"/>
      <c r="F209" s="2823"/>
      <c r="G209" s="2823"/>
      <c r="H209" s="2823"/>
      <c r="I209" s="2835"/>
      <c r="J209" s="2835"/>
      <c r="K209" s="2835"/>
      <c r="L209" s="2835"/>
      <c r="M209" s="2823"/>
      <c r="N209" s="2826"/>
      <c r="O209" s="2829"/>
      <c r="P209" s="2832"/>
      <c r="Q209" s="2832"/>
      <c r="R209" s="2832"/>
      <c r="S209" s="2832"/>
      <c r="T209" s="2880"/>
      <c r="U209" s="590"/>
      <c r="V209" s="907" t="s">
        <v>47</v>
      </c>
      <c r="W209" s="856" t="s">
        <v>1126</v>
      </c>
      <c r="X209" s="499">
        <v>20</v>
      </c>
      <c r="Y209" s="257" t="s">
        <v>264</v>
      </c>
      <c r="Z209" s="754">
        <v>0.78</v>
      </c>
      <c r="AA209" s="679">
        <f>+X209*Z209</f>
        <v>15.600000000000001</v>
      </c>
      <c r="AB209" s="721">
        <f>+AA209*0.12+AA209</f>
        <v>17.472000000000001</v>
      </c>
      <c r="AC209" s="741"/>
      <c r="AD209" s="257"/>
      <c r="AE209" s="660" t="s">
        <v>52</v>
      </c>
      <c r="AF209" s="259"/>
      <c r="AG209" s="2917"/>
    </row>
    <row r="210" spans="1:33" s="481" customFormat="1" ht="33.950000000000003" customHeight="1" x14ac:dyDescent="0.25">
      <c r="A210" s="3053"/>
      <c r="B210" s="2839"/>
      <c r="C210" s="2842"/>
      <c r="D210" s="2823"/>
      <c r="E210" s="2845"/>
      <c r="F210" s="2823"/>
      <c r="G210" s="2823"/>
      <c r="H210" s="2823"/>
      <c r="I210" s="2835"/>
      <c r="J210" s="2835"/>
      <c r="K210" s="2835"/>
      <c r="L210" s="2835"/>
      <c r="M210" s="2823"/>
      <c r="N210" s="2826"/>
      <c r="O210" s="2829"/>
      <c r="P210" s="2832"/>
      <c r="Q210" s="2832"/>
      <c r="R210" s="2832"/>
      <c r="S210" s="2832"/>
      <c r="T210" s="2880"/>
      <c r="U210" s="588" t="s">
        <v>65</v>
      </c>
      <c r="V210" s="907"/>
      <c r="W210" s="878" t="s">
        <v>66</v>
      </c>
      <c r="X210" s="499"/>
      <c r="Y210" s="257"/>
      <c r="Z210" s="754"/>
      <c r="AA210" s="679"/>
      <c r="AB210" s="721"/>
      <c r="AC210" s="741">
        <f>SUM(AB211:AB215)</f>
        <v>64.847999999999999</v>
      </c>
      <c r="AD210" s="257"/>
      <c r="AE210" s="259"/>
      <c r="AF210" s="259"/>
      <c r="AG210" s="2917"/>
    </row>
    <row r="211" spans="1:33" s="481" customFormat="1" ht="18" customHeight="1" x14ac:dyDescent="0.25">
      <c r="A211" s="3053"/>
      <c r="B211" s="2839"/>
      <c r="C211" s="2842"/>
      <c r="D211" s="2823"/>
      <c r="E211" s="2845"/>
      <c r="F211" s="2823"/>
      <c r="G211" s="2823"/>
      <c r="H211" s="2823"/>
      <c r="I211" s="2835"/>
      <c r="J211" s="2835"/>
      <c r="K211" s="2835"/>
      <c r="L211" s="2835"/>
      <c r="M211" s="2823"/>
      <c r="N211" s="2826"/>
      <c r="O211" s="2829"/>
      <c r="P211" s="2832"/>
      <c r="Q211" s="2832"/>
      <c r="R211" s="2832"/>
      <c r="S211" s="2832"/>
      <c r="T211" s="2880"/>
      <c r="U211" s="590"/>
      <c r="V211" s="907" t="s">
        <v>47</v>
      </c>
      <c r="W211" s="856" t="s">
        <v>1122</v>
      </c>
      <c r="X211" s="499">
        <v>1</v>
      </c>
      <c r="Y211" s="257" t="s">
        <v>264</v>
      </c>
      <c r="Z211" s="754">
        <v>7.5</v>
      </c>
      <c r="AA211" s="679">
        <f>+X211*Z211</f>
        <v>7.5</v>
      </c>
      <c r="AB211" s="721">
        <f>+AA211*0.12+AA211</f>
        <v>8.4</v>
      </c>
      <c r="AC211" s="741"/>
      <c r="AD211" s="257"/>
      <c r="AE211" s="660" t="s">
        <v>52</v>
      </c>
      <c r="AF211" s="259"/>
      <c r="AG211" s="2917"/>
    </row>
    <row r="212" spans="1:33" s="481" customFormat="1" ht="18" customHeight="1" x14ac:dyDescent="0.25">
      <c r="A212" s="3053"/>
      <c r="B212" s="2839"/>
      <c r="C212" s="2842"/>
      <c r="D212" s="2823"/>
      <c r="E212" s="2845"/>
      <c r="F212" s="2823"/>
      <c r="G212" s="2823"/>
      <c r="H212" s="2823"/>
      <c r="I212" s="2835"/>
      <c r="J212" s="2835"/>
      <c r="K212" s="2835"/>
      <c r="L212" s="2835"/>
      <c r="M212" s="2823"/>
      <c r="N212" s="2826"/>
      <c r="O212" s="2829"/>
      <c r="P212" s="2832"/>
      <c r="Q212" s="2832"/>
      <c r="R212" s="2832"/>
      <c r="S212" s="2832"/>
      <c r="T212" s="2880"/>
      <c r="U212" s="590"/>
      <c r="V212" s="907" t="s">
        <v>47</v>
      </c>
      <c r="W212" s="856" t="s">
        <v>685</v>
      </c>
      <c r="X212" s="499">
        <v>2</v>
      </c>
      <c r="Y212" s="257" t="s">
        <v>264</v>
      </c>
      <c r="Z212" s="754">
        <v>10.08</v>
      </c>
      <c r="AA212" s="679">
        <f>+X212*Z212</f>
        <v>20.16</v>
      </c>
      <c r="AB212" s="721">
        <f>+AA212*0.12+AA212</f>
        <v>22.5792</v>
      </c>
      <c r="AC212" s="741"/>
      <c r="AD212" s="257"/>
      <c r="AE212" s="660" t="s">
        <v>52</v>
      </c>
      <c r="AF212" s="259"/>
      <c r="AG212" s="2917"/>
    </row>
    <row r="213" spans="1:33" s="481" customFormat="1" ht="18" customHeight="1" x14ac:dyDescent="0.25">
      <c r="A213" s="3053"/>
      <c r="B213" s="2839"/>
      <c r="C213" s="2842"/>
      <c r="D213" s="2823"/>
      <c r="E213" s="2845"/>
      <c r="F213" s="2823"/>
      <c r="G213" s="2823"/>
      <c r="H213" s="2823"/>
      <c r="I213" s="2835"/>
      <c r="J213" s="2835"/>
      <c r="K213" s="2835"/>
      <c r="L213" s="2835"/>
      <c r="M213" s="2823"/>
      <c r="N213" s="2826"/>
      <c r="O213" s="2829"/>
      <c r="P213" s="2832"/>
      <c r="Q213" s="2832"/>
      <c r="R213" s="2832"/>
      <c r="S213" s="2832"/>
      <c r="T213" s="2880"/>
      <c r="U213" s="590"/>
      <c r="V213" s="907" t="s">
        <v>47</v>
      </c>
      <c r="W213" s="856" t="s">
        <v>686</v>
      </c>
      <c r="X213" s="499">
        <v>1</v>
      </c>
      <c r="Y213" s="257" t="s">
        <v>264</v>
      </c>
      <c r="Z213" s="754">
        <v>10.08</v>
      </c>
      <c r="AA213" s="679">
        <f>+X213*Z213</f>
        <v>10.08</v>
      </c>
      <c r="AB213" s="721">
        <f>+AA213*0.12+AA213</f>
        <v>11.2896</v>
      </c>
      <c r="AC213" s="741"/>
      <c r="AD213" s="257"/>
      <c r="AE213" s="660" t="s">
        <v>52</v>
      </c>
      <c r="AF213" s="259"/>
      <c r="AG213" s="2917"/>
    </row>
    <row r="214" spans="1:33" s="481" customFormat="1" ht="18" customHeight="1" x14ac:dyDescent="0.25">
      <c r="A214" s="3053"/>
      <c r="B214" s="2839"/>
      <c r="C214" s="2842"/>
      <c r="D214" s="2823"/>
      <c r="E214" s="2845"/>
      <c r="F214" s="2823"/>
      <c r="G214" s="2823"/>
      <c r="H214" s="2823"/>
      <c r="I214" s="2835"/>
      <c r="J214" s="2835"/>
      <c r="K214" s="2835"/>
      <c r="L214" s="2835"/>
      <c r="M214" s="2823"/>
      <c r="N214" s="2826"/>
      <c r="O214" s="2829"/>
      <c r="P214" s="2832"/>
      <c r="Q214" s="2832"/>
      <c r="R214" s="2832"/>
      <c r="S214" s="2832"/>
      <c r="T214" s="2880"/>
      <c r="U214" s="590"/>
      <c r="V214" s="907" t="s">
        <v>47</v>
      </c>
      <c r="W214" s="856" t="s">
        <v>687</v>
      </c>
      <c r="X214" s="499">
        <v>1</v>
      </c>
      <c r="Y214" s="257" t="s">
        <v>264</v>
      </c>
      <c r="Z214" s="754">
        <v>10.08</v>
      </c>
      <c r="AA214" s="679">
        <f>+X214*Z214</f>
        <v>10.08</v>
      </c>
      <c r="AB214" s="721">
        <f>+AA214*0.12+AA214</f>
        <v>11.2896</v>
      </c>
      <c r="AC214" s="741"/>
      <c r="AD214" s="257"/>
      <c r="AE214" s="660" t="s">
        <v>52</v>
      </c>
      <c r="AF214" s="259"/>
      <c r="AG214" s="2917"/>
    </row>
    <row r="215" spans="1:33" s="481" customFormat="1" ht="18" customHeight="1" x14ac:dyDescent="0.25">
      <c r="A215" s="3053"/>
      <c r="B215" s="2881"/>
      <c r="C215" s="2882"/>
      <c r="D215" s="2860"/>
      <c r="E215" s="2883"/>
      <c r="F215" s="2860"/>
      <c r="G215" s="2860"/>
      <c r="H215" s="2860"/>
      <c r="I215" s="2859"/>
      <c r="J215" s="2859"/>
      <c r="K215" s="2859"/>
      <c r="L215" s="2859"/>
      <c r="M215" s="2860"/>
      <c r="N215" s="2861"/>
      <c r="O215" s="2888"/>
      <c r="P215" s="2877"/>
      <c r="Q215" s="2877"/>
      <c r="R215" s="2877"/>
      <c r="S215" s="2877"/>
      <c r="T215" s="3015"/>
      <c r="U215" s="620"/>
      <c r="V215" s="1016" t="s">
        <v>47</v>
      </c>
      <c r="W215" s="879" t="s">
        <v>688</v>
      </c>
      <c r="X215" s="499">
        <v>1</v>
      </c>
      <c r="Y215" s="263" t="s">
        <v>264</v>
      </c>
      <c r="Z215" s="787">
        <v>10.08</v>
      </c>
      <c r="AA215" s="742">
        <f>+X215*Z215</f>
        <v>10.08</v>
      </c>
      <c r="AB215" s="732">
        <f>+AA215*0.12+AA215</f>
        <v>11.2896</v>
      </c>
      <c r="AC215" s="743"/>
      <c r="AD215" s="263"/>
      <c r="AE215" s="660" t="s">
        <v>52</v>
      </c>
      <c r="AF215" s="264"/>
      <c r="AG215" s="2976"/>
    </row>
    <row r="216" spans="1:33" s="481" customFormat="1" ht="30.75" customHeight="1" x14ac:dyDescent="0.25">
      <c r="A216" s="3053"/>
      <c r="B216" s="2838" t="s">
        <v>75</v>
      </c>
      <c r="C216" s="2920" t="s">
        <v>76</v>
      </c>
      <c r="D216" s="2922" t="s">
        <v>285</v>
      </c>
      <c r="E216" s="2924" t="s">
        <v>47</v>
      </c>
      <c r="F216" s="2922" t="s">
        <v>1077</v>
      </c>
      <c r="G216" s="2922" t="s">
        <v>1151</v>
      </c>
      <c r="H216" s="2822" t="s">
        <v>1060</v>
      </c>
      <c r="I216" s="2934">
        <v>1</v>
      </c>
      <c r="J216" s="2934">
        <v>1</v>
      </c>
      <c r="K216" s="2941">
        <v>24</v>
      </c>
      <c r="L216" s="2941">
        <v>24</v>
      </c>
      <c r="M216" s="2922" t="s">
        <v>1152</v>
      </c>
      <c r="N216" s="2928" t="s">
        <v>1129</v>
      </c>
      <c r="O216" s="2904">
        <f>+AC216</f>
        <v>92.4</v>
      </c>
      <c r="P216" s="2906">
        <v>0</v>
      </c>
      <c r="Q216" s="2906">
        <v>0</v>
      </c>
      <c r="R216" s="2906">
        <v>0</v>
      </c>
      <c r="S216" s="3014">
        <f>+SUM(O216:Q218)</f>
        <v>92.4</v>
      </c>
      <c r="T216" s="2986" t="s">
        <v>998</v>
      </c>
      <c r="U216" s="596" t="s">
        <v>64</v>
      </c>
      <c r="V216" s="917"/>
      <c r="W216" s="867" t="s">
        <v>105</v>
      </c>
      <c r="X216" s="521"/>
      <c r="Y216" s="522"/>
      <c r="Z216" s="788"/>
      <c r="AA216" s="744"/>
      <c r="AB216" s="723"/>
      <c r="AC216" s="745">
        <f>SUM(AB217:AB218)</f>
        <v>92.4</v>
      </c>
      <c r="AD216" s="255"/>
      <c r="AE216" s="255"/>
      <c r="AF216" s="255"/>
      <c r="AG216" s="3020"/>
    </row>
    <row r="217" spans="1:33" s="481" customFormat="1" ht="30.75" customHeight="1" x14ac:dyDescent="0.25">
      <c r="A217" s="3053"/>
      <c r="B217" s="2839"/>
      <c r="C217" s="2842"/>
      <c r="D217" s="2823"/>
      <c r="E217" s="2845"/>
      <c r="F217" s="2823"/>
      <c r="G217" s="2823"/>
      <c r="H217" s="2823"/>
      <c r="I217" s="2835"/>
      <c r="J217" s="2835"/>
      <c r="K217" s="2835"/>
      <c r="L217" s="2835"/>
      <c r="M217" s="2823"/>
      <c r="N217" s="2826"/>
      <c r="O217" s="2829"/>
      <c r="P217" s="2832"/>
      <c r="Q217" s="2832"/>
      <c r="R217" s="2832"/>
      <c r="S217" s="2832"/>
      <c r="T217" s="2880"/>
      <c r="U217" s="588"/>
      <c r="V217" s="897" t="s">
        <v>47</v>
      </c>
      <c r="W217" s="856" t="s">
        <v>1132</v>
      </c>
      <c r="X217" s="499">
        <v>75</v>
      </c>
      <c r="Y217" s="257" t="s">
        <v>264</v>
      </c>
      <c r="Z217" s="754">
        <v>0.55000000000000004</v>
      </c>
      <c r="AA217" s="679">
        <f>+X217*Z217</f>
        <v>41.25</v>
      </c>
      <c r="AB217" s="721">
        <f>+AA217*0.12+AA217</f>
        <v>46.2</v>
      </c>
      <c r="AC217" s="741"/>
      <c r="AD217" s="661"/>
      <c r="AE217" s="660" t="s">
        <v>52</v>
      </c>
      <c r="AF217" s="661"/>
      <c r="AG217" s="2917"/>
    </row>
    <row r="218" spans="1:33" s="481" customFormat="1" ht="30.75" customHeight="1" x14ac:dyDescent="0.25">
      <c r="A218" s="3053"/>
      <c r="B218" s="2839"/>
      <c r="C218" s="2842"/>
      <c r="D218" s="2823"/>
      <c r="E218" s="2845"/>
      <c r="F218" s="2823"/>
      <c r="G218" s="2823"/>
      <c r="H218" s="2823"/>
      <c r="I218" s="2835"/>
      <c r="J218" s="2835"/>
      <c r="K218" s="2835"/>
      <c r="L218" s="2835"/>
      <c r="M218" s="2823"/>
      <c r="N218" s="2826"/>
      <c r="O218" s="2829"/>
      <c r="P218" s="2832"/>
      <c r="Q218" s="2832"/>
      <c r="R218" s="2832"/>
      <c r="S218" s="2832"/>
      <c r="T218" s="2880"/>
      <c r="U218" s="588"/>
      <c r="V218" s="907" t="s">
        <v>47</v>
      </c>
      <c r="W218" s="856" t="s">
        <v>1133</v>
      </c>
      <c r="X218" s="499">
        <v>75</v>
      </c>
      <c r="Y218" s="257" t="s">
        <v>264</v>
      </c>
      <c r="Z218" s="754">
        <v>0.55000000000000004</v>
      </c>
      <c r="AA218" s="679">
        <f>+X218*Z218</f>
        <v>41.25</v>
      </c>
      <c r="AB218" s="721">
        <f>+AA218*0.12+AA218</f>
        <v>46.2</v>
      </c>
      <c r="AC218" s="741"/>
      <c r="AD218" s="661"/>
      <c r="AE218" s="660" t="s">
        <v>52</v>
      </c>
      <c r="AF218" s="661"/>
      <c r="AG218" s="2917"/>
    </row>
    <row r="219" spans="1:33" s="481" customFormat="1" ht="33.950000000000003" customHeight="1" x14ac:dyDescent="0.25">
      <c r="A219" s="3054"/>
      <c r="B219" s="2838" t="s">
        <v>75</v>
      </c>
      <c r="C219" s="2920" t="s">
        <v>76</v>
      </c>
      <c r="D219" s="2922" t="s">
        <v>153</v>
      </c>
      <c r="E219" s="2924" t="s">
        <v>47</v>
      </c>
      <c r="F219" s="2922" t="s">
        <v>1078</v>
      </c>
      <c r="G219" s="2922" t="s">
        <v>298</v>
      </c>
      <c r="H219" s="2922" t="s">
        <v>1047</v>
      </c>
      <c r="I219" s="2934">
        <v>0</v>
      </c>
      <c r="J219" s="2934">
        <v>1</v>
      </c>
      <c r="K219" s="2941">
        <v>0</v>
      </c>
      <c r="L219" s="2941">
        <v>24</v>
      </c>
      <c r="M219" s="2922" t="s">
        <v>1154</v>
      </c>
      <c r="N219" s="2928" t="s">
        <v>1021</v>
      </c>
      <c r="O219" s="2904">
        <f>+AC219</f>
        <v>179.2</v>
      </c>
      <c r="P219" s="2906">
        <v>0</v>
      </c>
      <c r="Q219" s="2906">
        <v>0</v>
      </c>
      <c r="R219" s="2906">
        <v>0</v>
      </c>
      <c r="S219" s="3014">
        <f>+SUM(O219:Q223)</f>
        <v>179.2</v>
      </c>
      <c r="T219" s="2986" t="s">
        <v>1134</v>
      </c>
      <c r="U219" s="600" t="s">
        <v>65</v>
      </c>
      <c r="V219" s="912"/>
      <c r="W219" s="868" t="s">
        <v>66</v>
      </c>
      <c r="X219" s="480"/>
      <c r="Y219" s="255"/>
      <c r="Z219" s="772"/>
      <c r="AA219" s="704"/>
      <c r="AB219" s="704"/>
      <c r="AC219" s="745">
        <f>SUM(AB220:AB223)</f>
        <v>179.2</v>
      </c>
      <c r="AD219" s="255"/>
      <c r="AE219" s="255"/>
      <c r="AF219" s="255"/>
      <c r="AG219" s="3020"/>
    </row>
    <row r="220" spans="1:33" s="481" customFormat="1" ht="18" customHeight="1" x14ac:dyDescent="0.25">
      <c r="A220" s="3058" t="s">
        <v>305</v>
      </c>
      <c r="B220" s="2839"/>
      <c r="C220" s="2842"/>
      <c r="D220" s="2823"/>
      <c r="E220" s="2845"/>
      <c r="F220" s="2823"/>
      <c r="G220" s="2823"/>
      <c r="H220" s="2823"/>
      <c r="I220" s="2835"/>
      <c r="J220" s="2835"/>
      <c r="K220" s="2835"/>
      <c r="L220" s="2835"/>
      <c r="M220" s="2823"/>
      <c r="N220" s="2826"/>
      <c r="O220" s="2829"/>
      <c r="P220" s="2832"/>
      <c r="Q220" s="2832"/>
      <c r="R220" s="2832"/>
      <c r="S220" s="2832"/>
      <c r="T220" s="2880"/>
      <c r="U220" s="588"/>
      <c r="V220" s="897" t="s">
        <v>47</v>
      </c>
      <c r="W220" s="856" t="s">
        <v>994</v>
      </c>
      <c r="X220" s="489">
        <v>1</v>
      </c>
      <c r="Y220" s="257" t="s">
        <v>264</v>
      </c>
      <c r="Z220" s="754">
        <v>40</v>
      </c>
      <c r="AA220" s="770">
        <f>+X220*Z220</f>
        <v>40</v>
      </c>
      <c r="AB220" s="770">
        <f>+AA220*0.12+AA220</f>
        <v>44.8</v>
      </c>
      <c r="AC220" s="771"/>
      <c r="AD220" s="493"/>
      <c r="AE220" s="493" t="s">
        <v>52</v>
      </c>
      <c r="AF220" s="660"/>
      <c r="AG220" s="2917"/>
    </row>
    <row r="221" spans="1:33" s="481" customFormat="1" ht="18" customHeight="1" x14ac:dyDescent="0.25">
      <c r="A221" s="3059"/>
      <c r="B221" s="2839"/>
      <c r="C221" s="2842"/>
      <c r="D221" s="2823"/>
      <c r="E221" s="2845"/>
      <c r="F221" s="2823"/>
      <c r="G221" s="2823"/>
      <c r="H221" s="2823"/>
      <c r="I221" s="2835"/>
      <c r="J221" s="2835"/>
      <c r="K221" s="2835"/>
      <c r="L221" s="2835"/>
      <c r="M221" s="2823"/>
      <c r="N221" s="2826"/>
      <c r="O221" s="2829"/>
      <c r="P221" s="2832"/>
      <c r="Q221" s="2832"/>
      <c r="R221" s="2832"/>
      <c r="S221" s="2832"/>
      <c r="T221" s="2880"/>
      <c r="U221" s="588"/>
      <c r="V221" s="894" t="s">
        <v>47</v>
      </c>
      <c r="W221" s="852" t="s">
        <v>983</v>
      </c>
      <c r="X221" s="489">
        <v>1</v>
      </c>
      <c r="Y221" s="485" t="s">
        <v>264</v>
      </c>
      <c r="Z221" s="753">
        <v>40</v>
      </c>
      <c r="AA221" s="683">
        <f>+X221*Z221</f>
        <v>40</v>
      </c>
      <c r="AB221" s="684">
        <f>+AA221*0.12+AA221</f>
        <v>44.8</v>
      </c>
      <c r="AC221" s="771"/>
      <c r="AD221" s="493"/>
      <c r="AE221" s="493" t="s">
        <v>52</v>
      </c>
      <c r="AF221" s="660"/>
      <c r="AG221" s="2917"/>
    </row>
    <row r="222" spans="1:33" s="481" customFormat="1" ht="33.950000000000003" customHeight="1" x14ac:dyDescent="0.25">
      <c r="A222" s="3059"/>
      <c r="B222" s="2839"/>
      <c r="C222" s="2842"/>
      <c r="D222" s="2823"/>
      <c r="E222" s="2845"/>
      <c r="F222" s="2823"/>
      <c r="G222" s="2823"/>
      <c r="H222" s="2823"/>
      <c r="I222" s="2835"/>
      <c r="J222" s="2835"/>
      <c r="K222" s="2835"/>
      <c r="L222" s="2835"/>
      <c r="M222" s="2823"/>
      <c r="N222" s="2826"/>
      <c r="O222" s="2829"/>
      <c r="P222" s="2832"/>
      <c r="Q222" s="2832"/>
      <c r="R222" s="2832"/>
      <c r="S222" s="2832"/>
      <c r="T222" s="2880"/>
      <c r="U222" s="588"/>
      <c r="V222" s="894" t="s">
        <v>47</v>
      </c>
      <c r="W222" s="852" t="s">
        <v>984</v>
      </c>
      <c r="X222" s="482">
        <v>1</v>
      </c>
      <c r="Y222" s="485" t="s">
        <v>264</v>
      </c>
      <c r="Z222" s="753">
        <v>40</v>
      </c>
      <c r="AA222" s="683">
        <f>+X222*Z222</f>
        <v>40</v>
      </c>
      <c r="AB222" s="684">
        <f>+AA222*0.12+AA222</f>
        <v>44.8</v>
      </c>
      <c r="AC222" s="771"/>
      <c r="AD222" s="493"/>
      <c r="AE222" s="493" t="s">
        <v>52</v>
      </c>
      <c r="AF222" s="259"/>
      <c r="AG222" s="2917"/>
    </row>
    <row r="223" spans="1:33" s="481" customFormat="1" ht="18" customHeight="1" x14ac:dyDescent="0.25">
      <c r="A223" s="3059"/>
      <c r="B223" s="2839"/>
      <c r="C223" s="2842"/>
      <c r="D223" s="2823"/>
      <c r="E223" s="2845"/>
      <c r="F223" s="2823"/>
      <c r="G223" s="2823"/>
      <c r="H223" s="2823"/>
      <c r="I223" s="2835"/>
      <c r="J223" s="2835"/>
      <c r="K223" s="2835"/>
      <c r="L223" s="2835"/>
      <c r="M223" s="2823"/>
      <c r="N223" s="2826"/>
      <c r="O223" s="2829"/>
      <c r="P223" s="2832"/>
      <c r="Q223" s="2832"/>
      <c r="R223" s="2832"/>
      <c r="S223" s="2832"/>
      <c r="T223" s="2880"/>
      <c r="U223" s="588"/>
      <c r="V223" s="894" t="s">
        <v>47</v>
      </c>
      <c r="W223" s="854" t="s">
        <v>985</v>
      </c>
      <c r="X223" s="482">
        <v>1</v>
      </c>
      <c r="Y223" s="485" t="s">
        <v>264</v>
      </c>
      <c r="Z223" s="753">
        <v>40</v>
      </c>
      <c r="AA223" s="683">
        <f>+X223*Z223</f>
        <v>40</v>
      </c>
      <c r="AB223" s="684">
        <f>+AA223*0.12+AA223</f>
        <v>44.8</v>
      </c>
      <c r="AC223" s="771"/>
      <c r="AD223" s="493"/>
      <c r="AE223" s="493" t="s">
        <v>52</v>
      </c>
      <c r="AF223" s="660"/>
      <c r="AG223" s="2917"/>
    </row>
    <row r="224" spans="1:33" s="481" customFormat="1" ht="39" customHeight="1" x14ac:dyDescent="0.25">
      <c r="A224" s="3059"/>
      <c r="B224" s="2838" t="s">
        <v>44</v>
      </c>
      <c r="C224" s="2920" t="s">
        <v>45</v>
      </c>
      <c r="D224" s="2922" t="s">
        <v>285</v>
      </c>
      <c r="E224" s="2924" t="s">
        <v>47</v>
      </c>
      <c r="F224" s="2922" t="s">
        <v>1080</v>
      </c>
      <c r="G224" s="2922" t="s">
        <v>96</v>
      </c>
      <c r="H224" s="2822" t="s">
        <v>1061</v>
      </c>
      <c r="I224" s="2934">
        <v>1</v>
      </c>
      <c r="J224" s="2934">
        <v>1</v>
      </c>
      <c r="K224" s="2941">
        <v>4</v>
      </c>
      <c r="L224" s="2941">
        <v>12</v>
      </c>
      <c r="M224" s="2922" t="s">
        <v>1128</v>
      </c>
      <c r="N224" s="2928" t="s">
        <v>1018</v>
      </c>
      <c r="O224" s="2904">
        <f>+AC224</f>
        <v>2.2400000000000002</v>
      </c>
      <c r="P224" s="2906">
        <v>0</v>
      </c>
      <c r="Q224" s="2906">
        <v>0</v>
      </c>
      <c r="R224" s="2906">
        <v>0</v>
      </c>
      <c r="S224" s="3014">
        <f>+SUM(O224:Q225)</f>
        <v>2.2400000000000002</v>
      </c>
      <c r="T224" s="2986" t="s">
        <v>1135</v>
      </c>
      <c r="U224" s="596" t="s">
        <v>64</v>
      </c>
      <c r="V224" s="917"/>
      <c r="W224" s="867" t="s">
        <v>105</v>
      </c>
      <c r="X224" s="480"/>
      <c r="Y224" s="255"/>
      <c r="Z224" s="772"/>
      <c r="AA224" s="744"/>
      <c r="AB224" s="723"/>
      <c r="AC224" s="745">
        <f>SUM(AB225:AB225)</f>
        <v>2.2400000000000002</v>
      </c>
      <c r="AD224" s="255"/>
      <c r="AE224" s="255"/>
      <c r="AF224" s="255"/>
      <c r="AG224" s="3020"/>
    </row>
    <row r="225" spans="1:33" s="481" customFormat="1" ht="39" customHeight="1" x14ac:dyDescent="0.25">
      <c r="A225" s="3059"/>
      <c r="B225" s="2839"/>
      <c r="C225" s="2842"/>
      <c r="D225" s="2823"/>
      <c r="E225" s="2845"/>
      <c r="F225" s="2823"/>
      <c r="G225" s="2823"/>
      <c r="H225" s="2823"/>
      <c r="I225" s="2835"/>
      <c r="J225" s="2835"/>
      <c r="K225" s="2835"/>
      <c r="L225" s="2835"/>
      <c r="M225" s="2823"/>
      <c r="N225" s="2826"/>
      <c r="O225" s="2829"/>
      <c r="P225" s="2832"/>
      <c r="Q225" s="2832"/>
      <c r="R225" s="2832"/>
      <c r="S225" s="2832"/>
      <c r="T225" s="2880"/>
      <c r="U225" s="588"/>
      <c r="V225" s="907" t="s">
        <v>47</v>
      </c>
      <c r="W225" s="861" t="s">
        <v>306</v>
      </c>
      <c r="X225" s="499">
        <v>5</v>
      </c>
      <c r="Y225" s="257" t="s">
        <v>264</v>
      </c>
      <c r="Z225" s="754">
        <v>0.4</v>
      </c>
      <c r="AA225" s="679">
        <f>+X225*Z225</f>
        <v>2</v>
      </c>
      <c r="AB225" s="721">
        <f>+AA225*0.12+AA225</f>
        <v>2.2400000000000002</v>
      </c>
      <c r="AC225" s="741"/>
      <c r="AD225" s="661"/>
      <c r="AE225" s="660" t="s">
        <v>52</v>
      </c>
      <c r="AF225" s="661"/>
      <c r="AG225" s="2917"/>
    </row>
    <row r="226" spans="1:33" s="481" customFormat="1" ht="18" customHeight="1" x14ac:dyDescent="0.25">
      <c r="A226" s="3059"/>
      <c r="B226" s="2838" t="s">
        <v>44</v>
      </c>
      <c r="C226" s="2920" t="s">
        <v>45</v>
      </c>
      <c r="D226" s="2922" t="s">
        <v>282</v>
      </c>
      <c r="E226" s="2924" t="s">
        <v>47</v>
      </c>
      <c r="F226" s="2922" t="s">
        <v>1079</v>
      </c>
      <c r="G226" s="2922" t="s">
        <v>136</v>
      </c>
      <c r="H226" s="2922" t="s">
        <v>1052</v>
      </c>
      <c r="I226" s="2926">
        <v>1</v>
      </c>
      <c r="J226" s="2926">
        <v>1</v>
      </c>
      <c r="K226" s="2947">
        <v>24</v>
      </c>
      <c r="L226" s="2947">
        <v>24</v>
      </c>
      <c r="M226" s="2922" t="s">
        <v>1037</v>
      </c>
      <c r="N226" s="2825" t="s">
        <v>1019</v>
      </c>
      <c r="O226" s="2828">
        <f>+AC226</f>
        <v>51.128</v>
      </c>
      <c r="P226" s="2831">
        <v>0</v>
      </c>
      <c r="Q226" s="2831">
        <v>0</v>
      </c>
      <c r="R226" s="2831">
        <v>0</v>
      </c>
      <c r="S226" s="3009">
        <f>+SUM(O226:Q231)</f>
        <v>51.128</v>
      </c>
      <c r="T226" s="2986" t="s">
        <v>1131</v>
      </c>
      <c r="U226" s="596" t="s">
        <v>64</v>
      </c>
      <c r="V226" s="917"/>
      <c r="W226" s="867" t="s">
        <v>105</v>
      </c>
      <c r="X226" s="480"/>
      <c r="Y226" s="255"/>
      <c r="Z226" s="772"/>
      <c r="AA226" s="744"/>
      <c r="AB226" s="723"/>
      <c r="AC226" s="745">
        <f>SUM(AB227:AB231)</f>
        <v>51.128</v>
      </c>
      <c r="AD226" s="255"/>
      <c r="AE226" s="255"/>
      <c r="AF226" s="255"/>
      <c r="AG226" s="3020"/>
    </row>
    <row r="227" spans="1:33" s="481" customFormat="1" ht="18" customHeight="1" x14ac:dyDescent="0.25">
      <c r="A227" s="3059"/>
      <c r="B227" s="2839"/>
      <c r="C227" s="2842"/>
      <c r="D227" s="2823"/>
      <c r="E227" s="2845"/>
      <c r="F227" s="2823"/>
      <c r="G227" s="2823"/>
      <c r="H227" s="2823"/>
      <c r="I227" s="2835"/>
      <c r="J227" s="2835"/>
      <c r="K227" s="2835"/>
      <c r="L227" s="2835"/>
      <c r="M227" s="2823"/>
      <c r="N227" s="2826"/>
      <c r="O227" s="2829"/>
      <c r="P227" s="2832"/>
      <c r="Q227" s="2832"/>
      <c r="R227" s="2832"/>
      <c r="S227" s="2832"/>
      <c r="T227" s="2880"/>
      <c r="U227" s="588"/>
      <c r="V227" s="907" t="s">
        <v>47</v>
      </c>
      <c r="W227" s="856" t="s">
        <v>307</v>
      </c>
      <c r="X227" s="499">
        <v>3</v>
      </c>
      <c r="Y227" s="257" t="s">
        <v>264</v>
      </c>
      <c r="Z227" s="754">
        <v>0.45</v>
      </c>
      <c r="AA227" s="679">
        <f>+X227*Z227</f>
        <v>1.35</v>
      </c>
      <c r="AB227" s="721">
        <f>+AA227*0.12+AA227</f>
        <v>1.512</v>
      </c>
      <c r="AC227" s="741"/>
      <c r="AD227" s="661"/>
      <c r="AE227" s="660" t="s">
        <v>52</v>
      </c>
      <c r="AF227" s="661"/>
      <c r="AG227" s="2917"/>
    </row>
    <row r="228" spans="1:33" s="481" customFormat="1" ht="18" customHeight="1" x14ac:dyDescent="0.25">
      <c r="A228" s="3059"/>
      <c r="B228" s="2839"/>
      <c r="C228" s="2842"/>
      <c r="D228" s="2823"/>
      <c r="E228" s="2845"/>
      <c r="F228" s="2823"/>
      <c r="G228" s="2823"/>
      <c r="H228" s="2823"/>
      <c r="I228" s="2835"/>
      <c r="J228" s="2835"/>
      <c r="K228" s="2835"/>
      <c r="L228" s="2835"/>
      <c r="M228" s="2823"/>
      <c r="N228" s="2826"/>
      <c r="O228" s="2829"/>
      <c r="P228" s="2832"/>
      <c r="Q228" s="2832"/>
      <c r="R228" s="2832"/>
      <c r="S228" s="2832"/>
      <c r="T228" s="2880"/>
      <c r="U228" s="588"/>
      <c r="V228" s="907" t="s">
        <v>47</v>
      </c>
      <c r="W228" s="856" t="s">
        <v>308</v>
      </c>
      <c r="X228" s="499">
        <v>1</v>
      </c>
      <c r="Y228" s="257" t="s">
        <v>264</v>
      </c>
      <c r="Z228" s="754">
        <v>3</v>
      </c>
      <c r="AA228" s="679">
        <f>+X228*Z228</f>
        <v>3</v>
      </c>
      <c r="AB228" s="721">
        <f>+AA228*0.12+AA228</f>
        <v>3.36</v>
      </c>
      <c r="AC228" s="741"/>
      <c r="AD228" s="661"/>
      <c r="AE228" s="660" t="s">
        <v>52</v>
      </c>
      <c r="AF228" s="661"/>
      <c r="AG228" s="2917"/>
    </row>
    <row r="229" spans="1:33" s="481" customFormat="1" ht="18" customHeight="1" x14ac:dyDescent="0.25">
      <c r="A229" s="3059"/>
      <c r="B229" s="2839"/>
      <c r="C229" s="2842"/>
      <c r="D229" s="2823"/>
      <c r="E229" s="2845"/>
      <c r="F229" s="2823"/>
      <c r="G229" s="2823"/>
      <c r="H229" s="2823"/>
      <c r="I229" s="2835"/>
      <c r="J229" s="2835"/>
      <c r="K229" s="2835"/>
      <c r="L229" s="2835"/>
      <c r="M229" s="2823"/>
      <c r="N229" s="2826"/>
      <c r="O229" s="2829"/>
      <c r="P229" s="2832"/>
      <c r="Q229" s="2832"/>
      <c r="R229" s="2832"/>
      <c r="S229" s="2832"/>
      <c r="T229" s="2880"/>
      <c r="U229" s="588"/>
      <c r="V229" s="907" t="s">
        <v>47</v>
      </c>
      <c r="W229" s="856" t="s">
        <v>533</v>
      </c>
      <c r="X229" s="499">
        <v>1</v>
      </c>
      <c r="Y229" s="257" t="s">
        <v>264</v>
      </c>
      <c r="Z229" s="754">
        <v>20</v>
      </c>
      <c r="AA229" s="679">
        <f>+X229*Z229</f>
        <v>20</v>
      </c>
      <c r="AB229" s="721">
        <f>+AA229*0.12+AA229</f>
        <v>22.4</v>
      </c>
      <c r="AC229" s="741"/>
      <c r="AD229" s="661"/>
      <c r="AE229" s="660" t="s">
        <v>52</v>
      </c>
      <c r="AF229" s="661"/>
      <c r="AG229" s="2917"/>
    </row>
    <row r="230" spans="1:33" s="481" customFormat="1" ht="18" customHeight="1" x14ac:dyDescent="0.25">
      <c r="A230" s="3059"/>
      <c r="B230" s="2839"/>
      <c r="C230" s="2842"/>
      <c r="D230" s="2823"/>
      <c r="E230" s="2845"/>
      <c r="F230" s="2823"/>
      <c r="G230" s="2823"/>
      <c r="H230" s="2823"/>
      <c r="I230" s="2835"/>
      <c r="J230" s="2835"/>
      <c r="K230" s="2835"/>
      <c r="L230" s="2835"/>
      <c r="M230" s="2823"/>
      <c r="N230" s="2826"/>
      <c r="O230" s="2829"/>
      <c r="P230" s="2832"/>
      <c r="Q230" s="2832"/>
      <c r="R230" s="2832"/>
      <c r="S230" s="2832"/>
      <c r="T230" s="2880"/>
      <c r="U230" s="588"/>
      <c r="V230" s="907" t="s">
        <v>47</v>
      </c>
      <c r="W230" s="856" t="s">
        <v>996</v>
      </c>
      <c r="X230" s="499">
        <v>10</v>
      </c>
      <c r="Y230" s="257" t="s">
        <v>264</v>
      </c>
      <c r="Z230" s="754">
        <v>0.63</v>
      </c>
      <c r="AA230" s="679">
        <f>+X230*Z230</f>
        <v>6.3</v>
      </c>
      <c r="AB230" s="721">
        <f>+AA230*0.12+AA230</f>
        <v>7.056</v>
      </c>
      <c r="AC230" s="741"/>
      <c r="AD230" s="661"/>
      <c r="AE230" s="660" t="s">
        <v>52</v>
      </c>
      <c r="AF230" s="661"/>
      <c r="AG230" s="2917"/>
    </row>
    <row r="231" spans="1:33" s="481" customFormat="1" ht="18" customHeight="1" thickBot="1" x14ac:dyDescent="0.3">
      <c r="A231" s="3059"/>
      <c r="B231" s="2919"/>
      <c r="C231" s="2921"/>
      <c r="D231" s="2923"/>
      <c r="E231" s="2925"/>
      <c r="F231" s="2923"/>
      <c r="G231" s="2923"/>
      <c r="H231" s="2923"/>
      <c r="I231" s="2927"/>
      <c r="J231" s="2927"/>
      <c r="K231" s="2927"/>
      <c r="L231" s="2927"/>
      <c r="M231" s="2923"/>
      <c r="N231" s="2948"/>
      <c r="O231" s="2950"/>
      <c r="P231" s="2943"/>
      <c r="Q231" s="2943"/>
      <c r="R231" s="2943"/>
      <c r="S231" s="2943"/>
      <c r="T231" s="2970"/>
      <c r="U231" s="593"/>
      <c r="V231" s="1035" t="s">
        <v>47</v>
      </c>
      <c r="W231" s="870" t="s">
        <v>683</v>
      </c>
      <c r="X231" s="567">
        <v>1</v>
      </c>
      <c r="Y231" s="568" t="s">
        <v>264</v>
      </c>
      <c r="Z231" s="774">
        <v>15</v>
      </c>
      <c r="AA231" s="701">
        <f>+X231*Z231</f>
        <v>15</v>
      </c>
      <c r="AB231" s="730">
        <f>+AA231*0.12+AA231</f>
        <v>16.8</v>
      </c>
      <c r="AC231" s="746"/>
      <c r="AD231" s="661"/>
      <c r="AE231" s="660" t="s">
        <v>52</v>
      </c>
      <c r="AF231" s="661"/>
      <c r="AG231" s="2917"/>
    </row>
    <row r="232" spans="1:33" s="943" customFormat="1" ht="22.5" customHeight="1" thickBot="1" x14ac:dyDescent="0.3">
      <c r="A232" s="3061"/>
      <c r="B232" s="2889" t="s">
        <v>137</v>
      </c>
      <c r="C232" s="2890"/>
      <c r="D232" s="2890"/>
      <c r="E232" s="2890"/>
      <c r="F232" s="2890"/>
      <c r="G232" s="2890"/>
      <c r="H232" s="2890"/>
      <c r="I232" s="2890"/>
      <c r="J232" s="2890"/>
      <c r="K232" s="2890"/>
      <c r="L232" s="2890"/>
      <c r="M232" s="2890"/>
      <c r="N232" s="497" t="s">
        <v>138</v>
      </c>
      <c r="O232" s="940">
        <f>SUM(O205:O231)</f>
        <v>481.73399999999998</v>
      </c>
      <c r="P232" s="940">
        <f>SUM(P205:P231)</f>
        <v>0</v>
      </c>
      <c r="Q232" s="940">
        <f>SUM(Q205:Q231)</f>
        <v>0</v>
      </c>
      <c r="R232" s="940">
        <f>SUM(R205:R231)</f>
        <v>0</v>
      </c>
      <c r="S232" s="940">
        <f>SUM(S205:S231)</f>
        <v>481.73399999999998</v>
      </c>
      <c r="T232" s="942"/>
      <c r="U232" s="2961" t="s">
        <v>139</v>
      </c>
      <c r="V232" s="2890"/>
      <c r="W232" s="2890"/>
      <c r="X232" s="2890"/>
      <c r="Y232" s="2890"/>
      <c r="Z232" s="2890"/>
      <c r="AA232" s="2890"/>
      <c r="AB232" s="497" t="s">
        <v>138</v>
      </c>
      <c r="AC232" s="504">
        <f>SUM(AC205:AC231)</f>
        <v>481.73399999999998</v>
      </c>
      <c r="AD232" s="3017"/>
      <c r="AE232" s="3018"/>
      <c r="AF232" s="3018"/>
      <c r="AG232" s="3019"/>
    </row>
    <row r="233" spans="1:33" s="481" customFormat="1" ht="18" customHeight="1" x14ac:dyDescent="0.25">
      <c r="A233" s="3062" t="s">
        <v>309</v>
      </c>
      <c r="B233" s="2896" t="s">
        <v>75</v>
      </c>
      <c r="C233" s="2897" t="s">
        <v>76</v>
      </c>
      <c r="D233" s="2898" t="s">
        <v>285</v>
      </c>
      <c r="E233" s="2899" t="s">
        <v>47</v>
      </c>
      <c r="F233" s="2898" t="s">
        <v>1081</v>
      </c>
      <c r="G233" s="2898" t="s">
        <v>297</v>
      </c>
      <c r="H233" s="2898" t="s">
        <v>1059</v>
      </c>
      <c r="I233" s="2936">
        <v>1</v>
      </c>
      <c r="J233" s="2936">
        <v>1</v>
      </c>
      <c r="K233" s="2937">
        <v>24</v>
      </c>
      <c r="L233" s="2937">
        <v>24</v>
      </c>
      <c r="M233" s="2898" t="s">
        <v>1125</v>
      </c>
      <c r="N233" s="2913" t="s">
        <v>1022</v>
      </c>
      <c r="O233" s="2914">
        <f>+AC233+AC238</f>
        <v>156.76600000000002</v>
      </c>
      <c r="P233" s="2915">
        <v>0</v>
      </c>
      <c r="Q233" s="2915">
        <v>0</v>
      </c>
      <c r="R233" s="2915">
        <v>0</v>
      </c>
      <c r="S233" s="2935">
        <f>+SUM(O233:Q243)</f>
        <v>156.76600000000002</v>
      </c>
      <c r="T233" s="2911" t="s">
        <v>723</v>
      </c>
      <c r="U233" s="598" t="s">
        <v>64</v>
      </c>
      <c r="V233" s="910"/>
      <c r="W233" s="877" t="s">
        <v>105</v>
      </c>
      <c r="X233" s="518"/>
      <c r="Y233" s="519"/>
      <c r="Z233" s="786"/>
      <c r="AA233" s="739"/>
      <c r="AB233" s="739"/>
      <c r="AC233" s="740">
        <f>SUM(AB234:AB237)</f>
        <v>91.918000000000006</v>
      </c>
      <c r="AD233" s="519"/>
      <c r="AE233" s="520"/>
      <c r="AF233" s="520"/>
      <c r="AG233" s="3016"/>
    </row>
    <row r="234" spans="1:33" s="481" customFormat="1" ht="18" customHeight="1" x14ac:dyDescent="0.25">
      <c r="A234" s="3053"/>
      <c r="B234" s="2839"/>
      <c r="C234" s="2842"/>
      <c r="D234" s="2823"/>
      <c r="E234" s="2845"/>
      <c r="F234" s="2823"/>
      <c r="G234" s="2823"/>
      <c r="H234" s="2823"/>
      <c r="I234" s="2835"/>
      <c r="J234" s="2835"/>
      <c r="K234" s="2835"/>
      <c r="L234" s="2835"/>
      <c r="M234" s="2823"/>
      <c r="N234" s="2826"/>
      <c r="O234" s="2829"/>
      <c r="P234" s="2832"/>
      <c r="Q234" s="2832"/>
      <c r="R234" s="2832"/>
      <c r="S234" s="2832"/>
      <c r="T234" s="2880"/>
      <c r="U234" s="588"/>
      <c r="V234" s="907" t="s">
        <v>47</v>
      </c>
      <c r="W234" s="856" t="s">
        <v>348</v>
      </c>
      <c r="X234" s="499">
        <v>10</v>
      </c>
      <c r="Y234" s="257" t="s">
        <v>264</v>
      </c>
      <c r="Z234" s="754">
        <v>3.2557999999999998</v>
      </c>
      <c r="AA234" s="679">
        <f>+X234*Z234</f>
        <v>32.558</v>
      </c>
      <c r="AB234" s="679">
        <f>AA234</f>
        <v>32.558</v>
      </c>
      <c r="AC234" s="741"/>
      <c r="AD234" s="661"/>
      <c r="AE234" s="660" t="s">
        <v>52</v>
      </c>
      <c r="AF234" s="661"/>
      <c r="AG234" s="2917"/>
    </row>
    <row r="235" spans="1:33" s="481" customFormat="1" ht="18" customHeight="1" x14ac:dyDescent="0.25">
      <c r="A235" s="3053"/>
      <c r="B235" s="2839"/>
      <c r="C235" s="2842"/>
      <c r="D235" s="2823"/>
      <c r="E235" s="2845"/>
      <c r="F235" s="2823"/>
      <c r="G235" s="2823"/>
      <c r="H235" s="2823"/>
      <c r="I235" s="2835"/>
      <c r="J235" s="2835"/>
      <c r="K235" s="2835"/>
      <c r="L235" s="2835"/>
      <c r="M235" s="2823"/>
      <c r="N235" s="2826"/>
      <c r="O235" s="2829"/>
      <c r="P235" s="2832"/>
      <c r="Q235" s="2832"/>
      <c r="R235" s="2832"/>
      <c r="S235" s="2832"/>
      <c r="T235" s="2880"/>
      <c r="U235" s="588"/>
      <c r="V235" s="907" t="s">
        <v>47</v>
      </c>
      <c r="W235" s="856" t="s">
        <v>707</v>
      </c>
      <c r="X235" s="499">
        <v>20</v>
      </c>
      <c r="Y235" s="257" t="s">
        <v>264</v>
      </c>
      <c r="Z235" s="754">
        <v>1.6525000000000001</v>
      </c>
      <c r="AA235" s="679">
        <f>+X235*Z235</f>
        <v>33.050000000000004</v>
      </c>
      <c r="AB235" s="679">
        <f>+AA235*0.12+AA235</f>
        <v>37.016000000000005</v>
      </c>
      <c r="AC235" s="741"/>
      <c r="AD235" s="661"/>
      <c r="AE235" s="660" t="s">
        <v>52</v>
      </c>
      <c r="AF235" s="661"/>
      <c r="AG235" s="2917"/>
    </row>
    <row r="236" spans="1:33" s="481" customFormat="1" ht="18" customHeight="1" x14ac:dyDescent="0.25">
      <c r="A236" s="3053"/>
      <c r="B236" s="2839"/>
      <c r="C236" s="2842"/>
      <c r="D236" s="2823"/>
      <c r="E236" s="2845"/>
      <c r="F236" s="2823"/>
      <c r="G236" s="2823"/>
      <c r="H236" s="2823"/>
      <c r="I236" s="2835"/>
      <c r="J236" s="2835"/>
      <c r="K236" s="2835"/>
      <c r="L236" s="2835"/>
      <c r="M236" s="2823"/>
      <c r="N236" s="2826"/>
      <c r="O236" s="2829"/>
      <c r="P236" s="2832"/>
      <c r="Q236" s="2832"/>
      <c r="R236" s="2832"/>
      <c r="S236" s="2832"/>
      <c r="T236" s="2880"/>
      <c r="U236" s="588"/>
      <c r="V236" s="907" t="s">
        <v>47</v>
      </c>
      <c r="W236" s="856" t="s">
        <v>708</v>
      </c>
      <c r="X236" s="499">
        <v>5</v>
      </c>
      <c r="Y236" s="257" t="s">
        <v>264</v>
      </c>
      <c r="Z236" s="754">
        <v>0.87</v>
      </c>
      <c r="AA236" s="679">
        <f>+X236*Z236</f>
        <v>4.3499999999999996</v>
      </c>
      <c r="AB236" s="679">
        <f>+AA236*0.12+AA236</f>
        <v>4.8719999999999999</v>
      </c>
      <c r="AC236" s="741"/>
      <c r="AD236" s="661"/>
      <c r="AE236" s="660" t="s">
        <v>52</v>
      </c>
      <c r="AF236" s="661"/>
      <c r="AG236" s="2917"/>
    </row>
    <row r="237" spans="1:33" s="481" customFormat="1" ht="18" customHeight="1" x14ac:dyDescent="0.25">
      <c r="A237" s="3053"/>
      <c r="B237" s="2839"/>
      <c r="C237" s="2842"/>
      <c r="D237" s="2823"/>
      <c r="E237" s="2845"/>
      <c r="F237" s="2823"/>
      <c r="G237" s="2823"/>
      <c r="H237" s="2823"/>
      <c r="I237" s="2835"/>
      <c r="J237" s="2835"/>
      <c r="K237" s="2835"/>
      <c r="L237" s="2835"/>
      <c r="M237" s="2823"/>
      <c r="N237" s="2826"/>
      <c r="O237" s="2829"/>
      <c r="P237" s="2832"/>
      <c r="Q237" s="2832"/>
      <c r="R237" s="2832"/>
      <c r="S237" s="2832"/>
      <c r="T237" s="2880"/>
      <c r="U237" s="588"/>
      <c r="V237" s="907" t="s">
        <v>47</v>
      </c>
      <c r="W237" s="856" t="s">
        <v>1126</v>
      </c>
      <c r="X237" s="499">
        <v>20</v>
      </c>
      <c r="Y237" s="257" t="s">
        <v>264</v>
      </c>
      <c r="Z237" s="754">
        <v>0.78</v>
      </c>
      <c r="AA237" s="679">
        <f>+X237*Z237</f>
        <v>15.600000000000001</v>
      </c>
      <c r="AB237" s="679">
        <f>+AA237*0.12+AA237</f>
        <v>17.472000000000001</v>
      </c>
      <c r="AC237" s="741"/>
      <c r="AD237" s="661"/>
      <c r="AE237" s="660" t="s">
        <v>52</v>
      </c>
      <c r="AF237" s="661"/>
      <c r="AG237" s="2917"/>
    </row>
    <row r="238" spans="1:33" s="481" customFormat="1" ht="33.950000000000003" customHeight="1" x14ac:dyDescent="0.25">
      <c r="A238" s="3053"/>
      <c r="B238" s="2839"/>
      <c r="C238" s="2842"/>
      <c r="D238" s="2823"/>
      <c r="E238" s="2845"/>
      <c r="F238" s="2823"/>
      <c r="G238" s="2823"/>
      <c r="H238" s="2823"/>
      <c r="I238" s="2835"/>
      <c r="J238" s="2835"/>
      <c r="K238" s="2835"/>
      <c r="L238" s="2835"/>
      <c r="M238" s="2823"/>
      <c r="N238" s="2826"/>
      <c r="O238" s="2829"/>
      <c r="P238" s="2832"/>
      <c r="Q238" s="2832"/>
      <c r="R238" s="2832"/>
      <c r="S238" s="2832"/>
      <c r="T238" s="2880"/>
      <c r="U238" s="588" t="s">
        <v>65</v>
      </c>
      <c r="V238" s="907"/>
      <c r="W238" s="878" t="s">
        <v>66</v>
      </c>
      <c r="X238" s="499"/>
      <c r="Y238" s="257"/>
      <c r="Z238" s="754"/>
      <c r="AA238" s="679"/>
      <c r="AB238" s="679"/>
      <c r="AC238" s="741">
        <f>SUM(AB239:AB243)</f>
        <v>64.847999999999999</v>
      </c>
      <c r="AD238" s="661"/>
      <c r="AE238" s="661"/>
      <c r="AF238" s="661"/>
      <c r="AG238" s="2917"/>
    </row>
    <row r="239" spans="1:33" s="481" customFormat="1" ht="18" customHeight="1" x14ac:dyDescent="0.25">
      <c r="A239" s="3053"/>
      <c r="B239" s="2839"/>
      <c r="C239" s="2842"/>
      <c r="D239" s="2823"/>
      <c r="E239" s="2845"/>
      <c r="F239" s="2823"/>
      <c r="G239" s="2823"/>
      <c r="H239" s="2823"/>
      <c r="I239" s="2835"/>
      <c r="J239" s="2835"/>
      <c r="K239" s="2835"/>
      <c r="L239" s="2835"/>
      <c r="M239" s="2823"/>
      <c r="N239" s="2826"/>
      <c r="O239" s="2829"/>
      <c r="P239" s="2832"/>
      <c r="Q239" s="2832"/>
      <c r="R239" s="2832"/>
      <c r="S239" s="2832"/>
      <c r="T239" s="2880"/>
      <c r="U239" s="588"/>
      <c r="V239" s="907" t="s">
        <v>47</v>
      </c>
      <c r="W239" s="856" t="s">
        <v>1122</v>
      </c>
      <c r="X239" s="499">
        <v>1</v>
      </c>
      <c r="Y239" s="257" t="s">
        <v>264</v>
      </c>
      <c r="Z239" s="754">
        <v>7.5</v>
      </c>
      <c r="AA239" s="679">
        <f>+X239*Z239</f>
        <v>7.5</v>
      </c>
      <c r="AB239" s="679">
        <f>+AA239*0.12+AA239</f>
        <v>8.4</v>
      </c>
      <c r="AC239" s="741"/>
      <c r="AD239" s="661"/>
      <c r="AE239" s="660" t="s">
        <v>52</v>
      </c>
      <c r="AF239" s="661"/>
      <c r="AG239" s="2917"/>
    </row>
    <row r="240" spans="1:33" s="481" customFormat="1" ht="18" customHeight="1" x14ac:dyDescent="0.25">
      <c r="A240" s="3053"/>
      <c r="B240" s="2839"/>
      <c r="C240" s="2842"/>
      <c r="D240" s="2823"/>
      <c r="E240" s="2845"/>
      <c r="F240" s="2823"/>
      <c r="G240" s="2823"/>
      <c r="H240" s="2823"/>
      <c r="I240" s="2835"/>
      <c r="J240" s="2835"/>
      <c r="K240" s="2835"/>
      <c r="L240" s="2835"/>
      <c r="M240" s="2823"/>
      <c r="N240" s="2826"/>
      <c r="O240" s="2829"/>
      <c r="P240" s="2832"/>
      <c r="Q240" s="2832"/>
      <c r="R240" s="2832"/>
      <c r="S240" s="2832"/>
      <c r="T240" s="2880"/>
      <c r="U240" s="588"/>
      <c r="V240" s="907" t="s">
        <v>47</v>
      </c>
      <c r="W240" s="856" t="s">
        <v>685</v>
      </c>
      <c r="X240" s="499">
        <v>2</v>
      </c>
      <c r="Y240" s="257" t="s">
        <v>264</v>
      </c>
      <c r="Z240" s="754">
        <v>10.08</v>
      </c>
      <c r="AA240" s="679">
        <f>+X240*Z240</f>
        <v>20.16</v>
      </c>
      <c r="AB240" s="679">
        <f>+AA240*0.12+AA240</f>
        <v>22.5792</v>
      </c>
      <c r="AC240" s="741"/>
      <c r="AD240" s="661"/>
      <c r="AE240" s="660" t="s">
        <v>52</v>
      </c>
      <c r="AF240" s="661"/>
      <c r="AG240" s="2917"/>
    </row>
    <row r="241" spans="1:33" s="481" customFormat="1" ht="18" customHeight="1" x14ac:dyDescent="0.25">
      <c r="A241" s="3053"/>
      <c r="B241" s="2839"/>
      <c r="C241" s="2842"/>
      <c r="D241" s="2823"/>
      <c r="E241" s="2845"/>
      <c r="F241" s="2823"/>
      <c r="G241" s="2823"/>
      <c r="H241" s="2823"/>
      <c r="I241" s="2835"/>
      <c r="J241" s="2835"/>
      <c r="K241" s="2835"/>
      <c r="L241" s="2835"/>
      <c r="M241" s="2823"/>
      <c r="N241" s="2826"/>
      <c r="O241" s="2829"/>
      <c r="P241" s="2832"/>
      <c r="Q241" s="2832"/>
      <c r="R241" s="2832"/>
      <c r="S241" s="2832"/>
      <c r="T241" s="2880"/>
      <c r="U241" s="588"/>
      <c r="V241" s="907" t="s">
        <v>47</v>
      </c>
      <c r="W241" s="856" t="s">
        <v>686</v>
      </c>
      <c r="X241" s="499">
        <v>1</v>
      </c>
      <c r="Y241" s="257" t="s">
        <v>264</v>
      </c>
      <c r="Z241" s="754">
        <v>10.08</v>
      </c>
      <c r="AA241" s="679">
        <f>+X241*Z241</f>
        <v>10.08</v>
      </c>
      <c r="AB241" s="679">
        <f>+AA241*0.12+AA241</f>
        <v>11.2896</v>
      </c>
      <c r="AC241" s="741"/>
      <c r="AD241" s="661"/>
      <c r="AE241" s="660" t="s">
        <v>52</v>
      </c>
      <c r="AF241" s="661"/>
      <c r="AG241" s="2917"/>
    </row>
    <row r="242" spans="1:33" s="481" customFormat="1" ht="18" customHeight="1" x14ac:dyDescent="0.25">
      <c r="A242" s="3053"/>
      <c r="B242" s="2839"/>
      <c r="C242" s="2842"/>
      <c r="D242" s="2823"/>
      <c r="E242" s="2845"/>
      <c r="F242" s="2823"/>
      <c r="G242" s="2823"/>
      <c r="H242" s="2823"/>
      <c r="I242" s="2835"/>
      <c r="J242" s="2835"/>
      <c r="K242" s="2835"/>
      <c r="L242" s="2835"/>
      <c r="M242" s="2823"/>
      <c r="N242" s="2826"/>
      <c r="O242" s="2829"/>
      <c r="P242" s="2832"/>
      <c r="Q242" s="2832"/>
      <c r="R242" s="2832"/>
      <c r="S242" s="2832"/>
      <c r="T242" s="2880"/>
      <c r="U242" s="588"/>
      <c r="V242" s="907" t="s">
        <v>47</v>
      </c>
      <c r="W242" s="856" t="s">
        <v>687</v>
      </c>
      <c r="X242" s="499">
        <v>1</v>
      </c>
      <c r="Y242" s="257" t="s">
        <v>264</v>
      </c>
      <c r="Z242" s="754">
        <v>10.08</v>
      </c>
      <c r="AA242" s="679">
        <f>+X242*Z242</f>
        <v>10.08</v>
      </c>
      <c r="AB242" s="679">
        <f>+AA242*0.12+AA242</f>
        <v>11.2896</v>
      </c>
      <c r="AC242" s="741"/>
      <c r="AD242" s="661"/>
      <c r="AE242" s="660" t="s">
        <v>52</v>
      </c>
      <c r="AF242" s="661"/>
      <c r="AG242" s="2917"/>
    </row>
    <row r="243" spans="1:33" s="481" customFormat="1" ht="18" customHeight="1" x14ac:dyDescent="0.25">
      <c r="A243" s="3053"/>
      <c r="B243" s="2881"/>
      <c r="C243" s="2882"/>
      <c r="D243" s="2860"/>
      <c r="E243" s="2883"/>
      <c r="F243" s="2860"/>
      <c r="G243" s="2860"/>
      <c r="H243" s="2860"/>
      <c r="I243" s="2859"/>
      <c r="J243" s="2859"/>
      <c r="K243" s="2859"/>
      <c r="L243" s="2859"/>
      <c r="M243" s="2860"/>
      <c r="N243" s="2861"/>
      <c r="O243" s="2888"/>
      <c r="P243" s="2877"/>
      <c r="Q243" s="2877"/>
      <c r="R243" s="2877"/>
      <c r="S243" s="2877"/>
      <c r="T243" s="3015"/>
      <c r="U243" s="621"/>
      <c r="V243" s="1022" t="s">
        <v>47</v>
      </c>
      <c r="W243" s="861" t="s">
        <v>688</v>
      </c>
      <c r="X243" s="498">
        <v>1</v>
      </c>
      <c r="Y243" s="260" t="s">
        <v>264</v>
      </c>
      <c r="Z243" s="766">
        <v>10.08</v>
      </c>
      <c r="AA243" s="690">
        <f>+X243*Z243</f>
        <v>10.08</v>
      </c>
      <c r="AB243" s="690">
        <f>+AA243*0.12+AA243</f>
        <v>11.2896</v>
      </c>
      <c r="AC243" s="747"/>
      <c r="AD243" s="662"/>
      <c r="AE243" s="663" t="s">
        <v>52</v>
      </c>
      <c r="AF243" s="662"/>
      <c r="AG243" s="3013"/>
    </row>
    <row r="244" spans="1:33" s="481" customFormat="1" ht="31.5" customHeight="1" x14ac:dyDescent="0.25">
      <c r="A244" s="3053"/>
      <c r="B244" s="2838" t="s">
        <v>75</v>
      </c>
      <c r="C244" s="2841" t="s">
        <v>76</v>
      </c>
      <c r="D244" s="2822" t="s">
        <v>285</v>
      </c>
      <c r="E244" s="2844" t="s">
        <v>47</v>
      </c>
      <c r="F244" s="2822" t="s">
        <v>1077</v>
      </c>
      <c r="G244" s="2822" t="s">
        <v>1151</v>
      </c>
      <c r="H244" s="2822" t="s">
        <v>1060</v>
      </c>
      <c r="I244" s="2852">
        <v>1</v>
      </c>
      <c r="J244" s="2852">
        <v>1</v>
      </c>
      <c r="K244" s="2853">
        <v>24</v>
      </c>
      <c r="L244" s="2853">
        <v>24</v>
      </c>
      <c r="M244" s="2822" t="s">
        <v>1152</v>
      </c>
      <c r="N244" s="2825" t="s">
        <v>1129</v>
      </c>
      <c r="O244" s="2904">
        <f>+AC244</f>
        <v>61.600000000000009</v>
      </c>
      <c r="P244" s="2906">
        <v>0</v>
      </c>
      <c r="Q244" s="2906">
        <v>0</v>
      </c>
      <c r="R244" s="2906">
        <v>0</v>
      </c>
      <c r="S244" s="3014">
        <f>+SUM(O244:Q246)</f>
        <v>61.600000000000009</v>
      </c>
      <c r="T244" s="3010" t="s">
        <v>723</v>
      </c>
      <c r="U244" s="595" t="s">
        <v>64</v>
      </c>
      <c r="V244" s="904"/>
      <c r="W244" s="867" t="s">
        <v>105</v>
      </c>
      <c r="X244" s="523"/>
      <c r="Y244" s="524"/>
      <c r="Z244" s="755"/>
      <c r="AA244" s="697"/>
      <c r="AB244" s="697"/>
      <c r="AC244" s="748">
        <f>SUM(AB245:AB246)</f>
        <v>61.600000000000009</v>
      </c>
      <c r="AD244" s="664"/>
      <c r="AE244" s="664"/>
      <c r="AF244" s="664"/>
      <c r="AG244" s="3012"/>
    </row>
    <row r="245" spans="1:33" s="481" customFormat="1" ht="31.5" customHeight="1" x14ac:dyDescent="0.25">
      <c r="A245" s="3053"/>
      <c r="B245" s="2839"/>
      <c r="C245" s="2842"/>
      <c r="D245" s="2823"/>
      <c r="E245" s="2845"/>
      <c r="F245" s="2823"/>
      <c r="G245" s="2823"/>
      <c r="H245" s="2823"/>
      <c r="I245" s="2835"/>
      <c r="J245" s="2835"/>
      <c r="K245" s="2835"/>
      <c r="L245" s="2835"/>
      <c r="M245" s="2823"/>
      <c r="N245" s="2826"/>
      <c r="O245" s="2829"/>
      <c r="P245" s="2832"/>
      <c r="Q245" s="2832"/>
      <c r="R245" s="2832"/>
      <c r="S245" s="2832"/>
      <c r="T245" s="2880"/>
      <c r="U245" s="588"/>
      <c r="V245" s="907" t="s">
        <v>47</v>
      </c>
      <c r="W245" s="856" t="s">
        <v>1132</v>
      </c>
      <c r="X245" s="499">
        <v>50</v>
      </c>
      <c r="Y245" s="257" t="s">
        <v>264</v>
      </c>
      <c r="Z245" s="754">
        <v>0.55000000000000004</v>
      </c>
      <c r="AA245" s="679">
        <f>+X245*Z245</f>
        <v>27.500000000000004</v>
      </c>
      <c r="AB245" s="679">
        <f>+AA245*0.12+AA245</f>
        <v>30.800000000000004</v>
      </c>
      <c r="AC245" s="741"/>
      <c r="AD245" s="661"/>
      <c r="AE245" s="660" t="s">
        <v>52</v>
      </c>
      <c r="AF245" s="661"/>
      <c r="AG245" s="2917"/>
    </row>
    <row r="246" spans="1:33" s="481" customFormat="1" ht="31.5" customHeight="1" x14ac:dyDescent="0.25">
      <c r="A246" s="3053"/>
      <c r="B246" s="2839"/>
      <c r="C246" s="2842"/>
      <c r="D246" s="2823"/>
      <c r="E246" s="2845"/>
      <c r="F246" s="2823"/>
      <c r="G246" s="2823"/>
      <c r="H246" s="2823"/>
      <c r="I246" s="2835"/>
      <c r="J246" s="2835"/>
      <c r="K246" s="2835"/>
      <c r="L246" s="2835"/>
      <c r="M246" s="2823"/>
      <c r="N246" s="2826"/>
      <c r="O246" s="2829"/>
      <c r="P246" s="2832"/>
      <c r="Q246" s="2832"/>
      <c r="R246" s="2832"/>
      <c r="S246" s="2832"/>
      <c r="T246" s="2880"/>
      <c r="U246" s="588"/>
      <c r="V246" s="907" t="s">
        <v>47</v>
      </c>
      <c r="W246" s="856" t="s">
        <v>1133</v>
      </c>
      <c r="X246" s="499">
        <v>50</v>
      </c>
      <c r="Y246" s="257" t="s">
        <v>264</v>
      </c>
      <c r="Z246" s="754">
        <v>0.55000000000000004</v>
      </c>
      <c r="AA246" s="679">
        <f>+X246*Z246</f>
        <v>27.500000000000004</v>
      </c>
      <c r="AB246" s="679">
        <f>+AA246*0.12+AA246</f>
        <v>30.800000000000004</v>
      </c>
      <c r="AC246" s="741"/>
      <c r="AD246" s="661"/>
      <c r="AE246" s="660" t="s">
        <v>52</v>
      </c>
      <c r="AF246" s="661"/>
      <c r="AG246" s="2917"/>
    </row>
    <row r="247" spans="1:33" s="481" customFormat="1" ht="33.950000000000003" customHeight="1" x14ac:dyDescent="0.25">
      <c r="A247" s="3054"/>
      <c r="B247" s="2838" t="s">
        <v>75</v>
      </c>
      <c r="C247" s="2841" t="s">
        <v>76</v>
      </c>
      <c r="D247" s="2822" t="s">
        <v>153</v>
      </c>
      <c r="E247" s="2844" t="s">
        <v>47</v>
      </c>
      <c r="F247" s="2822" t="s">
        <v>1078</v>
      </c>
      <c r="G247" s="2822" t="s">
        <v>298</v>
      </c>
      <c r="H247" s="2822" t="s">
        <v>1047</v>
      </c>
      <c r="I247" s="2852">
        <v>0</v>
      </c>
      <c r="J247" s="2852">
        <v>1</v>
      </c>
      <c r="K247" s="2853">
        <v>0</v>
      </c>
      <c r="L247" s="2853">
        <v>24</v>
      </c>
      <c r="M247" s="2822" t="s">
        <v>1155</v>
      </c>
      <c r="N247" s="2825" t="s">
        <v>1023</v>
      </c>
      <c r="O247" s="2904">
        <f>+AC247</f>
        <v>179.2</v>
      </c>
      <c r="P247" s="2906">
        <v>0</v>
      </c>
      <c r="Q247" s="2906">
        <v>0</v>
      </c>
      <c r="R247" s="2906">
        <v>0</v>
      </c>
      <c r="S247" s="3014">
        <f>+SUM(O247:Q251)</f>
        <v>179.2</v>
      </c>
      <c r="T247" s="3010" t="s">
        <v>999</v>
      </c>
      <c r="U247" s="600" t="s">
        <v>65</v>
      </c>
      <c r="V247" s="912"/>
      <c r="W247" s="868" t="s">
        <v>66</v>
      </c>
      <c r="X247" s="480"/>
      <c r="Y247" s="255"/>
      <c r="Z247" s="772"/>
      <c r="AA247" s="704"/>
      <c r="AB247" s="704"/>
      <c r="AC247" s="745">
        <f>SUM(AB248:AB251)</f>
        <v>179.2</v>
      </c>
      <c r="AD247" s="255"/>
      <c r="AE247" s="664"/>
      <c r="AF247" s="664"/>
      <c r="AG247" s="3012"/>
    </row>
    <row r="248" spans="1:33" s="481" customFormat="1" ht="18" customHeight="1" x14ac:dyDescent="0.25">
      <c r="A248" s="3058" t="s">
        <v>309</v>
      </c>
      <c r="B248" s="2839"/>
      <c r="C248" s="2842"/>
      <c r="D248" s="2823"/>
      <c r="E248" s="2845"/>
      <c r="F248" s="2823"/>
      <c r="G248" s="2823"/>
      <c r="H248" s="2823"/>
      <c r="I248" s="2835"/>
      <c r="J248" s="2835"/>
      <c r="K248" s="2835"/>
      <c r="L248" s="2835"/>
      <c r="M248" s="2823"/>
      <c r="N248" s="2826"/>
      <c r="O248" s="2829"/>
      <c r="P248" s="2832"/>
      <c r="Q248" s="2832"/>
      <c r="R248" s="2832"/>
      <c r="S248" s="2832"/>
      <c r="T248" s="2880"/>
      <c r="U248" s="588"/>
      <c r="V248" s="897" t="s">
        <v>47</v>
      </c>
      <c r="W248" s="856" t="s">
        <v>994</v>
      </c>
      <c r="X248" s="489">
        <v>1</v>
      </c>
      <c r="Y248" s="257" t="s">
        <v>264</v>
      </c>
      <c r="Z248" s="754">
        <v>40</v>
      </c>
      <c r="AA248" s="770">
        <f>+X248*Z248</f>
        <v>40</v>
      </c>
      <c r="AB248" s="770">
        <f>+AA248*0.12+AA248</f>
        <v>44.8</v>
      </c>
      <c r="AC248" s="771"/>
      <c r="AD248" s="493"/>
      <c r="AE248" s="660" t="s">
        <v>52</v>
      </c>
      <c r="AF248" s="661"/>
      <c r="AG248" s="2917"/>
    </row>
    <row r="249" spans="1:33" s="481" customFormat="1" ht="18" customHeight="1" x14ac:dyDescent="0.25">
      <c r="A249" s="3059"/>
      <c r="B249" s="2839"/>
      <c r="C249" s="2842"/>
      <c r="D249" s="2823"/>
      <c r="E249" s="2845"/>
      <c r="F249" s="2823"/>
      <c r="G249" s="2823"/>
      <c r="H249" s="2823"/>
      <c r="I249" s="2835"/>
      <c r="J249" s="2835"/>
      <c r="K249" s="2835"/>
      <c r="L249" s="2835"/>
      <c r="M249" s="2823"/>
      <c r="N249" s="2826"/>
      <c r="O249" s="2829"/>
      <c r="P249" s="2832"/>
      <c r="Q249" s="2832"/>
      <c r="R249" s="2832"/>
      <c r="S249" s="2832"/>
      <c r="T249" s="2880"/>
      <c r="U249" s="588"/>
      <c r="V249" s="894" t="s">
        <v>47</v>
      </c>
      <c r="W249" s="852" t="s">
        <v>983</v>
      </c>
      <c r="X249" s="489">
        <v>1</v>
      </c>
      <c r="Y249" s="485" t="s">
        <v>264</v>
      </c>
      <c r="Z249" s="753">
        <v>40</v>
      </c>
      <c r="AA249" s="683">
        <f>+X249*Z249</f>
        <v>40</v>
      </c>
      <c r="AB249" s="684">
        <f>+AA249*0.12+AA249</f>
        <v>44.8</v>
      </c>
      <c r="AC249" s="771"/>
      <c r="AD249" s="493"/>
      <c r="AE249" s="660" t="s">
        <v>52</v>
      </c>
      <c r="AF249" s="661"/>
      <c r="AG249" s="2917"/>
    </row>
    <row r="250" spans="1:33" s="481" customFormat="1" ht="33.950000000000003" customHeight="1" x14ac:dyDescent="0.25">
      <c r="A250" s="3059"/>
      <c r="B250" s="2839"/>
      <c r="C250" s="2842"/>
      <c r="D250" s="2823"/>
      <c r="E250" s="2845"/>
      <c r="F250" s="2823"/>
      <c r="G250" s="2823"/>
      <c r="H250" s="2823"/>
      <c r="I250" s="2835"/>
      <c r="J250" s="2835"/>
      <c r="K250" s="2835"/>
      <c r="L250" s="2835"/>
      <c r="M250" s="2823"/>
      <c r="N250" s="2826"/>
      <c r="O250" s="2829"/>
      <c r="P250" s="2832"/>
      <c r="Q250" s="2832"/>
      <c r="R250" s="2832"/>
      <c r="S250" s="2832"/>
      <c r="T250" s="2880"/>
      <c r="U250" s="588"/>
      <c r="V250" s="894" t="s">
        <v>47</v>
      </c>
      <c r="W250" s="852" t="s">
        <v>984</v>
      </c>
      <c r="X250" s="482">
        <v>1</v>
      </c>
      <c r="Y250" s="485" t="s">
        <v>264</v>
      </c>
      <c r="Z250" s="753">
        <v>40</v>
      </c>
      <c r="AA250" s="683">
        <f>+X250*Z250</f>
        <v>40</v>
      </c>
      <c r="AB250" s="684">
        <f>+AA250*0.12+AA250</f>
        <v>44.8</v>
      </c>
      <c r="AC250" s="771"/>
      <c r="AD250" s="493"/>
      <c r="AE250" s="493" t="s">
        <v>52</v>
      </c>
      <c r="AF250" s="661"/>
      <c r="AG250" s="2917"/>
    </row>
    <row r="251" spans="1:33" s="481" customFormat="1" ht="18" customHeight="1" x14ac:dyDescent="0.25">
      <c r="A251" s="3059"/>
      <c r="B251" s="2839"/>
      <c r="C251" s="2842"/>
      <c r="D251" s="2823"/>
      <c r="E251" s="2845"/>
      <c r="F251" s="2823"/>
      <c r="G251" s="2823"/>
      <c r="H251" s="2823"/>
      <c r="I251" s="2835"/>
      <c r="J251" s="2835"/>
      <c r="K251" s="2835"/>
      <c r="L251" s="2835"/>
      <c r="M251" s="2823"/>
      <c r="N251" s="2826"/>
      <c r="O251" s="2829"/>
      <c r="P251" s="2832"/>
      <c r="Q251" s="2832"/>
      <c r="R251" s="2832"/>
      <c r="S251" s="2832"/>
      <c r="T251" s="2880"/>
      <c r="U251" s="588"/>
      <c r="V251" s="894" t="s">
        <v>47</v>
      </c>
      <c r="W251" s="854" t="s">
        <v>985</v>
      </c>
      <c r="X251" s="482">
        <v>1</v>
      </c>
      <c r="Y251" s="485" t="s">
        <v>264</v>
      </c>
      <c r="Z251" s="753">
        <v>40</v>
      </c>
      <c r="AA251" s="683">
        <f>+X251*Z251</f>
        <v>40</v>
      </c>
      <c r="AB251" s="684">
        <f>+AA251*0.12+AA251</f>
        <v>44.8</v>
      </c>
      <c r="AC251" s="771"/>
      <c r="AD251" s="493"/>
      <c r="AE251" s="493" t="s">
        <v>52</v>
      </c>
      <c r="AF251" s="661"/>
      <c r="AG251" s="2917"/>
    </row>
    <row r="252" spans="1:33" s="481" customFormat="1" ht="46.5" customHeight="1" x14ac:dyDescent="0.25">
      <c r="A252" s="3059"/>
      <c r="B252" s="2838" t="s">
        <v>44</v>
      </c>
      <c r="C252" s="2841" t="s">
        <v>45</v>
      </c>
      <c r="D252" s="2822" t="s">
        <v>285</v>
      </c>
      <c r="E252" s="2844" t="s">
        <v>47</v>
      </c>
      <c r="F252" s="2822" t="s">
        <v>1080</v>
      </c>
      <c r="G252" s="2822" t="s">
        <v>96</v>
      </c>
      <c r="H252" s="2822" t="s">
        <v>1061</v>
      </c>
      <c r="I252" s="2852">
        <v>1</v>
      </c>
      <c r="J252" s="2852">
        <v>1</v>
      </c>
      <c r="K252" s="2853">
        <v>4</v>
      </c>
      <c r="L252" s="2853">
        <v>12</v>
      </c>
      <c r="M252" s="2822" t="s">
        <v>1128</v>
      </c>
      <c r="N252" s="2825" t="s">
        <v>1018</v>
      </c>
      <c r="O252" s="2904">
        <f>+AC252</f>
        <v>2.2400000000000002</v>
      </c>
      <c r="P252" s="2906">
        <v>0</v>
      </c>
      <c r="Q252" s="2906">
        <v>0</v>
      </c>
      <c r="R252" s="2906">
        <v>0</v>
      </c>
      <c r="S252" s="3014">
        <f>+SUM(O252:Q253)</f>
        <v>2.2400000000000002</v>
      </c>
      <c r="T252" s="3010" t="s">
        <v>723</v>
      </c>
      <c r="U252" s="595" t="s">
        <v>64</v>
      </c>
      <c r="V252" s="904"/>
      <c r="W252" s="867" t="s">
        <v>105</v>
      </c>
      <c r="X252" s="523"/>
      <c r="Y252" s="524"/>
      <c r="Z252" s="755"/>
      <c r="AA252" s="697"/>
      <c r="AB252" s="697"/>
      <c r="AC252" s="748">
        <f>SUM(AB253:AB253)</f>
        <v>2.2400000000000002</v>
      </c>
      <c r="AD252" s="664"/>
      <c r="AE252" s="664"/>
      <c r="AF252" s="664"/>
      <c r="AG252" s="3012"/>
    </row>
    <row r="253" spans="1:33" s="481" customFormat="1" ht="46.5" customHeight="1" x14ac:dyDescent="0.25">
      <c r="A253" s="3059"/>
      <c r="B253" s="2839"/>
      <c r="C253" s="2842"/>
      <c r="D253" s="2823"/>
      <c r="E253" s="2845"/>
      <c r="F253" s="2823"/>
      <c r="G253" s="2823"/>
      <c r="H253" s="2823"/>
      <c r="I253" s="2835"/>
      <c r="J253" s="2835"/>
      <c r="K253" s="2835"/>
      <c r="L253" s="2835"/>
      <c r="M253" s="2823"/>
      <c r="N253" s="2826"/>
      <c r="O253" s="2829"/>
      <c r="P253" s="2832"/>
      <c r="Q253" s="2832"/>
      <c r="R253" s="2832"/>
      <c r="S253" s="2832"/>
      <c r="T253" s="2880"/>
      <c r="U253" s="621"/>
      <c r="V253" s="1022" t="s">
        <v>47</v>
      </c>
      <c r="W253" s="861" t="s">
        <v>306</v>
      </c>
      <c r="X253" s="498">
        <v>5</v>
      </c>
      <c r="Y253" s="260" t="s">
        <v>264</v>
      </c>
      <c r="Z253" s="766">
        <v>0.4</v>
      </c>
      <c r="AA253" s="690">
        <f>+X253*Z253</f>
        <v>2</v>
      </c>
      <c r="AB253" s="690">
        <f>+AA253*0.12+AA253</f>
        <v>2.2400000000000002</v>
      </c>
      <c r="AC253" s="747"/>
      <c r="AD253" s="662"/>
      <c r="AE253" s="663" t="s">
        <v>52</v>
      </c>
      <c r="AF253" s="662"/>
      <c r="AG253" s="3013"/>
    </row>
    <row r="254" spans="1:33" s="481" customFormat="1" ht="18" customHeight="1" x14ac:dyDescent="0.25">
      <c r="A254" s="3059"/>
      <c r="B254" s="2838" t="s">
        <v>44</v>
      </c>
      <c r="C254" s="2841" t="s">
        <v>45</v>
      </c>
      <c r="D254" s="2822" t="s">
        <v>282</v>
      </c>
      <c r="E254" s="2844" t="s">
        <v>47</v>
      </c>
      <c r="F254" s="2822" t="s">
        <v>1079</v>
      </c>
      <c r="G254" s="2822" t="s">
        <v>136</v>
      </c>
      <c r="H254" s="2822" t="s">
        <v>1052</v>
      </c>
      <c r="I254" s="2834">
        <v>1</v>
      </c>
      <c r="J254" s="2834">
        <v>1</v>
      </c>
      <c r="K254" s="2837">
        <v>24</v>
      </c>
      <c r="L254" s="2837">
        <v>24</v>
      </c>
      <c r="M254" s="2822" t="s">
        <v>1037</v>
      </c>
      <c r="N254" s="2825" t="s">
        <v>1019</v>
      </c>
      <c r="O254" s="2828">
        <f>+AC254</f>
        <v>47.768000000000001</v>
      </c>
      <c r="P254" s="2831">
        <v>0</v>
      </c>
      <c r="Q254" s="2831">
        <v>0</v>
      </c>
      <c r="R254" s="2831">
        <v>0</v>
      </c>
      <c r="S254" s="3009">
        <f>+SUM(O254:Q258)</f>
        <v>47.768000000000001</v>
      </c>
      <c r="T254" s="3010" t="s">
        <v>723</v>
      </c>
      <c r="U254" s="588" t="s">
        <v>64</v>
      </c>
      <c r="V254" s="907"/>
      <c r="W254" s="867" t="s">
        <v>105</v>
      </c>
      <c r="X254" s="490"/>
      <c r="Y254" s="491"/>
      <c r="Z254" s="760"/>
      <c r="AA254" s="699"/>
      <c r="AB254" s="699"/>
      <c r="AC254" s="749">
        <f>SUM(AB255:AB258)</f>
        <v>47.768000000000001</v>
      </c>
      <c r="AD254" s="665"/>
      <c r="AE254" s="666"/>
      <c r="AF254" s="665"/>
      <c r="AG254" s="3011"/>
    </row>
    <row r="255" spans="1:33" s="481" customFormat="1" ht="18" customHeight="1" x14ac:dyDescent="0.25">
      <c r="A255" s="3059"/>
      <c r="B255" s="2839"/>
      <c r="C255" s="2842"/>
      <c r="D255" s="2823"/>
      <c r="E255" s="2845"/>
      <c r="F255" s="2823"/>
      <c r="G255" s="2823"/>
      <c r="H255" s="2823"/>
      <c r="I255" s="2835"/>
      <c r="J255" s="2835"/>
      <c r="K255" s="2835"/>
      <c r="L255" s="2835"/>
      <c r="M255" s="2823"/>
      <c r="N255" s="2826"/>
      <c r="O255" s="2829"/>
      <c r="P255" s="2832"/>
      <c r="Q255" s="2832"/>
      <c r="R255" s="2832"/>
      <c r="S255" s="2832"/>
      <c r="T255" s="2880"/>
      <c r="U255" s="588"/>
      <c r="V255" s="907" t="s">
        <v>47</v>
      </c>
      <c r="W255" s="856" t="s">
        <v>307</v>
      </c>
      <c r="X255" s="499">
        <v>3</v>
      </c>
      <c r="Y255" s="257" t="s">
        <v>264</v>
      </c>
      <c r="Z255" s="754">
        <v>0.45</v>
      </c>
      <c r="AA255" s="679">
        <f>+X255*Z255</f>
        <v>1.35</v>
      </c>
      <c r="AB255" s="679">
        <f>+AA255*0.12+AA255</f>
        <v>1.512</v>
      </c>
      <c r="AC255" s="741"/>
      <c r="AD255" s="661"/>
      <c r="AE255" s="660" t="s">
        <v>52</v>
      </c>
      <c r="AF255" s="661"/>
      <c r="AG255" s="2917"/>
    </row>
    <row r="256" spans="1:33" s="481" customFormat="1" ht="18" customHeight="1" x14ac:dyDescent="0.25">
      <c r="A256" s="3059"/>
      <c r="B256" s="2839"/>
      <c r="C256" s="2842"/>
      <c r="D256" s="2823"/>
      <c r="E256" s="2845"/>
      <c r="F256" s="2823"/>
      <c r="G256" s="2823"/>
      <c r="H256" s="2823"/>
      <c r="I256" s="2835"/>
      <c r="J256" s="2835"/>
      <c r="K256" s="2835"/>
      <c r="L256" s="2835"/>
      <c r="M256" s="2823"/>
      <c r="N256" s="2826"/>
      <c r="O256" s="2829"/>
      <c r="P256" s="2832"/>
      <c r="Q256" s="2832"/>
      <c r="R256" s="2832"/>
      <c r="S256" s="2832"/>
      <c r="T256" s="2880"/>
      <c r="U256" s="588"/>
      <c r="V256" s="907" t="s">
        <v>47</v>
      </c>
      <c r="W256" s="856" t="s">
        <v>533</v>
      </c>
      <c r="X256" s="499">
        <v>1</v>
      </c>
      <c r="Y256" s="257" t="s">
        <v>264</v>
      </c>
      <c r="Z256" s="754">
        <v>20</v>
      </c>
      <c r="AA256" s="679">
        <f>+X256*Z256</f>
        <v>20</v>
      </c>
      <c r="AB256" s="679">
        <f>+AA256*0.12+AA256</f>
        <v>22.4</v>
      </c>
      <c r="AC256" s="741"/>
      <c r="AD256" s="661"/>
      <c r="AE256" s="660" t="s">
        <v>52</v>
      </c>
      <c r="AF256" s="661"/>
      <c r="AG256" s="2917"/>
    </row>
    <row r="257" spans="1:33" s="481" customFormat="1" ht="18" customHeight="1" x14ac:dyDescent="0.25">
      <c r="A257" s="3059"/>
      <c r="B257" s="2839"/>
      <c r="C257" s="2842"/>
      <c r="D257" s="2823"/>
      <c r="E257" s="2845"/>
      <c r="F257" s="2823"/>
      <c r="G257" s="2823"/>
      <c r="H257" s="2823"/>
      <c r="I257" s="2835"/>
      <c r="J257" s="2835"/>
      <c r="K257" s="2835"/>
      <c r="L257" s="2835"/>
      <c r="M257" s="2823"/>
      <c r="N257" s="2826"/>
      <c r="O257" s="2829"/>
      <c r="P257" s="2832"/>
      <c r="Q257" s="2832"/>
      <c r="R257" s="2832"/>
      <c r="S257" s="2832"/>
      <c r="T257" s="2880"/>
      <c r="U257" s="588"/>
      <c r="V257" s="907" t="s">
        <v>47</v>
      </c>
      <c r="W257" s="856" t="s">
        <v>996</v>
      </c>
      <c r="X257" s="499">
        <v>10</v>
      </c>
      <c r="Y257" s="257" t="s">
        <v>264</v>
      </c>
      <c r="Z257" s="754">
        <v>0.63</v>
      </c>
      <c r="AA257" s="679">
        <f>+X257*Z257</f>
        <v>6.3</v>
      </c>
      <c r="AB257" s="679">
        <f>+AA257*0.12+AA257</f>
        <v>7.056</v>
      </c>
      <c r="AC257" s="741"/>
      <c r="AD257" s="661"/>
      <c r="AE257" s="660" t="s">
        <v>52</v>
      </c>
      <c r="AF257" s="661"/>
      <c r="AG257" s="2917"/>
    </row>
    <row r="258" spans="1:33" s="481" customFormat="1" ht="18" customHeight="1" thickBot="1" x14ac:dyDescent="0.3">
      <c r="A258" s="3059"/>
      <c r="B258" s="2919"/>
      <c r="C258" s="2921"/>
      <c r="D258" s="2923"/>
      <c r="E258" s="2925"/>
      <c r="F258" s="2923"/>
      <c r="G258" s="2923"/>
      <c r="H258" s="2923"/>
      <c r="I258" s="2927"/>
      <c r="J258" s="2927"/>
      <c r="K258" s="2927"/>
      <c r="L258" s="2927"/>
      <c r="M258" s="2923"/>
      <c r="N258" s="2948"/>
      <c r="O258" s="2950"/>
      <c r="P258" s="2943"/>
      <c r="Q258" s="2943"/>
      <c r="R258" s="2943"/>
      <c r="S258" s="2943"/>
      <c r="T258" s="2970"/>
      <c r="U258" s="593"/>
      <c r="V258" s="1035" t="s">
        <v>47</v>
      </c>
      <c r="W258" s="870" t="s">
        <v>683</v>
      </c>
      <c r="X258" s="567">
        <v>1</v>
      </c>
      <c r="Y258" s="568" t="s">
        <v>264</v>
      </c>
      <c r="Z258" s="774">
        <v>15</v>
      </c>
      <c r="AA258" s="701">
        <f>+X258*Z258</f>
        <v>15</v>
      </c>
      <c r="AB258" s="701">
        <f>+AA258*0.12+AA258</f>
        <v>16.8</v>
      </c>
      <c r="AC258" s="746"/>
      <c r="AD258" s="667"/>
      <c r="AE258" s="668" t="s">
        <v>52</v>
      </c>
      <c r="AF258" s="667"/>
      <c r="AG258" s="2946"/>
    </row>
    <row r="259" spans="1:33" s="943" customFormat="1" ht="22.5" customHeight="1" thickBot="1" x14ac:dyDescent="0.3">
      <c r="A259" s="3063"/>
      <c r="B259" s="2889" t="s">
        <v>137</v>
      </c>
      <c r="C259" s="2890"/>
      <c r="D259" s="2890"/>
      <c r="E259" s="2890"/>
      <c r="F259" s="2890"/>
      <c r="G259" s="2890"/>
      <c r="H259" s="2890"/>
      <c r="I259" s="2890"/>
      <c r="J259" s="2890"/>
      <c r="K259" s="2890"/>
      <c r="L259" s="2890"/>
      <c r="M259" s="2890"/>
      <c r="N259" s="497" t="s">
        <v>138</v>
      </c>
      <c r="O259" s="940">
        <f>SUM(O233:O258)</f>
        <v>447.57400000000007</v>
      </c>
      <c r="P259" s="940">
        <f>SUM(P233:P258)</f>
        <v>0</v>
      </c>
      <c r="Q259" s="940">
        <f>SUM(Q233:Q258)</f>
        <v>0</v>
      </c>
      <c r="R259" s="940">
        <f>SUM(R233:R258)</f>
        <v>0</v>
      </c>
      <c r="S259" s="940">
        <f>SUM(S233:S258)</f>
        <v>447.57400000000007</v>
      </c>
      <c r="T259" s="944"/>
      <c r="U259" s="2961" t="s">
        <v>139</v>
      </c>
      <c r="V259" s="2890"/>
      <c r="W259" s="2890"/>
      <c r="X259" s="2890"/>
      <c r="Y259" s="2890"/>
      <c r="Z259" s="2890"/>
      <c r="AA259" s="2890"/>
      <c r="AB259" s="497" t="s">
        <v>138</v>
      </c>
      <c r="AC259" s="504">
        <f>SUM(AC233:AC258)</f>
        <v>447.57400000000007</v>
      </c>
      <c r="AD259" s="2893"/>
      <c r="AE259" s="2894"/>
      <c r="AF259" s="2894"/>
      <c r="AG259" s="2895"/>
    </row>
    <row r="260" spans="1:33" s="481" customFormat="1" ht="18" customHeight="1" x14ac:dyDescent="0.25">
      <c r="A260" s="3057" t="s">
        <v>310</v>
      </c>
      <c r="B260" s="2962" t="s">
        <v>75</v>
      </c>
      <c r="C260" s="2964" t="s">
        <v>76</v>
      </c>
      <c r="D260" s="2922" t="s">
        <v>285</v>
      </c>
      <c r="E260" s="3000" t="s">
        <v>47</v>
      </c>
      <c r="F260" s="2922" t="s">
        <v>1081</v>
      </c>
      <c r="G260" s="2922" t="s">
        <v>297</v>
      </c>
      <c r="H260" s="2922" t="s">
        <v>1059</v>
      </c>
      <c r="I260" s="2959">
        <v>1</v>
      </c>
      <c r="J260" s="2959">
        <v>1</v>
      </c>
      <c r="K260" s="2960">
        <v>24</v>
      </c>
      <c r="L260" s="2960">
        <v>24</v>
      </c>
      <c r="M260" s="3008" t="s">
        <v>1136</v>
      </c>
      <c r="N260" s="3006" t="s">
        <v>1016</v>
      </c>
      <c r="O260" s="2987">
        <f>+AC260</f>
        <v>91.918000000000006</v>
      </c>
      <c r="P260" s="2989">
        <v>0</v>
      </c>
      <c r="Q260" s="2989">
        <v>0</v>
      </c>
      <c r="R260" s="2989">
        <v>0</v>
      </c>
      <c r="S260" s="2971">
        <f>+SUM(O260:Q264)</f>
        <v>91.918000000000006</v>
      </c>
      <c r="T260" s="3003" t="s">
        <v>1000</v>
      </c>
      <c r="U260" s="604" t="s">
        <v>64</v>
      </c>
      <c r="V260" s="527"/>
      <c r="W260" s="877" t="s">
        <v>105</v>
      </c>
      <c r="X260" s="829"/>
      <c r="Y260" s="525"/>
      <c r="Z260" s="790"/>
      <c r="AA260" s="719"/>
      <c r="AB260" s="719"/>
      <c r="AC260" s="720">
        <f>SUM(AB261:AB264)</f>
        <v>91.918000000000006</v>
      </c>
      <c r="AD260" s="505"/>
      <c r="AE260" s="505"/>
      <c r="AF260" s="505"/>
      <c r="AG260" s="3004"/>
    </row>
    <row r="261" spans="1:33" s="481" customFormat="1" ht="18" customHeight="1" x14ac:dyDescent="0.25">
      <c r="A261" s="3053"/>
      <c r="B261" s="2839"/>
      <c r="C261" s="2842"/>
      <c r="D261" s="2823"/>
      <c r="E261" s="2845"/>
      <c r="F261" s="2823"/>
      <c r="G261" s="2823"/>
      <c r="H261" s="2823"/>
      <c r="I261" s="2835"/>
      <c r="J261" s="2835"/>
      <c r="K261" s="2835"/>
      <c r="L261" s="2835"/>
      <c r="M261" s="2823"/>
      <c r="N261" s="2826"/>
      <c r="O261" s="2829"/>
      <c r="P261" s="2832"/>
      <c r="Q261" s="2832"/>
      <c r="R261" s="2832"/>
      <c r="S261" s="2832"/>
      <c r="T261" s="2979"/>
      <c r="U261" s="604"/>
      <c r="V261" s="918" t="s">
        <v>47</v>
      </c>
      <c r="W261" s="880" t="s">
        <v>711</v>
      </c>
      <c r="X261" s="829">
        <v>10</v>
      </c>
      <c r="Y261" s="525" t="s">
        <v>264</v>
      </c>
      <c r="Z261" s="777">
        <v>3.2557999999999998</v>
      </c>
      <c r="AA261" s="721">
        <f>+X261*Z261</f>
        <v>32.558</v>
      </c>
      <c r="AB261" s="679">
        <f>+AA261</f>
        <v>32.558</v>
      </c>
      <c r="AC261" s="722"/>
      <c r="AD261" s="506"/>
      <c r="AE261" s="506" t="s">
        <v>52</v>
      </c>
      <c r="AF261" s="506"/>
      <c r="AG261" s="2982"/>
    </row>
    <row r="262" spans="1:33" s="481" customFormat="1" ht="18" customHeight="1" x14ac:dyDescent="0.25">
      <c r="A262" s="3053"/>
      <c r="B262" s="2839"/>
      <c r="C262" s="2842"/>
      <c r="D262" s="2823"/>
      <c r="E262" s="2845"/>
      <c r="F262" s="2823"/>
      <c r="G262" s="2823"/>
      <c r="H262" s="2823"/>
      <c r="I262" s="2835"/>
      <c r="J262" s="2835"/>
      <c r="K262" s="2835"/>
      <c r="L262" s="2835"/>
      <c r="M262" s="2823"/>
      <c r="N262" s="2826"/>
      <c r="O262" s="2829"/>
      <c r="P262" s="2832"/>
      <c r="Q262" s="2832"/>
      <c r="R262" s="2832"/>
      <c r="S262" s="2832"/>
      <c r="T262" s="2979"/>
      <c r="U262" s="604"/>
      <c r="V262" s="918" t="s">
        <v>47</v>
      </c>
      <c r="W262" s="880" t="s">
        <v>712</v>
      </c>
      <c r="X262" s="829">
        <v>20</v>
      </c>
      <c r="Y262" s="525" t="s">
        <v>264</v>
      </c>
      <c r="Z262" s="777">
        <v>1.6525000000000001</v>
      </c>
      <c r="AA262" s="721">
        <f>+X262*Z262</f>
        <v>33.050000000000004</v>
      </c>
      <c r="AB262" s="721">
        <f>+AA262*0.12+AA262</f>
        <v>37.016000000000005</v>
      </c>
      <c r="AC262" s="722"/>
      <c r="AD262" s="506"/>
      <c r="AE262" s="506" t="s">
        <v>52</v>
      </c>
      <c r="AF262" s="507"/>
      <c r="AG262" s="2982"/>
    </row>
    <row r="263" spans="1:33" s="481" customFormat="1" ht="18" customHeight="1" x14ac:dyDescent="0.25">
      <c r="A263" s="3053"/>
      <c r="B263" s="2839"/>
      <c r="C263" s="2842"/>
      <c r="D263" s="2823"/>
      <c r="E263" s="2845"/>
      <c r="F263" s="2823"/>
      <c r="G263" s="2823"/>
      <c r="H263" s="2823"/>
      <c r="I263" s="2835"/>
      <c r="J263" s="2835"/>
      <c r="K263" s="2835"/>
      <c r="L263" s="2835"/>
      <c r="M263" s="2823"/>
      <c r="N263" s="2826"/>
      <c r="O263" s="2829"/>
      <c r="P263" s="2832"/>
      <c r="Q263" s="2832"/>
      <c r="R263" s="2832"/>
      <c r="S263" s="2832"/>
      <c r="T263" s="2979"/>
      <c r="U263" s="604"/>
      <c r="V263" s="918" t="s">
        <v>47</v>
      </c>
      <c r="W263" s="880" t="s">
        <v>713</v>
      </c>
      <c r="X263" s="829">
        <v>5</v>
      </c>
      <c r="Y263" s="525" t="s">
        <v>264</v>
      </c>
      <c r="Z263" s="779">
        <v>0.87</v>
      </c>
      <c r="AA263" s="721">
        <f>+X263*Z263</f>
        <v>4.3499999999999996</v>
      </c>
      <c r="AB263" s="721">
        <f>+AA263*0.12+AA263</f>
        <v>4.8719999999999999</v>
      </c>
      <c r="AC263" s="722"/>
      <c r="AD263" s="506"/>
      <c r="AE263" s="506" t="s">
        <v>52</v>
      </c>
      <c r="AF263" s="507"/>
      <c r="AG263" s="2982"/>
    </row>
    <row r="264" spans="1:33" s="481" customFormat="1" ht="18" customHeight="1" x14ac:dyDescent="0.25">
      <c r="A264" s="3053"/>
      <c r="B264" s="2963"/>
      <c r="C264" s="2882"/>
      <c r="D264" s="2860"/>
      <c r="E264" s="2883"/>
      <c r="F264" s="2860"/>
      <c r="G264" s="2860"/>
      <c r="H264" s="2860"/>
      <c r="I264" s="3007"/>
      <c r="J264" s="3007"/>
      <c r="K264" s="3007"/>
      <c r="L264" s="3007"/>
      <c r="M264" s="2860"/>
      <c r="N264" s="2861"/>
      <c r="O264" s="2988"/>
      <c r="P264" s="2972"/>
      <c r="Q264" s="2972"/>
      <c r="R264" s="2877"/>
      <c r="S264" s="2877"/>
      <c r="T264" s="2980"/>
      <c r="U264" s="607"/>
      <c r="V264" s="919" t="s">
        <v>47</v>
      </c>
      <c r="W264" s="881" t="s">
        <v>1137</v>
      </c>
      <c r="X264" s="830">
        <v>20</v>
      </c>
      <c r="Y264" s="526" t="s">
        <v>264</v>
      </c>
      <c r="Z264" s="789">
        <v>0.78</v>
      </c>
      <c r="AA264" s="732">
        <f>+X264*Z264</f>
        <v>15.600000000000001</v>
      </c>
      <c r="AB264" s="732">
        <f>+AA264*0.12+AA264</f>
        <v>17.472000000000001</v>
      </c>
      <c r="AC264" s="750"/>
      <c r="AD264" s="514"/>
      <c r="AE264" s="514" t="s">
        <v>52</v>
      </c>
      <c r="AF264" s="508"/>
      <c r="AG264" s="3001"/>
    </row>
    <row r="265" spans="1:33" s="481" customFormat="1" ht="33.950000000000003" customHeight="1" x14ac:dyDescent="0.25">
      <c r="A265" s="3053"/>
      <c r="B265" s="2918" t="s">
        <v>75</v>
      </c>
      <c r="C265" s="2920" t="s">
        <v>76</v>
      </c>
      <c r="D265" s="2922" t="s">
        <v>285</v>
      </c>
      <c r="E265" s="2924" t="s">
        <v>47</v>
      </c>
      <c r="F265" s="2922" t="s">
        <v>1077</v>
      </c>
      <c r="G265" s="2922" t="s">
        <v>1151</v>
      </c>
      <c r="H265" s="2822" t="s">
        <v>1060</v>
      </c>
      <c r="I265" s="2934">
        <v>1</v>
      </c>
      <c r="J265" s="2934">
        <v>1</v>
      </c>
      <c r="K265" s="2941">
        <v>24</v>
      </c>
      <c r="L265" s="2941">
        <v>24</v>
      </c>
      <c r="M265" s="2922" t="s">
        <v>1152</v>
      </c>
      <c r="N265" s="2928" t="s">
        <v>1129</v>
      </c>
      <c r="O265" s="2929">
        <f>+AC265</f>
        <v>56.448</v>
      </c>
      <c r="P265" s="2930">
        <v>0</v>
      </c>
      <c r="Q265" s="2930">
        <v>0</v>
      </c>
      <c r="R265" s="2930">
        <v>0</v>
      </c>
      <c r="S265" s="3002">
        <f>+SUM(O265:Q269)</f>
        <v>56.448</v>
      </c>
      <c r="T265" s="2978" t="s">
        <v>1000</v>
      </c>
      <c r="U265" s="622" t="s">
        <v>65</v>
      </c>
      <c r="V265" s="920"/>
      <c r="W265" s="868" t="s">
        <v>66</v>
      </c>
      <c r="X265" s="829"/>
      <c r="Y265" s="525"/>
      <c r="Z265" s="790"/>
      <c r="AA265" s="726"/>
      <c r="AB265" s="726"/>
      <c r="AC265" s="737">
        <f>SUM(AB266:AB269)</f>
        <v>56.448</v>
      </c>
      <c r="AD265" s="515"/>
      <c r="AE265" s="516"/>
      <c r="AF265" s="516"/>
      <c r="AG265" s="2984"/>
    </row>
    <row r="266" spans="1:33" s="481" customFormat="1" ht="18" customHeight="1" x14ac:dyDescent="0.25">
      <c r="A266" s="3053"/>
      <c r="B266" s="2839"/>
      <c r="C266" s="2842"/>
      <c r="D266" s="2969"/>
      <c r="E266" s="2845"/>
      <c r="F266" s="2823"/>
      <c r="G266" s="2823"/>
      <c r="H266" s="2823"/>
      <c r="I266" s="2835"/>
      <c r="J266" s="2835"/>
      <c r="K266" s="2835"/>
      <c r="L266" s="2835"/>
      <c r="M266" s="2823"/>
      <c r="N266" s="2826"/>
      <c r="O266" s="2829"/>
      <c r="P266" s="2832"/>
      <c r="Q266" s="2832"/>
      <c r="R266" s="2832"/>
      <c r="S266" s="2832"/>
      <c r="T266" s="2979"/>
      <c r="U266" s="604"/>
      <c r="V266" s="918" t="s">
        <v>47</v>
      </c>
      <c r="W266" s="880" t="s">
        <v>685</v>
      </c>
      <c r="X266" s="829">
        <v>2</v>
      </c>
      <c r="Y266" s="525" t="s">
        <v>264</v>
      </c>
      <c r="Z266" s="779">
        <v>10.08</v>
      </c>
      <c r="AA266" s="721">
        <f>+X266*Z266</f>
        <v>20.16</v>
      </c>
      <c r="AB266" s="721">
        <f>+AA266*0.12+AA266</f>
        <v>22.5792</v>
      </c>
      <c r="AC266" s="725"/>
      <c r="AD266" s="512"/>
      <c r="AE266" s="507" t="s">
        <v>52</v>
      </c>
      <c r="AF266" s="507"/>
      <c r="AG266" s="2982"/>
    </row>
    <row r="267" spans="1:33" s="481" customFormat="1" ht="18" customHeight="1" x14ac:dyDescent="0.25">
      <c r="A267" s="3053"/>
      <c r="B267" s="2839"/>
      <c r="C267" s="2842"/>
      <c r="D267" s="2969"/>
      <c r="E267" s="2845"/>
      <c r="F267" s="2823"/>
      <c r="G267" s="2823"/>
      <c r="H267" s="2823"/>
      <c r="I267" s="2835"/>
      <c r="J267" s="2835"/>
      <c r="K267" s="2835"/>
      <c r="L267" s="2835"/>
      <c r="M267" s="2823"/>
      <c r="N267" s="2826"/>
      <c r="O267" s="2829"/>
      <c r="P267" s="2832"/>
      <c r="Q267" s="2832"/>
      <c r="R267" s="2832"/>
      <c r="S267" s="2832"/>
      <c r="T267" s="2979"/>
      <c r="U267" s="604"/>
      <c r="V267" s="918" t="s">
        <v>47</v>
      </c>
      <c r="W267" s="880" t="s">
        <v>686</v>
      </c>
      <c r="X267" s="829">
        <v>1</v>
      </c>
      <c r="Y267" s="525" t="s">
        <v>261</v>
      </c>
      <c r="Z267" s="779">
        <v>10.08</v>
      </c>
      <c r="AA267" s="721">
        <f>+X267*Z267</f>
        <v>10.08</v>
      </c>
      <c r="AB267" s="721">
        <f>+AA267*0.12+AA267</f>
        <v>11.2896</v>
      </c>
      <c r="AC267" s="725"/>
      <c r="AD267" s="512"/>
      <c r="AE267" s="507" t="s">
        <v>52</v>
      </c>
      <c r="AF267" s="507"/>
      <c r="AG267" s="2982"/>
    </row>
    <row r="268" spans="1:33" s="481" customFormat="1" ht="18" customHeight="1" x14ac:dyDescent="0.25">
      <c r="A268" s="3053"/>
      <c r="B268" s="2839"/>
      <c r="C268" s="2842"/>
      <c r="D268" s="2969"/>
      <c r="E268" s="2845"/>
      <c r="F268" s="2823"/>
      <c r="G268" s="2823"/>
      <c r="H268" s="2823"/>
      <c r="I268" s="2835"/>
      <c r="J268" s="2835"/>
      <c r="K268" s="2835"/>
      <c r="L268" s="2835"/>
      <c r="M268" s="2823"/>
      <c r="N268" s="2826"/>
      <c r="O268" s="2829"/>
      <c r="P268" s="2832"/>
      <c r="Q268" s="2832"/>
      <c r="R268" s="2832"/>
      <c r="S268" s="2832"/>
      <c r="T268" s="2979"/>
      <c r="U268" s="604"/>
      <c r="V268" s="918" t="s">
        <v>47</v>
      </c>
      <c r="W268" s="880" t="s">
        <v>687</v>
      </c>
      <c r="X268" s="829">
        <v>1</v>
      </c>
      <c r="Y268" s="525" t="s">
        <v>264</v>
      </c>
      <c r="Z268" s="779">
        <v>10.08</v>
      </c>
      <c r="AA268" s="721">
        <f>+X268*Z268</f>
        <v>10.08</v>
      </c>
      <c r="AB268" s="721">
        <f>+AA268*0.12+AA268</f>
        <v>11.2896</v>
      </c>
      <c r="AC268" s="725"/>
      <c r="AD268" s="512"/>
      <c r="AE268" s="507" t="s">
        <v>52</v>
      </c>
      <c r="AF268" s="507"/>
      <c r="AG268" s="2982"/>
    </row>
    <row r="269" spans="1:33" s="481" customFormat="1" ht="18" customHeight="1" x14ac:dyDescent="0.25">
      <c r="A269" s="3053"/>
      <c r="B269" s="2881"/>
      <c r="C269" s="2842"/>
      <c r="D269" s="3005"/>
      <c r="E269" s="2883"/>
      <c r="F269" s="2860"/>
      <c r="G269" s="2860"/>
      <c r="H269" s="2860"/>
      <c r="I269" s="2835"/>
      <c r="J269" s="2835"/>
      <c r="K269" s="2835"/>
      <c r="L269" s="2835"/>
      <c r="M269" s="2860"/>
      <c r="N269" s="2861"/>
      <c r="O269" s="2888"/>
      <c r="P269" s="2877"/>
      <c r="Q269" s="2877"/>
      <c r="R269" s="2877"/>
      <c r="S269" s="2877"/>
      <c r="T269" s="2980"/>
      <c r="U269" s="607"/>
      <c r="V269" s="919" t="s">
        <v>47</v>
      </c>
      <c r="W269" s="881" t="s">
        <v>688</v>
      </c>
      <c r="X269" s="830">
        <v>1</v>
      </c>
      <c r="Y269" s="526" t="s">
        <v>264</v>
      </c>
      <c r="Z269" s="784">
        <v>10.08</v>
      </c>
      <c r="AA269" s="732">
        <f>+X269*Z269</f>
        <v>10.08</v>
      </c>
      <c r="AB269" s="732">
        <f>+AA269*0.12+AA269</f>
        <v>11.2896</v>
      </c>
      <c r="AC269" s="733"/>
      <c r="AD269" s="517"/>
      <c r="AE269" s="508" t="s">
        <v>52</v>
      </c>
      <c r="AF269" s="508"/>
      <c r="AG269" s="3001"/>
    </row>
    <row r="270" spans="1:33" s="481" customFormat="1" ht="20.100000000000001" customHeight="1" x14ac:dyDescent="0.25">
      <c r="A270" s="3053"/>
      <c r="B270" s="2918" t="s">
        <v>75</v>
      </c>
      <c r="C270" s="2920" t="s">
        <v>76</v>
      </c>
      <c r="D270" s="2922" t="s">
        <v>153</v>
      </c>
      <c r="E270" s="2924" t="s">
        <v>47</v>
      </c>
      <c r="F270" s="2922" t="s">
        <v>1083</v>
      </c>
      <c r="G270" s="2922" t="s">
        <v>298</v>
      </c>
      <c r="H270" s="2922" t="s">
        <v>1047</v>
      </c>
      <c r="I270" s="2934">
        <v>0</v>
      </c>
      <c r="J270" s="2934">
        <v>1</v>
      </c>
      <c r="K270" s="2941">
        <v>0</v>
      </c>
      <c r="L270" s="2941">
        <v>24</v>
      </c>
      <c r="M270" s="2922" t="s">
        <v>1043</v>
      </c>
      <c r="N270" s="2928" t="s">
        <v>1017</v>
      </c>
      <c r="O270" s="2929">
        <f>+AC270</f>
        <v>4.2111999999999998</v>
      </c>
      <c r="P270" s="2930">
        <v>0</v>
      </c>
      <c r="Q270" s="2930">
        <v>0</v>
      </c>
      <c r="R270" s="2930">
        <v>0</v>
      </c>
      <c r="S270" s="2931">
        <f>+SUM(O270:Q273)</f>
        <v>4.2111999999999998</v>
      </c>
      <c r="T270" s="2978" t="s">
        <v>1000</v>
      </c>
      <c r="U270" s="609" t="s">
        <v>64</v>
      </c>
      <c r="V270" s="525"/>
      <c r="W270" s="867" t="s">
        <v>105</v>
      </c>
      <c r="X270" s="829"/>
      <c r="Y270" s="525"/>
      <c r="Z270" s="790"/>
      <c r="AA270" s="726"/>
      <c r="AB270" s="726"/>
      <c r="AC270" s="737">
        <f>SUM(AB271:AB273)</f>
        <v>4.2111999999999998</v>
      </c>
      <c r="AD270" s="515"/>
      <c r="AE270" s="516"/>
      <c r="AF270" s="516"/>
      <c r="AG270" s="2984"/>
    </row>
    <row r="271" spans="1:33" s="481" customFormat="1" ht="20.100000000000001" customHeight="1" x14ac:dyDescent="0.25">
      <c r="A271" s="3053"/>
      <c r="B271" s="2839"/>
      <c r="C271" s="2842"/>
      <c r="D271" s="2823"/>
      <c r="E271" s="2845"/>
      <c r="F271" s="2823"/>
      <c r="G271" s="2823"/>
      <c r="H271" s="2823"/>
      <c r="I271" s="2835"/>
      <c r="J271" s="2835"/>
      <c r="K271" s="2835"/>
      <c r="L271" s="2835"/>
      <c r="M271" s="2823"/>
      <c r="N271" s="2826"/>
      <c r="O271" s="2829"/>
      <c r="P271" s="2832"/>
      <c r="Q271" s="2832"/>
      <c r="R271" s="2832"/>
      <c r="S271" s="2832"/>
      <c r="T271" s="2979"/>
      <c r="U271" s="604"/>
      <c r="V271" s="918" t="s">
        <v>47</v>
      </c>
      <c r="W271" s="880" t="s">
        <v>710</v>
      </c>
      <c r="X271" s="829">
        <v>1</v>
      </c>
      <c r="Y271" s="525" t="s">
        <v>264</v>
      </c>
      <c r="Z271" s="779">
        <v>1.1499999999999999</v>
      </c>
      <c r="AA271" s="721">
        <f>+X271*Z271</f>
        <v>1.1499999999999999</v>
      </c>
      <c r="AB271" s="721">
        <f>+AA271*0.12+AA271</f>
        <v>1.2879999999999998</v>
      </c>
      <c r="AC271" s="725"/>
      <c r="AD271" s="512"/>
      <c r="AE271" s="507" t="s">
        <v>52</v>
      </c>
      <c r="AF271" s="507"/>
      <c r="AG271" s="2982"/>
    </row>
    <row r="272" spans="1:33" s="481" customFormat="1" ht="20.100000000000001" customHeight="1" x14ac:dyDescent="0.25">
      <c r="A272" s="3053"/>
      <c r="B272" s="2839"/>
      <c r="C272" s="2842"/>
      <c r="D272" s="2823"/>
      <c r="E272" s="2845"/>
      <c r="F272" s="2823"/>
      <c r="G272" s="2823"/>
      <c r="H272" s="2823"/>
      <c r="I272" s="2835"/>
      <c r="J272" s="2835"/>
      <c r="K272" s="2835"/>
      <c r="L272" s="2835"/>
      <c r="M272" s="2823"/>
      <c r="N272" s="2826"/>
      <c r="O272" s="2829"/>
      <c r="P272" s="2832"/>
      <c r="Q272" s="2832"/>
      <c r="R272" s="2832"/>
      <c r="S272" s="2832"/>
      <c r="T272" s="2979"/>
      <c r="U272" s="604"/>
      <c r="V272" s="918" t="s">
        <v>47</v>
      </c>
      <c r="W272" s="880" t="s">
        <v>152</v>
      </c>
      <c r="X272" s="829">
        <v>1</v>
      </c>
      <c r="Y272" s="525" t="s">
        <v>264</v>
      </c>
      <c r="Z272" s="779">
        <v>0.36</v>
      </c>
      <c r="AA272" s="721">
        <f>+X272*Z272</f>
        <v>0.36</v>
      </c>
      <c r="AB272" s="721">
        <f>+AA272*0.12+AA272</f>
        <v>0.4032</v>
      </c>
      <c r="AC272" s="725"/>
      <c r="AD272" s="512"/>
      <c r="AE272" s="507" t="s">
        <v>52</v>
      </c>
      <c r="AF272" s="507"/>
      <c r="AG272" s="2982"/>
    </row>
    <row r="273" spans="1:33" s="481" customFormat="1" ht="20.100000000000001" customHeight="1" x14ac:dyDescent="0.25">
      <c r="A273" s="3053"/>
      <c r="B273" s="2872"/>
      <c r="C273" s="2873"/>
      <c r="D273" s="2870"/>
      <c r="E273" s="2874"/>
      <c r="F273" s="2870"/>
      <c r="G273" s="2870"/>
      <c r="H273" s="2870"/>
      <c r="I273" s="2868"/>
      <c r="J273" s="2868"/>
      <c r="K273" s="2868"/>
      <c r="L273" s="2868"/>
      <c r="M273" s="2870"/>
      <c r="N273" s="2871"/>
      <c r="O273" s="2905"/>
      <c r="P273" s="2907"/>
      <c r="Q273" s="2907"/>
      <c r="R273" s="2907"/>
      <c r="S273" s="2907"/>
      <c r="T273" s="2980"/>
      <c r="U273" s="608"/>
      <c r="V273" s="572" t="s">
        <v>47</v>
      </c>
      <c r="W273" s="882" t="s">
        <v>303</v>
      </c>
      <c r="X273" s="831">
        <v>5</v>
      </c>
      <c r="Y273" s="569" t="s">
        <v>264</v>
      </c>
      <c r="Z273" s="784">
        <v>0.45</v>
      </c>
      <c r="AA273" s="728">
        <f>+X273*Z273</f>
        <v>2.25</v>
      </c>
      <c r="AB273" s="728">
        <f>+AA273*0.12+AA273</f>
        <v>2.52</v>
      </c>
      <c r="AC273" s="729"/>
      <c r="AD273" s="561"/>
      <c r="AE273" s="562" t="s">
        <v>52</v>
      </c>
      <c r="AF273" s="562"/>
      <c r="AG273" s="2983"/>
    </row>
    <row r="274" spans="1:33" s="481" customFormat="1" ht="21" customHeight="1" x14ac:dyDescent="0.25">
      <c r="A274" s="3053"/>
      <c r="B274" s="2998" t="s">
        <v>44</v>
      </c>
      <c r="C274" s="2999" t="s">
        <v>45</v>
      </c>
      <c r="D274" s="2969" t="s">
        <v>285</v>
      </c>
      <c r="E274" s="3000" t="s">
        <v>47</v>
      </c>
      <c r="F274" s="2969" t="s">
        <v>1082</v>
      </c>
      <c r="G274" s="2969" t="s">
        <v>96</v>
      </c>
      <c r="H274" s="2969" t="s">
        <v>1061</v>
      </c>
      <c r="I274" s="2994">
        <v>1</v>
      </c>
      <c r="J274" s="2994">
        <v>1</v>
      </c>
      <c r="K274" s="2995">
        <v>4</v>
      </c>
      <c r="L274" s="2995">
        <v>12</v>
      </c>
      <c r="M274" s="2990" t="s">
        <v>1128</v>
      </c>
      <c r="N274" s="2991" t="s">
        <v>1018</v>
      </c>
      <c r="O274" s="2992">
        <f>+AC274</f>
        <v>13.103999999999999</v>
      </c>
      <c r="P274" s="2993">
        <v>0</v>
      </c>
      <c r="Q274" s="2993">
        <v>0</v>
      </c>
      <c r="R274" s="2993">
        <v>0</v>
      </c>
      <c r="S274" s="2977">
        <f>+SUM(O274:Q277)</f>
        <v>13.103999999999999</v>
      </c>
      <c r="T274" s="2978" t="s">
        <v>1000</v>
      </c>
      <c r="U274" s="623" t="s">
        <v>64</v>
      </c>
      <c r="V274" s="570" t="s">
        <v>47</v>
      </c>
      <c r="W274" s="867" t="s">
        <v>105</v>
      </c>
      <c r="X274" s="832"/>
      <c r="Y274" s="570"/>
      <c r="Z274" s="791"/>
      <c r="AA274" s="735"/>
      <c r="AB274" s="735"/>
      <c r="AC274" s="736">
        <f>+SUM(AB275:AB277)</f>
        <v>13.103999999999999</v>
      </c>
      <c r="AD274" s="564"/>
      <c r="AE274" s="565"/>
      <c r="AF274" s="565"/>
      <c r="AG274" s="2981"/>
    </row>
    <row r="275" spans="1:33" s="481" customFormat="1" ht="21" customHeight="1" x14ac:dyDescent="0.25">
      <c r="A275" s="3053"/>
      <c r="B275" s="2839"/>
      <c r="C275" s="2842"/>
      <c r="D275" s="2823"/>
      <c r="E275" s="2845"/>
      <c r="F275" s="2823"/>
      <c r="G275" s="2823"/>
      <c r="H275" s="2823"/>
      <c r="I275" s="2835"/>
      <c r="J275" s="2835"/>
      <c r="K275" s="2835"/>
      <c r="L275" s="2835"/>
      <c r="M275" s="2823"/>
      <c r="N275" s="2826"/>
      <c r="O275" s="2829"/>
      <c r="P275" s="2832"/>
      <c r="Q275" s="2832"/>
      <c r="R275" s="2832"/>
      <c r="S275" s="2832"/>
      <c r="T275" s="2979"/>
      <c r="U275" s="604"/>
      <c r="V275" s="918" t="s">
        <v>47</v>
      </c>
      <c r="W275" s="880" t="s">
        <v>263</v>
      </c>
      <c r="X275" s="829">
        <v>1</v>
      </c>
      <c r="Y275" s="525" t="s">
        <v>264</v>
      </c>
      <c r="Z275" s="779">
        <v>3</v>
      </c>
      <c r="AA275" s="721">
        <f>+X275*Z275</f>
        <v>3</v>
      </c>
      <c r="AB275" s="721">
        <f>+AA275*0.12+AA275</f>
        <v>3.36</v>
      </c>
      <c r="AC275" s="725"/>
      <c r="AD275" s="512"/>
      <c r="AE275" s="507" t="s">
        <v>52</v>
      </c>
      <c r="AF275" s="507"/>
      <c r="AG275" s="2982"/>
    </row>
    <row r="276" spans="1:33" s="481" customFormat="1" ht="21" customHeight="1" x14ac:dyDescent="0.25">
      <c r="A276" s="3054"/>
      <c r="B276" s="2839"/>
      <c r="C276" s="2842"/>
      <c r="D276" s="2823"/>
      <c r="E276" s="2845"/>
      <c r="F276" s="2823"/>
      <c r="G276" s="2823"/>
      <c r="H276" s="2823"/>
      <c r="I276" s="2835"/>
      <c r="J276" s="2835"/>
      <c r="K276" s="2835"/>
      <c r="L276" s="2835"/>
      <c r="M276" s="2823"/>
      <c r="N276" s="2826"/>
      <c r="O276" s="2829"/>
      <c r="P276" s="2832"/>
      <c r="Q276" s="2832"/>
      <c r="R276" s="2832"/>
      <c r="S276" s="2832"/>
      <c r="T276" s="2979"/>
      <c r="U276" s="604"/>
      <c r="V276" s="918" t="s">
        <v>47</v>
      </c>
      <c r="W276" s="880" t="s">
        <v>1138</v>
      </c>
      <c r="X276" s="829">
        <v>10</v>
      </c>
      <c r="Y276" s="525" t="s">
        <v>264</v>
      </c>
      <c r="Z276" s="779">
        <v>0.63</v>
      </c>
      <c r="AA276" s="721">
        <f>+X276*Z276</f>
        <v>6.3</v>
      </c>
      <c r="AB276" s="721">
        <f>+AA276*0.12+AA276</f>
        <v>7.056</v>
      </c>
      <c r="AC276" s="725"/>
      <c r="AD276" s="512"/>
      <c r="AE276" s="507" t="s">
        <v>52</v>
      </c>
      <c r="AF276" s="507"/>
      <c r="AG276" s="2982"/>
    </row>
    <row r="277" spans="1:33" s="481" customFormat="1" ht="21" customHeight="1" x14ac:dyDescent="0.25">
      <c r="A277" s="3058" t="s">
        <v>310</v>
      </c>
      <c r="B277" s="2839"/>
      <c r="C277" s="2842"/>
      <c r="D277" s="2823"/>
      <c r="E277" s="2845"/>
      <c r="F277" s="2823"/>
      <c r="G277" s="2823"/>
      <c r="H277" s="2823"/>
      <c r="I277" s="2868"/>
      <c r="J277" s="2868"/>
      <c r="K277" s="2868"/>
      <c r="L277" s="2868"/>
      <c r="M277" s="2870"/>
      <c r="N277" s="2871"/>
      <c r="O277" s="2905"/>
      <c r="P277" s="2907"/>
      <c r="Q277" s="2907"/>
      <c r="R277" s="2907"/>
      <c r="S277" s="2907"/>
      <c r="T277" s="2980"/>
      <c r="U277" s="608"/>
      <c r="V277" s="572" t="s">
        <v>47</v>
      </c>
      <c r="W277" s="882" t="s">
        <v>311</v>
      </c>
      <c r="X277" s="831">
        <v>2</v>
      </c>
      <c r="Y277" s="569" t="s">
        <v>264</v>
      </c>
      <c r="Z277" s="784">
        <v>1.2</v>
      </c>
      <c r="AA277" s="728">
        <f>+X277*Z277</f>
        <v>2.4</v>
      </c>
      <c r="AB277" s="728">
        <f>+AA277*0.12+AA277</f>
        <v>2.6879999999999997</v>
      </c>
      <c r="AC277" s="729"/>
      <c r="AD277" s="561"/>
      <c r="AE277" s="562" t="s">
        <v>52</v>
      </c>
      <c r="AF277" s="562"/>
      <c r="AG277" s="2983"/>
    </row>
    <row r="278" spans="1:33" s="481" customFormat="1" ht="23.1" customHeight="1" x14ac:dyDescent="0.25">
      <c r="A278" s="3059"/>
      <c r="B278" s="2918" t="s">
        <v>44</v>
      </c>
      <c r="C278" s="2920" t="s">
        <v>45</v>
      </c>
      <c r="D278" s="2922" t="s">
        <v>282</v>
      </c>
      <c r="E278" s="2924" t="s">
        <v>47</v>
      </c>
      <c r="F278" s="2922" t="s">
        <v>1079</v>
      </c>
      <c r="G278" s="2922" t="s">
        <v>136</v>
      </c>
      <c r="H278" s="2922" t="s">
        <v>1052</v>
      </c>
      <c r="I278" s="2967">
        <v>1</v>
      </c>
      <c r="J278" s="2967">
        <v>1</v>
      </c>
      <c r="K278" s="2968">
        <v>24</v>
      </c>
      <c r="L278" s="2968">
        <v>24</v>
      </c>
      <c r="M278" s="2969" t="s">
        <v>1037</v>
      </c>
      <c r="N278" s="2879" t="s">
        <v>1019</v>
      </c>
      <c r="O278" s="2996">
        <f>+AC278</f>
        <v>60.48</v>
      </c>
      <c r="P278" s="2997">
        <v>0</v>
      </c>
      <c r="Q278" s="2997">
        <v>0</v>
      </c>
      <c r="R278" s="2997">
        <v>0</v>
      </c>
      <c r="S278" s="2966">
        <f>+SUM(O278:Q280)</f>
        <v>60.48</v>
      </c>
      <c r="T278" s="2940" t="s">
        <v>1001</v>
      </c>
      <c r="U278" s="609" t="s">
        <v>64</v>
      </c>
      <c r="V278" s="525" t="s">
        <v>47</v>
      </c>
      <c r="W278" s="867" t="s">
        <v>105</v>
      </c>
      <c r="X278" s="829"/>
      <c r="Y278" s="525"/>
      <c r="Z278" s="790"/>
      <c r="AA278" s="726"/>
      <c r="AB278" s="726"/>
      <c r="AC278" s="727">
        <f>SUM(AB279:AB280)</f>
        <v>60.48</v>
      </c>
      <c r="AD278" s="510"/>
      <c r="AE278" s="516"/>
      <c r="AF278" s="516"/>
      <c r="AG278" s="2984"/>
    </row>
    <row r="279" spans="1:33" s="481" customFormat="1" ht="23.1" customHeight="1" x14ac:dyDescent="0.25">
      <c r="A279" s="3059"/>
      <c r="B279" s="2839"/>
      <c r="C279" s="2842"/>
      <c r="D279" s="2823"/>
      <c r="E279" s="2845"/>
      <c r="F279" s="2823"/>
      <c r="G279" s="2823"/>
      <c r="H279" s="2823"/>
      <c r="I279" s="2835"/>
      <c r="J279" s="2835"/>
      <c r="K279" s="2835"/>
      <c r="L279" s="2835"/>
      <c r="M279" s="2823"/>
      <c r="N279" s="2880"/>
      <c r="O279" s="2829"/>
      <c r="P279" s="2832"/>
      <c r="Q279" s="2832"/>
      <c r="R279" s="2832"/>
      <c r="S279" s="2832"/>
      <c r="T279" s="2940"/>
      <c r="U279" s="604"/>
      <c r="V279" s="918" t="s">
        <v>47</v>
      </c>
      <c r="W279" s="880" t="s">
        <v>312</v>
      </c>
      <c r="X279" s="829">
        <v>50</v>
      </c>
      <c r="Y279" s="525" t="s">
        <v>264</v>
      </c>
      <c r="Z279" s="779">
        <v>0.54</v>
      </c>
      <c r="AA279" s="721">
        <f>+X279*Z279</f>
        <v>27</v>
      </c>
      <c r="AB279" s="721">
        <f>+AA279*0.12+AA279</f>
        <v>30.24</v>
      </c>
      <c r="AC279" s="722"/>
      <c r="AD279" s="506"/>
      <c r="AE279" s="507" t="s">
        <v>52</v>
      </c>
      <c r="AF279" s="507"/>
      <c r="AG279" s="2982"/>
    </row>
    <row r="280" spans="1:33" s="481" customFormat="1" ht="23.1" customHeight="1" thickBot="1" x14ac:dyDescent="0.3">
      <c r="A280" s="3059"/>
      <c r="B280" s="2919"/>
      <c r="C280" s="2921"/>
      <c r="D280" s="2923"/>
      <c r="E280" s="2925"/>
      <c r="F280" s="2923"/>
      <c r="G280" s="2923"/>
      <c r="H280" s="2923"/>
      <c r="I280" s="2927"/>
      <c r="J280" s="2927"/>
      <c r="K280" s="2927"/>
      <c r="L280" s="2927"/>
      <c r="M280" s="2923"/>
      <c r="N280" s="2970"/>
      <c r="O280" s="2950"/>
      <c r="P280" s="2943"/>
      <c r="Q280" s="2943"/>
      <c r="R280" s="2943"/>
      <c r="S280" s="2943"/>
      <c r="T280" s="2945"/>
      <c r="U280" s="624"/>
      <c r="V280" s="921" t="s">
        <v>47</v>
      </c>
      <c r="W280" s="883" t="s">
        <v>313</v>
      </c>
      <c r="X280" s="833">
        <v>50</v>
      </c>
      <c r="Y280" s="571" t="s">
        <v>264</v>
      </c>
      <c r="Z280" s="792">
        <v>0.54</v>
      </c>
      <c r="AA280" s="730">
        <f>+X280*Z280</f>
        <v>27</v>
      </c>
      <c r="AB280" s="730">
        <f>+AA280*0.12+AA280</f>
        <v>30.24</v>
      </c>
      <c r="AC280" s="731"/>
      <c r="AD280" s="563"/>
      <c r="AE280" s="566" t="s">
        <v>52</v>
      </c>
      <c r="AF280" s="566"/>
      <c r="AG280" s="2985"/>
    </row>
    <row r="281" spans="1:33" s="943" customFormat="1" ht="22.5" customHeight="1" thickBot="1" x14ac:dyDescent="0.3">
      <c r="A281" s="3061"/>
      <c r="B281" s="2889" t="s">
        <v>137</v>
      </c>
      <c r="C281" s="2890"/>
      <c r="D281" s="2890"/>
      <c r="E281" s="2890"/>
      <c r="F281" s="2890"/>
      <c r="G281" s="2890"/>
      <c r="H281" s="2890"/>
      <c r="I281" s="2890"/>
      <c r="J281" s="2890"/>
      <c r="K281" s="2890"/>
      <c r="L281" s="2890"/>
      <c r="M281" s="2890"/>
      <c r="N281" s="497" t="s">
        <v>138</v>
      </c>
      <c r="O281" s="940">
        <f>SUM(O260:O280)</f>
        <v>226.16119999999998</v>
      </c>
      <c r="P281" s="940">
        <f>SUM(P260:P279)</f>
        <v>0</v>
      </c>
      <c r="Q281" s="940">
        <f>SUM(Q260:Q279)</f>
        <v>0</v>
      </c>
      <c r="R281" s="940">
        <f>SUM(R260:R279)</f>
        <v>0</v>
      </c>
      <c r="S281" s="940">
        <f>SUM(S260:S279)</f>
        <v>226.16119999999998</v>
      </c>
      <c r="T281" s="942"/>
      <c r="U281" s="2961" t="s">
        <v>139</v>
      </c>
      <c r="V281" s="2890"/>
      <c r="W281" s="2890"/>
      <c r="X281" s="2890"/>
      <c r="Y281" s="2890"/>
      <c r="Z281" s="2890"/>
      <c r="AA281" s="2890"/>
      <c r="AB281" s="497" t="s">
        <v>138</v>
      </c>
      <c r="AC281" s="504">
        <f>SUM(AC260:AC280)</f>
        <v>226.16119999999998</v>
      </c>
      <c r="AD281" s="2893"/>
      <c r="AE281" s="2894"/>
      <c r="AF281" s="2894"/>
      <c r="AG281" s="2895"/>
    </row>
    <row r="282" spans="1:33" s="481" customFormat="1" ht="18" customHeight="1" x14ac:dyDescent="0.25">
      <c r="A282" s="3062" t="s">
        <v>314</v>
      </c>
      <c r="B282" s="2962" t="s">
        <v>75</v>
      </c>
      <c r="C282" s="2964" t="s">
        <v>76</v>
      </c>
      <c r="D282" s="2922" t="s">
        <v>285</v>
      </c>
      <c r="E282" s="2965" t="s">
        <v>47</v>
      </c>
      <c r="F282" s="2922" t="s">
        <v>1081</v>
      </c>
      <c r="G282" s="2922" t="s">
        <v>297</v>
      </c>
      <c r="H282" s="2922" t="s">
        <v>1059</v>
      </c>
      <c r="I282" s="2959">
        <v>1</v>
      </c>
      <c r="J282" s="2959">
        <v>1</v>
      </c>
      <c r="K282" s="2960">
        <v>24</v>
      </c>
      <c r="L282" s="2960">
        <v>24</v>
      </c>
      <c r="M282" s="2922" t="s">
        <v>1125</v>
      </c>
      <c r="N282" s="2986" t="s">
        <v>1139</v>
      </c>
      <c r="O282" s="2987">
        <f>+AC282+AC287</f>
        <v>145.47640000000001</v>
      </c>
      <c r="P282" s="2989">
        <v>0</v>
      </c>
      <c r="Q282" s="2989">
        <v>0</v>
      </c>
      <c r="R282" s="2989">
        <v>0</v>
      </c>
      <c r="S282" s="2971">
        <f>+SUM(O282:Q292)</f>
        <v>145.47640000000001</v>
      </c>
      <c r="T282" s="2973" t="s">
        <v>724</v>
      </c>
      <c r="U282" s="603" t="s">
        <v>64</v>
      </c>
      <c r="V282" s="922"/>
      <c r="W282" s="884" t="s">
        <v>105</v>
      </c>
      <c r="X282" s="834"/>
      <c r="Y282" s="808"/>
      <c r="Z282" s="795"/>
      <c r="AA282" s="719"/>
      <c r="AB282" s="719"/>
      <c r="AC282" s="720">
        <f>SUM(AB283:AB286)</f>
        <v>91.918000000000006</v>
      </c>
      <c r="AD282" s="505"/>
      <c r="AE282" s="505"/>
      <c r="AF282" s="505"/>
      <c r="AG282" s="2975"/>
    </row>
    <row r="283" spans="1:33" s="481" customFormat="1" ht="18" customHeight="1" x14ac:dyDescent="0.25">
      <c r="A283" s="3053"/>
      <c r="B283" s="2839"/>
      <c r="C283" s="2842"/>
      <c r="D283" s="2823"/>
      <c r="E283" s="2845"/>
      <c r="F283" s="2823"/>
      <c r="G283" s="2823"/>
      <c r="H283" s="2823"/>
      <c r="I283" s="2835"/>
      <c r="J283" s="2835"/>
      <c r="K283" s="2835"/>
      <c r="L283" s="2835"/>
      <c r="M283" s="2823"/>
      <c r="N283" s="2880"/>
      <c r="O283" s="2829"/>
      <c r="P283" s="2832"/>
      <c r="Q283" s="2832"/>
      <c r="R283" s="2832"/>
      <c r="S283" s="2832"/>
      <c r="T283" s="2940"/>
      <c r="U283" s="604"/>
      <c r="V283" s="918" t="s">
        <v>47</v>
      </c>
      <c r="W283" s="880" t="s">
        <v>711</v>
      </c>
      <c r="X283" s="829">
        <v>10</v>
      </c>
      <c r="Y283" s="525" t="s">
        <v>264</v>
      </c>
      <c r="Z283" s="777">
        <v>3.2557999999999998</v>
      </c>
      <c r="AA283" s="721">
        <f>+X283*Z283</f>
        <v>32.558</v>
      </c>
      <c r="AB283" s="679">
        <f>+AA283</f>
        <v>32.558</v>
      </c>
      <c r="AC283" s="725"/>
      <c r="AD283" s="512"/>
      <c r="AE283" s="507" t="s">
        <v>52</v>
      </c>
      <c r="AF283" s="507"/>
      <c r="AG283" s="2917"/>
    </row>
    <row r="284" spans="1:33" s="481" customFormat="1" ht="18" customHeight="1" x14ac:dyDescent="0.25">
      <c r="A284" s="3053"/>
      <c r="B284" s="2839"/>
      <c r="C284" s="2842"/>
      <c r="D284" s="2823"/>
      <c r="E284" s="2845"/>
      <c r="F284" s="2823"/>
      <c r="G284" s="2823"/>
      <c r="H284" s="2823"/>
      <c r="I284" s="2835"/>
      <c r="J284" s="2835"/>
      <c r="K284" s="2835"/>
      <c r="L284" s="2835"/>
      <c r="M284" s="2823"/>
      <c r="N284" s="2880"/>
      <c r="O284" s="2829"/>
      <c r="P284" s="2832"/>
      <c r="Q284" s="2832"/>
      <c r="R284" s="2832"/>
      <c r="S284" s="2832"/>
      <c r="T284" s="2940"/>
      <c r="U284" s="604"/>
      <c r="V284" s="918" t="s">
        <v>47</v>
      </c>
      <c r="W284" s="880" t="s">
        <v>712</v>
      </c>
      <c r="X284" s="829">
        <v>20</v>
      </c>
      <c r="Y284" s="525" t="s">
        <v>264</v>
      </c>
      <c r="Z284" s="777">
        <v>1.6525000000000001</v>
      </c>
      <c r="AA284" s="721">
        <f>+X284*Z284</f>
        <v>33.050000000000004</v>
      </c>
      <c r="AB284" s="721">
        <f>+AA284*0.12+AA284</f>
        <v>37.016000000000005</v>
      </c>
      <c r="AC284" s="725"/>
      <c r="AD284" s="512"/>
      <c r="AE284" s="507" t="s">
        <v>52</v>
      </c>
      <c r="AF284" s="507"/>
      <c r="AG284" s="2917"/>
    </row>
    <row r="285" spans="1:33" s="481" customFormat="1" ht="18" customHeight="1" x14ac:dyDescent="0.25">
      <c r="A285" s="3053"/>
      <c r="B285" s="2839"/>
      <c r="C285" s="2842"/>
      <c r="D285" s="2823"/>
      <c r="E285" s="2845"/>
      <c r="F285" s="2823"/>
      <c r="G285" s="2823"/>
      <c r="H285" s="2823"/>
      <c r="I285" s="2835"/>
      <c r="J285" s="2835"/>
      <c r="K285" s="2835"/>
      <c r="L285" s="2835"/>
      <c r="M285" s="2823"/>
      <c r="N285" s="2880"/>
      <c r="O285" s="2829"/>
      <c r="P285" s="2832"/>
      <c r="Q285" s="2832"/>
      <c r="R285" s="2832"/>
      <c r="S285" s="2832"/>
      <c r="T285" s="2940"/>
      <c r="U285" s="604"/>
      <c r="V285" s="918" t="s">
        <v>47</v>
      </c>
      <c r="W285" s="880" t="s">
        <v>713</v>
      </c>
      <c r="X285" s="829">
        <v>5</v>
      </c>
      <c r="Y285" s="525" t="s">
        <v>264</v>
      </c>
      <c r="Z285" s="779">
        <v>0.87</v>
      </c>
      <c r="AA285" s="721">
        <f>+X285*Z285</f>
        <v>4.3499999999999996</v>
      </c>
      <c r="AB285" s="721">
        <f>+AA285*0.12+AA285</f>
        <v>4.8719999999999999</v>
      </c>
      <c r="AC285" s="725"/>
      <c r="AD285" s="512"/>
      <c r="AE285" s="507" t="s">
        <v>52</v>
      </c>
      <c r="AF285" s="507"/>
      <c r="AG285" s="2917"/>
    </row>
    <row r="286" spans="1:33" s="481" customFormat="1" ht="18" customHeight="1" x14ac:dyDescent="0.25">
      <c r="A286" s="3053"/>
      <c r="B286" s="2839"/>
      <c r="C286" s="2842"/>
      <c r="D286" s="2823"/>
      <c r="E286" s="2845"/>
      <c r="F286" s="2823"/>
      <c r="G286" s="2823"/>
      <c r="H286" s="2823"/>
      <c r="I286" s="2835"/>
      <c r="J286" s="2835"/>
      <c r="K286" s="2835"/>
      <c r="L286" s="2835"/>
      <c r="M286" s="2823"/>
      <c r="N286" s="2880"/>
      <c r="O286" s="2829"/>
      <c r="P286" s="2832"/>
      <c r="Q286" s="2832"/>
      <c r="R286" s="2832"/>
      <c r="S286" s="2832"/>
      <c r="T286" s="2940"/>
      <c r="U286" s="604"/>
      <c r="V286" s="918" t="s">
        <v>47</v>
      </c>
      <c r="W286" s="948" t="s">
        <v>1137</v>
      </c>
      <c r="X286" s="829">
        <v>20</v>
      </c>
      <c r="Y286" s="525" t="s">
        <v>264</v>
      </c>
      <c r="Z286" s="779">
        <v>0.78</v>
      </c>
      <c r="AA286" s="721">
        <f>+X286*Z286</f>
        <v>15.600000000000001</v>
      </c>
      <c r="AB286" s="721">
        <f>+AA286*0.12+AA286</f>
        <v>17.472000000000001</v>
      </c>
      <c r="AC286" s="725"/>
      <c r="AD286" s="512"/>
      <c r="AE286" s="507" t="s">
        <v>52</v>
      </c>
      <c r="AF286" s="507"/>
      <c r="AG286" s="2917"/>
    </row>
    <row r="287" spans="1:33" s="481" customFormat="1" ht="33.950000000000003" customHeight="1" x14ac:dyDescent="0.25">
      <c r="A287" s="3053"/>
      <c r="B287" s="2839"/>
      <c r="C287" s="2842"/>
      <c r="D287" s="2823"/>
      <c r="E287" s="2845"/>
      <c r="F287" s="2823"/>
      <c r="G287" s="2823"/>
      <c r="H287" s="2823"/>
      <c r="I287" s="2835"/>
      <c r="J287" s="2835"/>
      <c r="K287" s="2835"/>
      <c r="L287" s="2835"/>
      <c r="M287" s="2823"/>
      <c r="N287" s="2880"/>
      <c r="O287" s="2829"/>
      <c r="P287" s="2832"/>
      <c r="Q287" s="2832"/>
      <c r="R287" s="2832"/>
      <c r="S287" s="2832"/>
      <c r="T287" s="2940"/>
      <c r="U287" s="604" t="s">
        <v>65</v>
      </c>
      <c r="V287" s="923"/>
      <c r="W287" s="867" t="s">
        <v>66</v>
      </c>
      <c r="X287" s="829"/>
      <c r="Y287" s="525"/>
      <c r="Z287" s="779"/>
      <c r="AA287" s="721"/>
      <c r="AB287" s="721"/>
      <c r="AC287" s="725">
        <f>SUM(AB288:AB292)</f>
        <v>53.558399999999999</v>
      </c>
      <c r="AD287" s="512"/>
      <c r="AE287" s="507"/>
      <c r="AF287" s="507"/>
      <c r="AG287" s="2917"/>
    </row>
    <row r="288" spans="1:33" s="481" customFormat="1" ht="18" customHeight="1" x14ac:dyDescent="0.25">
      <c r="A288" s="3053"/>
      <c r="B288" s="2839"/>
      <c r="C288" s="2842"/>
      <c r="D288" s="2823"/>
      <c r="E288" s="2845"/>
      <c r="F288" s="2823"/>
      <c r="G288" s="2823"/>
      <c r="H288" s="2823"/>
      <c r="I288" s="2835"/>
      <c r="J288" s="2835"/>
      <c r="K288" s="2835"/>
      <c r="L288" s="2835"/>
      <c r="M288" s="2823"/>
      <c r="N288" s="2880"/>
      <c r="O288" s="2829"/>
      <c r="P288" s="2832"/>
      <c r="Q288" s="2832"/>
      <c r="R288" s="2832"/>
      <c r="S288" s="2832"/>
      <c r="T288" s="2940"/>
      <c r="U288" s="604"/>
      <c r="V288" s="918" t="s">
        <v>47</v>
      </c>
      <c r="W288" s="880" t="s">
        <v>1122</v>
      </c>
      <c r="X288" s="829">
        <v>1</v>
      </c>
      <c r="Y288" s="525" t="s">
        <v>264</v>
      </c>
      <c r="Z288" s="779">
        <v>7.5</v>
      </c>
      <c r="AA288" s="721">
        <f>+X288*Z288</f>
        <v>7.5</v>
      </c>
      <c r="AB288" s="721">
        <f>+AA288*0.12+AA288</f>
        <v>8.4</v>
      </c>
      <c r="AC288" s="725"/>
      <c r="AD288" s="512"/>
      <c r="AE288" s="507" t="s">
        <v>52</v>
      </c>
      <c r="AF288" s="507"/>
      <c r="AG288" s="2917"/>
    </row>
    <row r="289" spans="1:33" s="481" customFormat="1" ht="18" customHeight="1" x14ac:dyDescent="0.25">
      <c r="A289" s="3053"/>
      <c r="B289" s="2839"/>
      <c r="C289" s="2842"/>
      <c r="D289" s="2823"/>
      <c r="E289" s="2845"/>
      <c r="F289" s="2823"/>
      <c r="G289" s="2823"/>
      <c r="H289" s="2823"/>
      <c r="I289" s="2835"/>
      <c r="J289" s="2835"/>
      <c r="K289" s="2835"/>
      <c r="L289" s="2835"/>
      <c r="M289" s="2823"/>
      <c r="N289" s="2880"/>
      <c r="O289" s="2829"/>
      <c r="P289" s="2832"/>
      <c r="Q289" s="2832"/>
      <c r="R289" s="2832"/>
      <c r="S289" s="2832"/>
      <c r="T289" s="2940"/>
      <c r="U289" s="604"/>
      <c r="V289" s="918" t="s">
        <v>47</v>
      </c>
      <c r="W289" s="880" t="s">
        <v>685</v>
      </c>
      <c r="X289" s="829">
        <v>1</v>
      </c>
      <c r="Y289" s="525" t="s">
        <v>264</v>
      </c>
      <c r="Z289" s="779">
        <v>10.08</v>
      </c>
      <c r="AA289" s="721">
        <f>+X289*Z289</f>
        <v>10.08</v>
      </c>
      <c r="AB289" s="721">
        <f>+AA289*0.12+AA289</f>
        <v>11.2896</v>
      </c>
      <c r="AC289" s="725"/>
      <c r="AD289" s="512"/>
      <c r="AE289" s="507" t="s">
        <v>52</v>
      </c>
      <c r="AF289" s="507"/>
      <c r="AG289" s="2917"/>
    </row>
    <row r="290" spans="1:33" s="481" customFormat="1" ht="18" customHeight="1" x14ac:dyDescent="0.25">
      <c r="A290" s="3053"/>
      <c r="B290" s="2839"/>
      <c r="C290" s="2842"/>
      <c r="D290" s="2823"/>
      <c r="E290" s="2845"/>
      <c r="F290" s="2823"/>
      <c r="G290" s="2823"/>
      <c r="H290" s="2823"/>
      <c r="I290" s="2835"/>
      <c r="J290" s="2835"/>
      <c r="K290" s="2835"/>
      <c r="L290" s="2835"/>
      <c r="M290" s="2823"/>
      <c r="N290" s="2880"/>
      <c r="O290" s="2829"/>
      <c r="P290" s="2832"/>
      <c r="Q290" s="2832"/>
      <c r="R290" s="2832"/>
      <c r="S290" s="2832"/>
      <c r="T290" s="2940"/>
      <c r="U290" s="604"/>
      <c r="V290" s="918" t="s">
        <v>47</v>
      </c>
      <c r="W290" s="880" t="s">
        <v>686</v>
      </c>
      <c r="X290" s="829">
        <v>1</v>
      </c>
      <c r="Y290" s="525" t="s">
        <v>264</v>
      </c>
      <c r="Z290" s="779">
        <v>10.08</v>
      </c>
      <c r="AA290" s="721">
        <f>+X290*Z290</f>
        <v>10.08</v>
      </c>
      <c r="AB290" s="721">
        <f>+AA290*0.12+AA290</f>
        <v>11.2896</v>
      </c>
      <c r="AC290" s="725"/>
      <c r="AD290" s="512"/>
      <c r="AE290" s="507" t="s">
        <v>52</v>
      </c>
      <c r="AF290" s="507"/>
      <c r="AG290" s="2917"/>
    </row>
    <row r="291" spans="1:33" s="481" customFormat="1" ht="18" customHeight="1" x14ac:dyDescent="0.25">
      <c r="A291" s="3053"/>
      <c r="B291" s="2839"/>
      <c r="C291" s="2842"/>
      <c r="D291" s="2823"/>
      <c r="E291" s="2845"/>
      <c r="F291" s="2823"/>
      <c r="G291" s="2823"/>
      <c r="H291" s="2823"/>
      <c r="I291" s="2835"/>
      <c r="J291" s="2835"/>
      <c r="K291" s="2835"/>
      <c r="L291" s="2835"/>
      <c r="M291" s="2823"/>
      <c r="N291" s="2880"/>
      <c r="O291" s="2829"/>
      <c r="P291" s="2832"/>
      <c r="Q291" s="2832"/>
      <c r="R291" s="2832"/>
      <c r="S291" s="2832"/>
      <c r="T291" s="2940"/>
      <c r="U291" s="604"/>
      <c r="V291" s="918" t="s">
        <v>47</v>
      </c>
      <c r="W291" s="880" t="s">
        <v>687</v>
      </c>
      <c r="X291" s="829">
        <v>1</v>
      </c>
      <c r="Y291" s="525" t="s">
        <v>264</v>
      </c>
      <c r="Z291" s="779">
        <v>10.08</v>
      </c>
      <c r="AA291" s="721">
        <f>+X291*Z291</f>
        <v>10.08</v>
      </c>
      <c r="AB291" s="721">
        <f>+AA291*0.12+AA291</f>
        <v>11.2896</v>
      </c>
      <c r="AC291" s="725"/>
      <c r="AD291" s="512"/>
      <c r="AE291" s="507" t="s">
        <v>52</v>
      </c>
      <c r="AF291" s="507"/>
      <c r="AG291" s="2917"/>
    </row>
    <row r="292" spans="1:33" s="481" customFormat="1" ht="18" customHeight="1" x14ac:dyDescent="0.25">
      <c r="A292" s="3053"/>
      <c r="B292" s="2963"/>
      <c r="C292" s="2842"/>
      <c r="D292" s="2823"/>
      <c r="E292" s="2845"/>
      <c r="F292" s="2823"/>
      <c r="G292" s="2823"/>
      <c r="H292" s="2823"/>
      <c r="I292" s="2835"/>
      <c r="J292" s="2835"/>
      <c r="K292" s="2835"/>
      <c r="L292" s="2835"/>
      <c r="M292" s="2823"/>
      <c r="N292" s="2880"/>
      <c r="O292" s="2988"/>
      <c r="P292" s="2972"/>
      <c r="Q292" s="2972"/>
      <c r="R292" s="2877"/>
      <c r="S292" s="2972"/>
      <c r="T292" s="2974"/>
      <c r="U292" s="607"/>
      <c r="V292" s="919" t="s">
        <v>47</v>
      </c>
      <c r="W292" s="881" t="s">
        <v>688</v>
      </c>
      <c r="X292" s="830">
        <v>1</v>
      </c>
      <c r="Y292" s="526" t="s">
        <v>264</v>
      </c>
      <c r="Z292" s="789">
        <v>10.08</v>
      </c>
      <c r="AA292" s="732">
        <f>+X292*Z292</f>
        <v>10.08</v>
      </c>
      <c r="AB292" s="732">
        <f>+AA292*0.12+AA292</f>
        <v>11.2896</v>
      </c>
      <c r="AC292" s="733"/>
      <c r="AD292" s="517"/>
      <c r="AE292" s="508" t="s">
        <v>52</v>
      </c>
      <c r="AF292" s="508"/>
      <c r="AG292" s="2976"/>
    </row>
    <row r="293" spans="1:33" s="481" customFormat="1" ht="32.25" customHeight="1" x14ac:dyDescent="0.25">
      <c r="A293" s="3053"/>
      <c r="B293" s="2918" t="s">
        <v>75</v>
      </c>
      <c r="C293" s="2920" t="s">
        <v>76</v>
      </c>
      <c r="D293" s="2922" t="s">
        <v>285</v>
      </c>
      <c r="E293" s="2924" t="s">
        <v>47</v>
      </c>
      <c r="F293" s="2922" t="s">
        <v>1077</v>
      </c>
      <c r="G293" s="2922" t="s">
        <v>1151</v>
      </c>
      <c r="H293" s="2822" t="s">
        <v>1060</v>
      </c>
      <c r="I293" s="2934">
        <v>1</v>
      </c>
      <c r="J293" s="2934">
        <v>1</v>
      </c>
      <c r="K293" s="2941">
        <v>24</v>
      </c>
      <c r="L293" s="2941">
        <v>24</v>
      </c>
      <c r="M293" s="2922" t="s">
        <v>1156</v>
      </c>
      <c r="N293" s="2928" t="s">
        <v>1129</v>
      </c>
      <c r="O293" s="2929">
        <f>+AC293</f>
        <v>61.600000000000009</v>
      </c>
      <c r="P293" s="2930">
        <v>0</v>
      </c>
      <c r="Q293" s="2930">
        <v>0</v>
      </c>
      <c r="R293" s="2930">
        <v>0</v>
      </c>
      <c r="S293" s="2931">
        <f>+SUM(O293:Q295)</f>
        <v>61.600000000000009</v>
      </c>
      <c r="T293" s="2939" t="s">
        <v>725</v>
      </c>
      <c r="U293" s="605" t="s">
        <v>64</v>
      </c>
      <c r="V293" s="924"/>
      <c r="W293" s="867" t="s">
        <v>105</v>
      </c>
      <c r="X293" s="835"/>
      <c r="Y293" s="527"/>
      <c r="Z293" s="793"/>
      <c r="AA293" s="723"/>
      <c r="AB293" s="723"/>
      <c r="AC293" s="734">
        <f>SUM(AB294:AB295)</f>
        <v>61.600000000000009</v>
      </c>
      <c r="AD293" s="509"/>
      <c r="AE293" s="511"/>
      <c r="AF293" s="511"/>
      <c r="AG293" s="2916"/>
    </row>
    <row r="294" spans="1:33" s="481" customFormat="1" ht="32.25" customHeight="1" x14ac:dyDescent="0.25">
      <c r="A294" s="3053"/>
      <c r="B294" s="2839"/>
      <c r="C294" s="2842"/>
      <c r="D294" s="2823"/>
      <c r="E294" s="2845"/>
      <c r="F294" s="2823"/>
      <c r="G294" s="2823"/>
      <c r="H294" s="2823"/>
      <c r="I294" s="2835"/>
      <c r="J294" s="2835"/>
      <c r="K294" s="2835"/>
      <c r="L294" s="2835"/>
      <c r="M294" s="2823"/>
      <c r="N294" s="2826"/>
      <c r="O294" s="2829"/>
      <c r="P294" s="2832"/>
      <c r="Q294" s="2832"/>
      <c r="R294" s="2832"/>
      <c r="S294" s="2832"/>
      <c r="T294" s="2940"/>
      <c r="U294" s="604"/>
      <c r="V294" s="918" t="s">
        <v>47</v>
      </c>
      <c r="W294" s="880" t="s">
        <v>1132</v>
      </c>
      <c r="X294" s="829">
        <v>50</v>
      </c>
      <c r="Y294" s="525" t="s">
        <v>264</v>
      </c>
      <c r="Z294" s="777">
        <v>0.55000000000000004</v>
      </c>
      <c r="AA294" s="721">
        <f>+X294*Z294</f>
        <v>27.500000000000004</v>
      </c>
      <c r="AB294" s="721">
        <f>+AA294*0.12+AA294</f>
        <v>30.800000000000004</v>
      </c>
      <c r="AC294" s="725"/>
      <c r="AD294" s="512"/>
      <c r="AE294" s="507" t="s">
        <v>52</v>
      </c>
      <c r="AF294" s="507"/>
      <c r="AG294" s="2917"/>
    </row>
    <row r="295" spans="1:33" s="481" customFormat="1" ht="32.25" customHeight="1" x14ac:dyDescent="0.25">
      <c r="A295" s="3053"/>
      <c r="B295" s="2839"/>
      <c r="C295" s="2842"/>
      <c r="D295" s="2823"/>
      <c r="E295" s="2845"/>
      <c r="F295" s="2823"/>
      <c r="G295" s="2823"/>
      <c r="H295" s="2823"/>
      <c r="I295" s="2835"/>
      <c r="J295" s="2835"/>
      <c r="K295" s="2835"/>
      <c r="L295" s="2835"/>
      <c r="M295" s="2823"/>
      <c r="N295" s="2826"/>
      <c r="O295" s="2829"/>
      <c r="P295" s="2832"/>
      <c r="Q295" s="2832"/>
      <c r="R295" s="2832"/>
      <c r="S295" s="2832"/>
      <c r="T295" s="2940"/>
      <c r="U295" s="604"/>
      <c r="V295" s="918" t="s">
        <v>47</v>
      </c>
      <c r="W295" s="880" t="s">
        <v>1133</v>
      </c>
      <c r="X295" s="829">
        <v>50</v>
      </c>
      <c r="Y295" s="525" t="s">
        <v>264</v>
      </c>
      <c r="Z295" s="777">
        <v>0.55000000000000004</v>
      </c>
      <c r="AA295" s="721">
        <f>+X295*Z295</f>
        <v>27.500000000000004</v>
      </c>
      <c r="AB295" s="721">
        <f>+AA295*0.12+AA295</f>
        <v>30.800000000000004</v>
      </c>
      <c r="AC295" s="725"/>
      <c r="AD295" s="512"/>
      <c r="AE295" s="507" t="s">
        <v>52</v>
      </c>
      <c r="AF295" s="507"/>
      <c r="AG295" s="2917"/>
    </row>
    <row r="296" spans="1:33" s="481" customFormat="1" ht="28.5" customHeight="1" x14ac:dyDescent="0.25">
      <c r="A296" s="3053"/>
      <c r="B296" s="2918" t="s">
        <v>75</v>
      </c>
      <c r="C296" s="2920" t="s">
        <v>76</v>
      </c>
      <c r="D296" s="2922" t="s">
        <v>153</v>
      </c>
      <c r="E296" s="2924" t="s">
        <v>47</v>
      </c>
      <c r="F296" s="2922" t="s">
        <v>1078</v>
      </c>
      <c r="G296" s="2922" t="s">
        <v>298</v>
      </c>
      <c r="H296" s="2922" t="s">
        <v>1047</v>
      </c>
      <c r="I296" s="2934">
        <v>0</v>
      </c>
      <c r="J296" s="2934">
        <v>1</v>
      </c>
      <c r="K296" s="2941">
        <v>0</v>
      </c>
      <c r="L296" s="2941">
        <v>24</v>
      </c>
      <c r="M296" s="2922" t="s">
        <v>1043</v>
      </c>
      <c r="N296" s="2928" t="s">
        <v>1017</v>
      </c>
      <c r="O296" s="2929">
        <f>+AC296+AC299</f>
        <v>179.2</v>
      </c>
      <c r="P296" s="2930">
        <v>0</v>
      </c>
      <c r="Q296" s="2930">
        <v>0</v>
      </c>
      <c r="R296" s="2930">
        <v>0</v>
      </c>
      <c r="S296" s="2931">
        <f>+SUM(O296:Q300)</f>
        <v>179.2</v>
      </c>
      <c r="T296" s="2939" t="s">
        <v>1002</v>
      </c>
      <c r="U296" s="600" t="s">
        <v>65</v>
      </c>
      <c r="V296" s="912"/>
      <c r="W296" s="868" t="s">
        <v>66</v>
      </c>
      <c r="X296" s="480"/>
      <c r="Y296" s="255"/>
      <c r="Z296" s="772"/>
      <c r="AA296" s="704"/>
      <c r="AB296" s="704"/>
      <c r="AC296" s="734">
        <f>SUM(AB297:AB300)</f>
        <v>179.2</v>
      </c>
      <c r="AD296" s="255"/>
      <c r="AE296" s="664"/>
      <c r="AF296" s="511"/>
      <c r="AG296" s="2916"/>
    </row>
    <row r="297" spans="1:33" s="481" customFormat="1" ht="28.5" customHeight="1" x14ac:dyDescent="0.25">
      <c r="A297" s="3053"/>
      <c r="B297" s="2839"/>
      <c r="C297" s="2842"/>
      <c r="D297" s="2823"/>
      <c r="E297" s="2845"/>
      <c r="F297" s="2823"/>
      <c r="G297" s="2823"/>
      <c r="H297" s="2823"/>
      <c r="I297" s="2835"/>
      <c r="J297" s="2835"/>
      <c r="K297" s="2835"/>
      <c r="L297" s="2835"/>
      <c r="M297" s="2823"/>
      <c r="N297" s="2826"/>
      <c r="O297" s="2829"/>
      <c r="P297" s="2832"/>
      <c r="Q297" s="2832"/>
      <c r="R297" s="2832"/>
      <c r="S297" s="2832"/>
      <c r="T297" s="2940"/>
      <c r="U297" s="588"/>
      <c r="V297" s="897" t="s">
        <v>47</v>
      </c>
      <c r="W297" s="856" t="s">
        <v>994</v>
      </c>
      <c r="X297" s="829">
        <v>1</v>
      </c>
      <c r="Y297" s="485" t="s">
        <v>264</v>
      </c>
      <c r="Z297" s="754">
        <v>40</v>
      </c>
      <c r="AA297" s="770">
        <f>+X297*Z297</f>
        <v>40</v>
      </c>
      <c r="AB297" s="770">
        <f>+AA297*0.12+AA297</f>
        <v>44.8</v>
      </c>
      <c r="AC297" s="771"/>
      <c r="AD297" s="493"/>
      <c r="AE297" s="660" t="s">
        <v>52</v>
      </c>
      <c r="AF297" s="507"/>
      <c r="AG297" s="2917"/>
    </row>
    <row r="298" spans="1:33" s="481" customFormat="1" ht="28.5" customHeight="1" x14ac:dyDescent="0.25">
      <c r="A298" s="3053"/>
      <c r="B298" s="2839"/>
      <c r="C298" s="2842"/>
      <c r="D298" s="2823"/>
      <c r="E298" s="2845"/>
      <c r="F298" s="2823"/>
      <c r="G298" s="2823"/>
      <c r="H298" s="2823"/>
      <c r="I298" s="2835"/>
      <c r="J298" s="2835"/>
      <c r="K298" s="2835"/>
      <c r="L298" s="2835"/>
      <c r="M298" s="2823"/>
      <c r="N298" s="2826"/>
      <c r="O298" s="2829"/>
      <c r="P298" s="2832"/>
      <c r="Q298" s="2832"/>
      <c r="R298" s="2832"/>
      <c r="S298" s="2832"/>
      <c r="T298" s="2940"/>
      <c r="U298" s="588"/>
      <c r="V298" s="894" t="s">
        <v>47</v>
      </c>
      <c r="W298" s="852" t="s">
        <v>983</v>
      </c>
      <c r="X298" s="829">
        <v>1</v>
      </c>
      <c r="Y298" s="485" t="s">
        <v>264</v>
      </c>
      <c r="Z298" s="753">
        <v>40</v>
      </c>
      <c r="AA298" s="683">
        <f>+X298*Z298</f>
        <v>40</v>
      </c>
      <c r="AB298" s="684">
        <f>+AA298*0.12+AA298</f>
        <v>44.8</v>
      </c>
      <c r="AC298" s="771"/>
      <c r="AD298" s="493"/>
      <c r="AE298" s="660" t="s">
        <v>52</v>
      </c>
      <c r="AF298" s="507"/>
      <c r="AG298" s="2917"/>
    </row>
    <row r="299" spans="1:33" s="481" customFormat="1" ht="28.5" customHeight="1" x14ac:dyDescent="0.25">
      <c r="A299" s="3053"/>
      <c r="B299" s="2839"/>
      <c r="C299" s="2842"/>
      <c r="D299" s="2823"/>
      <c r="E299" s="2845"/>
      <c r="F299" s="2823"/>
      <c r="G299" s="2823"/>
      <c r="H299" s="2823"/>
      <c r="I299" s="2835"/>
      <c r="J299" s="2835"/>
      <c r="K299" s="2835"/>
      <c r="L299" s="2835"/>
      <c r="M299" s="2823"/>
      <c r="N299" s="2826"/>
      <c r="O299" s="2829"/>
      <c r="P299" s="2832"/>
      <c r="Q299" s="2832"/>
      <c r="R299" s="2832"/>
      <c r="S299" s="2832"/>
      <c r="T299" s="2940"/>
      <c r="U299" s="588"/>
      <c r="V299" s="894" t="s">
        <v>47</v>
      </c>
      <c r="W299" s="852" t="s">
        <v>984</v>
      </c>
      <c r="X299" s="829">
        <v>1</v>
      </c>
      <c r="Y299" s="485" t="s">
        <v>264</v>
      </c>
      <c r="Z299" s="753">
        <v>40</v>
      </c>
      <c r="AA299" s="683">
        <f>+X299*Z299</f>
        <v>40</v>
      </c>
      <c r="AB299" s="684">
        <f>+AA299*0.12+AA299</f>
        <v>44.8</v>
      </c>
      <c r="AC299" s="771"/>
      <c r="AD299" s="493"/>
      <c r="AE299" s="493" t="s">
        <v>52</v>
      </c>
      <c r="AF299" s="507"/>
      <c r="AG299" s="2917"/>
    </row>
    <row r="300" spans="1:33" s="481" customFormat="1" ht="28.5" customHeight="1" x14ac:dyDescent="0.25">
      <c r="A300" s="3053"/>
      <c r="B300" s="2839"/>
      <c r="C300" s="2842"/>
      <c r="D300" s="2823"/>
      <c r="E300" s="2845"/>
      <c r="F300" s="2823"/>
      <c r="G300" s="2823"/>
      <c r="H300" s="2823"/>
      <c r="I300" s="2835"/>
      <c r="J300" s="2835"/>
      <c r="K300" s="2835"/>
      <c r="L300" s="2835"/>
      <c r="M300" s="2823"/>
      <c r="N300" s="2826"/>
      <c r="O300" s="2829"/>
      <c r="P300" s="2832"/>
      <c r="Q300" s="2832"/>
      <c r="R300" s="2832"/>
      <c r="S300" s="2832"/>
      <c r="T300" s="2940"/>
      <c r="U300" s="588"/>
      <c r="V300" s="894" t="s">
        <v>47</v>
      </c>
      <c r="W300" s="854" t="s">
        <v>985</v>
      </c>
      <c r="X300" s="829">
        <v>1</v>
      </c>
      <c r="Y300" s="485" t="s">
        <v>264</v>
      </c>
      <c r="Z300" s="753">
        <v>40</v>
      </c>
      <c r="AA300" s="683">
        <f>+X300*Z300</f>
        <v>40</v>
      </c>
      <c r="AB300" s="684">
        <f>+AA300*0.12+AA300</f>
        <v>44.8</v>
      </c>
      <c r="AC300" s="771"/>
      <c r="AD300" s="493"/>
      <c r="AE300" s="493" t="s">
        <v>52</v>
      </c>
      <c r="AF300" s="507"/>
      <c r="AG300" s="2917"/>
    </row>
    <row r="301" spans="1:33" s="481" customFormat="1" ht="41.25" customHeight="1" x14ac:dyDescent="0.25">
      <c r="A301" s="3054"/>
      <c r="B301" s="2951" t="s">
        <v>44</v>
      </c>
      <c r="C301" s="2953" t="s">
        <v>45</v>
      </c>
      <c r="D301" s="2955" t="s">
        <v>285</v>
      </c>
      <c r="E301" s="2957" t="s">
        <v>47</v>
      </c>
      <c r="F301" s="2955" t="s">
        <v>1082</v>
      </c>
      <c r="G301" s="2955" t="s">
        <v>96</v>
      </c>
      <c r="H301" s="2932" t="s">
        <v>1061</v>
      </c>
      <c r="I301" s="2934">
        <v>1</v>
      </c>
      <c r="J301" s="2934">
        <v>2</v>
      </c>
      <c r="K301" s="2941">
        <v>4</v>
      </c>
      <c r="L301" s="2941">
        <v>12</v>
      </c>
      <c r="M301" s="2922" t="s">
        <v>1128</v>
      </c>
      <c r="N301" s="2928" t="s">
        <v>1018</v>
      </c>
      <c r="O301" s="2929">
        <f>+AC301</f>
        <v>2.2400000000000002</v>
      </c>
      <c r="P301" s="2930">
        <v>0</v>
      </c>
      <c r="Q301" s="2930">
        <v>0</v>
      </c>
      <c r="R301" s="2930">
        <v>0</v>
      </c>
      <c r="S301" s="2931">
        <f>+SUM(O301:Q302)</f>
        <v>2.2400000000000002</v>
      </c>
      <c r="T301" s="2939" t="s">
        <v>724</v>
      </c>
      <c r="U301" s="605" t="s">
        <v>64</v>
      </c>
      <c r="V301" s="527"/>
      <c r="W301" s="867" t="s">
        <v>105</v>
      </c>
      <c r="X301" s="835"/>
      <c r="Y301" s="527"/>
      <c r="Z301" s="793"/>
      <c r="AA301" s="723"/>
      <c r="AB301" s="723"/>
      <c r="AC301" s="734">
        <f>SUM(AB302:AB302)</f>
        <v>2.2400000000000002</v>
      </c>
      <c r="AD301" s="509"/>
      <c r="AE301" s="511"/>
      <c r="AF301" s="511"/>
      <c r="AG301" s="2916"/>
    </row>
    <row r="302" spans="1:33" s="481" customFormat="1" ht="41.25" customHeight="1" x14ac:dyDescent="0.25">
      <c r="A302" s="3058" t="s">
        <v>314</v>
      </c>
      <c r="B302" s="2952"/>
      <c r="C302" s="2954"/>
      <c r="D302" s="2956"/>
      <c r="E302" s="2958"/>
      <c r="F302" s="2956"/>
      <c r="G302" s="2956"/>
      <c r="H302" s="2933"/>
      <c r="I302" s="2835"/>
      <c r="J302" s="2835"/>
      <c r="K302" s="2835"/>
      <c r="L302" s="2835"/>
      <c r="M302" s="2823"/>
      <c r="N302" s="2826"/>
      <c r="O302" s="2829"/>
      <c r="P302" s="2832"/>
      <c r="Q302" s="2832"/>
      <c r="R302" s="2832"/>
      <c r="S302" s="2832"/>
      <c r="T302" s="2940"/>
      <c r="U302" s="608"/>
      <c r="V302" s="572" t="s">
        <v>47</v>
      </c>
      <c r="W302" s="885" t="s">
        <v>306</v>
      </c>
      <c r="X302" s="836">
        <v>5</v>
      </c>
      <c r="Y302" s="572" t="s">
        <v>264</v>
      </c>
      <c r="Z302" s="784">
        <v>0.4</v>
      </c>
      <c r="AA302" s="728">
        <f>+X302*Z302</f>
        <v>2</v>
      </c>
      <c r="AB302" s="728">
        <f>+AA302*0.12+AA302</f>
        <v>2.2400000000000002</v>
      </c>
      <c r="AC302" s="725"/>
      <c r="AD302" s="512"/>
      <c r="AE302" s="507" t="s">
        <v>52</v>
      </c>
      <c r="AF302" s="507"/>
      <c r="AG302" s="2917"/>
    </row>
    <row r="303" spans="1:33" s="481" customFormat="1" ht="18" customHeight="1" x14ac:dyDescent="0.25">
      <c r="A303" s="3059"/>
      <c r="B303" s="2918" t="s">
        <v>44</v>
      </c>
      <c r="C303" s="2920" t="s">
        <v>45</v>
      </c>
      <c r="D303" s="2922" t="s">
        <v>282</v>
      </c>
      <c r="E303" s="2924" t="s">
        <v>47</v>
      </c>
      <c r="F303" s="2922" t="s">
        <v>1079</v>
      </c>
      <c r="G303" s="2922" t="s">
        <v>136</v>
      </c>
      <c r="H303" s="2922" t="s">
        <v>1052</v>
      </c>
      <c r="I303" s="2926">
        <v>1</v>
      </c>
      <c r="J303" s="2926">
        <v>1</v>
      </c>
      <c r="K303" s="2947">
        <v>24</v>
      </c>
      <c r="L303" s="2947">
        <v>24</v>
      </c>
      <c r="M303" s="2922" t="s">
        <v>1037</v>
      </c>
      <c r="N303" s="2825" t="s">
        <v>1019</v>
      </c>
      <c r="O303" s="2949">
        <f>+AC303</f>
        <v>47.773600000000002</v>
      </c>
      <c r="P303" s="2942">
        <v>0</v>
      </c>
      <c r="Q303" s="2942">
        <v>0</v>
      </c>
      <c r="R303" s="2942">
        <v>0</v>
      </c>
      <c r="S303" s="2944">
        <f>+SUM(O303:Q307)</f>
        <v>47.773600000000002</v>
      </c>
      <c r="T303" s="2939" t="s">
        <v>724</v>
      </c>
      <c r="U303" s="609" t="s">
        <v>64</v>
      </c>
      <c r="V303" s="525"/>
      <c r="W303" s="867" t="s">
        <v>105</v>
      </c>
      <c r="X303" s="829"/>
      <c r="Y303" s="525"/>
      <c r="Z303" s="790"/>
      <c r="AA303" s="726"/>
      <c r="AB303" s="726"/>
      <c r="AC303" s="734">
        <f>SUM(AB304:AB307)</f>
        <v>47.773600000000002</v>
      </c>
      <c r="AD303" s="509"/>
      <c r="AE303" s="511"/>
      <c r="AF303" s="511"/>
      <c r="AG303" s="2916"/>
    </row>
    <row r="304" spans="1:33" s="481" customFormat="1" ht="18" customHeight="1" x14ac:dyDescent="0.25">
      <c r="A304" s="3059"/>
      <c r="B304" s="2839"/>
      <c r="C304" s="2842"/>
      <c r="D304" s="2823"/>
      <c r="E304" s="2845"/>
      <c r="F304" s="2823"/>
      <c r="G304" s="2823"/>
      <c r="H304" s="2823"/>
      <c r="I304" s="2835"/>
      <c r="J304" s="2835"/>
      <c r="K304" s="2835"/>
      <c r="L304" s="2835"/>
      <c r="M304" s="2823"/>
      <c r="N304" s="2826"/>
      <c r="O304" s="2829"/>
      <c r="P304" s="2832"/>
      <c r="Q304" s="2832"/>
      <c r="R304" s="2832"/>
      <c r="S304" s="2832"/>
      <c r="T304" s="2940"/>
      <c r="U304" s="604"/>
      <c r="V304" s="918" t="s">
        <v>47</v>
      </c>
      <c r="W304" s="880" t="s">
        <v>307</v>
      </c>
      <c r="X304" s="829">
        <v>3</v>
      </c>
      <c r="Y304" s="525" t="s">
        <v>264</v>
      </c>
      <c r="Z304" s="779">
        <v>0.45</v>
      </c>
      <c r="AA304" s="721">
        <f>+X304*Z304</f>
        <v>1.35</v>
      </c>
      <c r="AB304" s="721">
        <f>+AA304*0.12+AA304</f>
        <v>1.512</v>
      </c>
      <c r="AC304" s="725"/>
      <c r="AD304" s="512"/>
      <c r="AE304" s="507" t="s">
        <v>52</v>
      </c>
      <c r="AF304" s="507"/>
      <c r="AG304" s="2917"/>
    </row>
    <row r="305" spans="1:33" s="481" customFormat="1" ht="18" customHeight="1" x14ac:dyDescent="0.25">
      <c r="A305" s="3059"/>
      <c r="B305" s="2839"/>
      <c r="C305" s="2842"/>
      <c r="D305" s="2823"/>
      <c r="E305" s="2845"/>
      <c r="F305" s="2823"/>
      <c r="G305" s="2823"/>
      <c r="H305" s="2823"/>
      <c r="I305" s="2835"/>
      <c r="J305" s="2835"/>
      <c r="K305" s="2835"/>
      <c r="L305" s="2835"/>
      <c r="M305" s="2823"/>
      <c r="N305" s="2826"/>
      <c r="O305" s="2829"/>
      <c r="P305" s="2832"/>
      <c r="Q305" s="2832"/>
      <c r="R305" s="2832"/>
      <c r="S305" s="2832"/>
      <c r="T305" s="2940"/>
      <c r="U305" s="604"/>
      <c r="V305" s="918" t="s">
        <v>47</v>
      </c>
      <c r="W305" s="880" t="s">
        <v>533</v>
      </c>
      <c r="X305" s="829">
        <v>1</v>
      </c>
      <c r="Y305" s="525" t="s">
        <v>264</v>
      </c>
      <c r="Z305" s="779">
        <v>20.004999999999999</v>
      </c>
      <c r="AA305" s="721">
        <f>+X305*Z305</f>
        <v>20.004999999999999</v>
      </c>
      <c r="AB305" s="721">
        <f>+AA305*0.12+AA305</f>
        <v>22.4056</v>
      </c>
      <c r="AC305" s="725"/>
      <c r="AD305" s="512"/>
      <c r="AE305" s="507" t="s">
        <v>52</v>
      </c>
      <c r="AF305" s="507"/>
      <c r="AG305" s="2917"/>
    </row>
    <row r="306" spans="1:33" s="481" customFormat="1" ht="18" customHeight="1" x14ac:dyDescent="0.25">
      <c r="A306" s="3059"/>
      <c r="B306" s="2839"/>
      <c r="C306" s="2842"/>
      <c r="D306" s="2823"/>
      <c r="E306" s="2845"/>
      <c r="F306" s="2823"/>
      <c r="G306" s="2823"/>
      <c r="H306" s="2823"/>
      <c r="I306" s="2835"/>
      <c r="J306" s="2835"/>
      <c r="K306" s="2835"/>
      <c r="L306" s="2835"/>
      <c r="M306" s="2823"/>
      <c r="N306" s="2826"/>
      <c r="O306" s="2829"/>
      <c r="P306" s="2832"/>
      <c r="Q306" s="2832"/>
      <c r="R306" s="2832"/>
      <c r="S306" s="2832"/>
      <c r="T306" s="2940"/>
      <c r="U306" s="604"/>
      <c r="V306" s="918" t="s">
        <v>47</v>
      </c>
      <c r="W306" s="880" t="s">
        <v>682</v>
      </c>
      <c r="X306" s="829">
        <v>10</v>
      </c>
      <c r="Y306" s="525" t="s">
        <v>264</v>
      </c>
      <c r="Z306" s="779">
        <v>0.63</v>
      </c>
      <c r="AA306" s="721">
        <f>+X306*Z306</f>
        <v>6.3</v>
      </c>
      <c r="AB306" s="721">
        <f>+AA306*0.12+AA306</f>
        <v>7.056</v>
      </c>
      <c r="AC306" s="725"/>
      <c r="AD306" s="512"/>
      <c r="AE306" s="507" t="s">
        <v>52</v>
      </c>
      <c r="AF306" s="507"/>
      <c r="AG306" s="2917"/>
    </row>
    <row r="307" spans="1:33" s="481" customFormat="1" ht="18" customHeight="1" thickBot="1" x14ac:dyDescent="0.3">
      <c r="A307" s="3059"/>
      <c r="B307" s="2919"/>
      <c r="C307" s="2921"/>
      <c r="D307" s="2923"/>
      <c r="E307" s="2925"/>
      <c r="F307" s="2923"/>
      <c r="G307" s="2923"/>
      <c r="H307" s="2923"/>
      <c r="I307" s="2927"/>
      <c r="J307" s="2927"/>
      <c r="K307" s="2927"/>
      <c r="L307" s="2927"/>
      <c r="M307" s="2923"/>
      <c r="N307" s="2948"/>
      <c r="O307" s="2950"/>
      <c r="P307" s="2943"/>
      <c r="Q307" s="2943"/>
      <c r="R307" s="2943"/>
      <c r="S307" s="2943"/>
      <c r="T307" s="2945"/>
      <c r="U307" s="624"/>
      <c r="V307" s="921" t="s">
        <v>47</v>
      </c>
      <c r="W307" s="883" t="s">
        <v>683</v>
      </c>
      <c r="X307" s="833">
        <v>1</v>
      </c>
      <c r="Y307" s="571" t="s">
        <v>264</v>
      </c>
      <c r="Z307" s="792">
        <v>15</v>
      </c>
      <c r="AA307" s="730">
        <f>+X307*Z307</f>
        <v>15</v>
      </c>
      <c r="AB307" s="730">
        <f>+AA307*0.12+AA307</f>
        <v>16.8</v>
      </c>
      <c r="AC307" s="738"/>
      <c r="AD307" s="573"/>
      <c r="AE307" s="566" t="s">
        <v>52</v>
      </c>
      <c r="AF307" s="566"/>
      <c r="AG307" s="2946"/>
    </row>
    <row r="308" spans="1:33" s="943" customFormat="1" ht="22.5" customHeight="1" thickBot="1" x14ac:dyDescent="0.3">
      <c r="A308" s="3061"/>
      <c r="B308" s="2889" t="s">
        <v>137</v>
      </c>
      <c r="C308" s="2890"/>
      <c r="D308" s="2890"/>
      <c r="E308" s="2890"/>
      <c r="F308" s="2890"/>
      <c r="G308" s="2890"/>
      <c r="H308" s="2890"/>
      <c r="I308" s="2890"/>
      <c r="J308" s="2890"/>
      <c r="K308" s="2890"/>
      <c r="L308" s="2890"/>
      <c r="M308" s="2890"/>
      <c r="N308" s="497" t="s">
        <v>138</v>
      </c>
      <c r="O308" s="940">
        <f>SUM(O282:O307)</f>
        <v>436.29</v>
      </c>
      <c r="P308" s="940">
        <f>SUM(P282:P307)</f>
        <v>0</v>
      </c>
      <c r="Q308" s="940">
        <f>SUM(Q282:Q307)</f>
        <v>0</v>
      </c>
      <c r="R308" s="940">
        <f>SUM(R282:R307)</f>
        <v>0</v>
      </c>
      <c r="S308" s="940">
        <f>SUM(S282:S307)</f>
        <v>436.29</v>
      </c>
      <c r="T308" s="942"/>
      <c r="U308" s="2891" t="s">
        <v>139</v>
      </c>
      <c r="V308" s="2892"/>
      <c r="W308" s="2892"/>
      <c r="X308" s="2892"/>
      <c r="Y308" s="2892"/>
      <c r="Z308" s="2892"/>
      <c r="AA308" s="2892"/>
      <c r="AB308" s="497" t="s">
        <v>138</v>
      </c>
      <c r="AC308" s="504">
        <f>SUM(AC282:AC307)</f>
        <v>436.29</v>
      </c>
      <c r="AD308" s="2893"/>
      <c r="AE308" s="2894"/>
      <c r="AF308" s="2894"/>
      <c r="AG308" s="2895"/>
    </row>
    <row r="309" spans="1:33" s="481" customFormat="1" ht="37.5" customHeight="1" x14ac:dyDescent="0.25">
      <c r="A309" s="3062" t="s">
        <v>229</v>
      </c>
      <c r="B309" s="2896" t="s">
        <v>44</v>
      </c>
      <c r="C309" s="2897" t="s">
        <v>45</v>
      </c>
      <c r="D309" s="2898" t="s">
        <v>87</v>
      </c>
      <c r="E309" s="2899" t="s">
        <v>47</v>
      </c>
      <c r="F309" s="2898" t="s">
        <v>1084</v>
      </c>
      <c r="G309" s="2898" t="s">
        <v>231</v>
      </c>
      <c r="H309" s="2898" t="s">
        <v>1140</v>
      </c>
      <c r="I309" s="2936">
        <v>0</v>
      </c>
      <c r="J309" s="2936">
        <v>1</v>
      </c>
      <c r="K309" s="2937">
        <v>0</v>
      </c>
      <c r="L309" s="2937">
        <v>6</v>
      </c>
      <c r="M309" s="2938" t="s">
        <v>1214</v>
      </c>
      <c r="N309" s="2913" t="s">
        <v>1243</v>
      </c>
      <c r="O309" s="2914">
        <f>+AC309</f>
        <v>372.99679999999989</v>
      </c>
      <c r="P309" s="2915">
        <v>0</v>
      </c>
      <c r="Q309" s="2915">
        <v>0</v>
      </c>
      <c r="R309" s="2915">
        <v>0</v>
      </c>
      <c r="S309" s="2935">
        <f>+SUM(O309:Q315)</f>
        <v>372.99679999999989</v>
      </c>
      <c r="T309" s="2911" t="s">
        <v>1233</v>
      </c>
      <c r="U309" s="934" t="s">
        <v>64</v>
      </c>
      <c r="V309" s="925"/>
      <c r="W309" s="887" t="s">
        <v>105</v>
      </c>
      <c r="X309" s="837"/>
      <c r="Y309" s="669"/>
      <c r="Z309" s="796"/>
      <c r="AA309" s="797"/>
      <c r="AB309" s="797"/>
      <c r="AC309" s="797">
        <f>SUM(AB310:AB315)</f>
        <v>372.99679999999989</v>
      </c>
      <c r="AD309" s="669"/>
      <c r="AE309" s="669"/>
      <c r="AF309" s="669"/>
      <c r="AG309" s="2912" t="s">
        <v>1215</v>
      </c>
    </row>
    <row r="310" spans="1:33" s="481" customFormat="1" ht="37.5" customHeight="1" x14ac:dyDescent="0.25">
      <c r="A310" s="3053"/>
      <c r="B310" s="2839"/>
      <c r="C310" s="2842"/>
      <c r="D310" s="2823"/>
      <c r="E310" s="2845"/>
      <c r="F310" s="2823"/>
      <c r="G310" s="2823"/>
      <c r="H310" s="2823"/>
      <c r="I310" s="2835"/>
      <c r="J310" s="2835"/>
      <c r="K310" s="2835"/>
      <c r="L310" s="2835"/>
      <c r="M310" s="2823"/>
      <c r="N310" s="2826"/>
      <c r="O310" s="2829"/>
      <c r="P310" s="2832"/>
      <c r="Q310" s="2832"/>
      <c r="R310" s="2832"/>
      <c r="S310" s="2832"/>
      <c r="T310" s="2880"/>
      <c r="U310" s="627"/>
      <c r="V310" s="926" t="s">
        <v>47</v>
      </c>
      <c r="W310" s="888" t="s">
        <v>714</v>
      </c>
      <c r="X310" s="838">
        <v>80</v>
      </c>
      <c r="Y310" s="625" t="s">
        <v>315</v>
      </c>
      <c r="Z310" s="798">
        <v>3.25</v>
      </c>
      <c r="AA310" s="798">
        <f>X310*Z310</f>
        <v>260</v>
      </c>
      <c r="AB310" s="798">
        <f>AA310</f>
        <v>260</v>
      </c>
      <c r="AC310" s="681"/>
      <c r="AD310" s="625"/>
      <c r="AE310" s="625" t="s">
        <v>52</v>
      </c>
      <c r="AF310" s="625"/>
      <c r="AG310" s="2813"/>
    </row>
    <row r="311" spans="1:33" s="481" customFormat="1" ht="37.5" customHeight="1" x14ac:dyDescent="0.25">
      <c r="A311" s="3053"/>
      <c r="B311" s="2839"/>
      <c r="C311" s="2842"/>
      <c r="D311" s="2823"/>
      <c r="E311" s="2845"/>
      <c r="F311" s="2823"/>
      <c r="G311" s="2823"/>
      <c r="H311" s="2823"/>
      <c r="I311" s="2835"/>
      <c r="J311" s="2835"/>
      <c r="K311" s="2835"/>
      <c r="L311" s="2835"/>
      <c r="M311" s="2823"/>
      <c r="N311" s="2826"/>
      <c r="O311" s="2829"/>
      <c r="P311" s="2832"/>
      <c r="Q311" s="2832"/>
      <c r="R311" s="2832"/>
      <c r="S311" s="2832"/>
      <c r="T311" s="2880"/>
      <c r="U311" s="375"/>
      <c r="V311" s="926" t="s">
        <v>47</v>
      </c>
      <c r="W311" s="888" t="s">
        <v>715</v>
      </c>
      <c r="X311" s="838">
        <v>50</v>
      </c>
      <c r="Y311" s="625" t="s">
        <v>264</v>
      </c>
      <c r="Z311" s="798">
        <v>1.65</v>
      </c>
      <c r="AA311" s="798">
        <f>+X311*Z311</f>
        <v>82.5</v>
      </c>
      <c r="AB311" s="798">
        <f>+AA311*0.12+AA311</f>
        <v>92.4</v>
      </c>
      <c r="AC311" s="681"/>
      <c r="AD311" s="625"/>
      <c r="AE311" s="625" t="s">
        <v>52</v>
      </c>
      <c r="AF311" s="625"/>
      <c r="AG311" s="2813"/>
    </row>
    <row r="312" spans="1:33" s="481" customFormat="1" ht="37.5" customHeight="1" x14ac:dyDescent="0.25">
      <c r="A312" s="3053"/>
      <c r="B312" s="2839"/>
      <c r="C312" s="2842"/>
      <c r="D312" s="2823"/>
      <c r="E312" s="2845"/>
      <c r="F312" s="2823"/>
      <c r="G312" s="2823"/>
      <c r="H312" s="2823"/>
      <c r="I312" s="2835"/>
      <c r="J312" s="2835"/>
      <c r="K312" s="2835"/>
      <c r="L312" s="2835"/>
      <c r="M312" s="2823"/>
      <c r="N312" s="2826"/>
      <c r="O312" s="2829"/>
      <c r="P312" s="2832"/>
      <c r="Q312" s="2832"/>
      <c r="R312" s="2832"/>
      <c r="S312" s="2832"/>
      <c r="T312" s="2880"/>
      <c r="U312" s="375"/>
      <c r="V312" s="926" t="s">
        <v>47</v>
      </c>
      <c r="W312" s="888" t="s">
        <v>1141</v>
      </c>
      <c r="X312" s="838">
        <v>20</v>
      </c>
      <c r="Y312" s="625" t="s">
        <v>264</v>
      </c>
      <c r="Z312" s="798">
        <v>0.24</v>
      </c>
      <c r="AA312" s="798">
        <f>+X312*Z312</f>
        <v>4.8</v>
      </c>
      <c r="AB312" s="798">
        <f>+AA312*0.12+AA312</f>
        <v>5.3759999999999994</v>
      </c>
      <c r="AC312" s="681"/>
      <c r="AD312" s="625"/>
      <c r="AE312" s="625" t="s">
        <v>52</v>
      </c>
      <c r="AF312" s="625"/>
      <c r="AG312" s="2813"/>
    </row>
    <row r="313" spans="1:33" s="481" customFormat="1" ht="37.5" customHeight="1" x14ac:dyDescent="0.25">
      <c r="A313" s="3053"/>
      <c r="B313" s="2839"/>
      <c r="C313" s="2842"/>
      <c r="D313" s="2823"/>
      <c r="E313" s="2845"/>
      <c r="F313" s="2823"/>
      <c r="G313" s="2823"/>
      <c r="H313" s="2823"/>
      <c r="I313" s="2835"/>
      <c r="J313" s="2835"/>
      <c r="K313" s="2835"/>
      <c r="L313" s="2835"/>
      <c r="M313" s="2823"/>
      <c r="N313" s="2826"/>
      <c r="O313" s="2829"/>
      <c r="P313" s="2832"/>
      <c r="Q313" s="2832"/>
      <c r="R313" s="2832"/>
      <c r="S313" s="2832"/>
      <c r="T313" s="2880"/>
      <c r="U313" s="375"/>
      <c r="V313" s="926" t="s">
        <v>47</v>
      </c>
      <c r="W313" s="889" t="s">
        <v>997</v>
      </c>
      <c r="X313" s="838">
        <v>10</v>
      </c>
      <c r="Y313" s="625" t="s">
        <v>681</v>
      </c>
      <c r="Z313" s="798">
        <v>1.24</v>
      </c>
      <c r="AA313" s="798">
        <f>+X313*Z313</f>
        <v>12.4</v>
      </c>
      <c r="AB313" s="798">
        <f>+AA313*0.12+AA313</f>
        <v>13.888</v>
      </c>
      <c r="AC313" s="681"/>
      <c r="AD313" s="625"/>
      <c r="AE313" s="625" t="s">
        <v>52</v>
      </c>
      <c r="AF313" s="625"/>
      <c r="AG313" s="2813"/>
    </row>
    <row r="314" spans="1:33" s="481" customFormat="1" ht="37.5" customHeight="1" x14ac:dyDescent="0.25">
      <c r="A314" s="3053"/>
      <c r="B314" s="2839"/>
      <c r="C314" s="2842"/>
      <c r="D314" s="2823"/>
      <c r="E314" s="2845"/>
      <c r="F314" s="2823"/>
      <c r="G314" s="2823"/>
      <c r="H314" s="2823"/>
      <c r="I314" s="2835"/>
      <c r="J314" s="2835"/>
      <c r="K314" s="2835"/>
      <c r="L314" s="2835"/>
      <c r="M314" s="2823"/>
      <c r="N314" s="2826"/>
      <c r="O314" s="2829"/>
      <c r="P314" s="2832"/>
      <c r="Q314" s="2832"/>
      <c r="R314" s="2832"/>
      <c r="S314" s="2832"/>
      <c r="T314" s="2880"/>
      <c r="U314" s="627"/>
      <c r="V314" s="926" t="s">
        <v>47</v>
      </c>
      <c r="W314" s="889" t="s">
        <v>316</v>
      </c>
      <c r="X314" s="838">
        <v>1</v>
      </c>
      <c r="Y314" s="625" t="s">
        <v>264</v>
      </c>
      <c r="Z314" s="798">
        <v>0.62</v>
      </c>
      <c r="AA314" s="798">
        <f>+X314*Z314</f>
        <v>0.62</v>
      </c>
      <c r="AB314" s="798">
        <f>+AA314*0.12+AA314</f>
        <v>0.69440000000000002</v>
      </c>
      <c r="AC314" s="681"/>
      <c r="AD314" s="625"/>
      <c r="AE314" s="625" t="s">
        <v>52</v>
      </c>
      <c r="AF314" s="625"/>
      <c r="AG314" s="2813"/>
    </row>
    <row r="315" spans="1:33" s="481" customFormat="1" ht="37.5" customHeight="1" x14ac:dyDescent="0.25">
      <c r="A315" s="3053"/>
      <c r="B315" s="2839"/>
      <c r="C315" s="2842"/>
      <c r="D315" s="2823"/>
      <c r="E315" s="2845"/>
      <c r="F315" s="2823"/>
      <c r="G315" s="2823"/>
      <c r="H315" s="2823"/>
      <c r="I315" s="2835"/>
      <c r="J315" s="2835"/>
      <c r="K315" s="2835"/>
      <c r="L315" s="2835"/>
      <c r="M315" s="2823"/>
      <c r="N315" s="2826"/>
      <c r="O315" s="2829"/>
      <c r="P315" s="2832"/>
      <c r="Q315" s="2832"/>
      <c r="R315" s="2832"/>
      <c r="S315" s="2832"/>
      <c r="T315" s="2880"/>
      <c r="U315" s="654"/>
      <c r="V315" s="927" t="s">
        <v>47</v>
      </c>
      <c r="W315" s="949" t="s">
        <v>716</v>
      </c>
      <c r="X315" s="839">
        <v>3</v>
      </c>
      <c r="Y315" s="637" t="s">
        <v>264</v>
      </c>
      <c r="Z315" s="799">
        <v>0.19</v>
      </c>
      <c r="AA315" s="799">
        <f>+X315*Z315</f>
        <v>0.57000000000000006</v>
      </c>
      <c r="AB315" s="799">
        <f>+AA315*0.12+AA315</f>
        <v>0.63840000000000008</v>
      </c>
      <c r="AC315" s="685"/>
      <c r="AD315" s="637"/>
      <c r="AE315" s="637" t="s">
        <v>52</v>
      </c>
      <c r="AF315" s="638"/>
      <c r="AG315" s="2813"/>
    </row>
    <row r="316" spans="1:33" s="481" customFormat="1" ht="74.25" customHeight="1" x14ac:dyDescent="0.25">
      <c r="A316" s="3053"/>
      <c r="B316" s="2838" t="s">
        <v>44</v>
      </c>
      <c r="C316" s="2841" t="s">
        <v>45</v>
      </c>
      <c r="D316" s="2822" t="s">
        <v>87</v>
      </c>
      <c r="E316" s="2844" t="s">
        <v>47</v>
      </c>
      <c r="F316" s="2822" t="s">
        <v>1085</v>
      </c>
      <c r="G316" s="2822" t="s">
        <v>234</v>
      </c>
      <c r="H316" s="2822" t="s">
        <v>1062</v>
      </c>
      <c r="I316" s="2834">
        <v>0</v>
      </c>
      <c r="J316" s="2834">
        <v>1</v>
      </c>
      <c r="K316" s="2858">
        <v>0</v>
      </c>
      <c r="L316" s="2858">
        <v>15</v>
      </c>
      <c r="M316" s="2869" t="s">
        <v>1216</v>
      </c>
      <c r="N316" s="2825" t="s">
        <v>1142</v>
      </c>
      <c r="O316" s="2904">
        <f>+AC316</f>
        <v>115.98</v>
      </c>
      <c r="P316" s="2906">
        <v>0</v>
      </c>
      <c r="Q316" s="2906">
        <v>0</v>
      </c>
      <c r="R316" s="2906">
        <v>0</v>
      </c>
      <c r="S316" s="2908">
        <f>+SUM(O316:Q318)</f>
        <v>115.98</v>
      </c>
      <c r="T316" s="2909" t="s">
        <v>726</v>
      </c>
      <c r="U316" s="380" t="s">
        <v>64</v>
      </c>
      <c r="V316" s="658"/>
      <c r="W316" s="867" t="s">
        <v>105</v>
      </c>
      <c r="X316" s="840"/>
      <c r="Y316" s="670"/>
      <c r="Z316" s="800"/>
      <c r="AA316" s="688"/>
      <c r="AB316" s="688"/>
      <c r="AC316" s="688">
        <f>SUM(AB317:AB318)</f>
        <v>115.98</v>
      </c>
      <c r="AD316" s="670"/>
      <c r="AE316" s="670"/>
      <c r="AF316" s="641"/>
      <c r="AG316" s="2812" t="s">
        <v>1217</v>
      </c>
    </row>
    <row r="317" spans="1:33" s="481" customFormat="1" ht="74.25" customHeight="1" x14ac:dyDescent="0.25">
      <c r="A317" s="3053"/>
      <c r="B317" s="2839"/>
      <c r="C317" s="2842"/>
      <c r="D317" s="2823"/>
      <c r="E317" s="2845"/>
      <c r="F317" s="2823"/>
      <c r="G317" s="2823"/>
      <c r="H317" s="2823"/>
      <c r="I317" s="2835"/>
      <c r="J317" s="2835"/>
      <c r="K317" s="2835"/>
      <c r="L317" s="2835"/>
      <c r="M317" s="2823"/>
      <c r="N317" s="2826"/>
      <c r="O317" s="2829"/>
      <c r="P317" s="2832"/>
      <c r="Q317" s="2832"/>
      <c r="R317" s="2832"/>
      <c r="S317" s="2832"/>
      <c r="T317" s="2880"/>
      <c r="U317" s="627"/>
      <c r="V317" s="926" t="s">
        <v>47</v>
      </c>
      <c r="W317" s="888" t="s">
        <v>714</v>
      </c>
      <c r="X317" s="838">
        <v>30</v>
      </c>
      <c r="Y317" s="625" t="s">
        <v>315</v>
      </c>
      <c r="Z317" s="798">
        <v>3.25</v>
      </c>
      <c r="AA317" s="798">
        <f>+X317*Z317</f>
        <v>97.5</v>
      </c>
      <c r="AB317" s="798">
        <f>AA317</f>
        <v>97.5</v>
      </c>
      <c r="AC317" s="681"/>
      <c r="AD317" s="625"/>
      <c r="AE317" s="625" t="s">
        <v>52</v>
      </c>
      <c r="AF317" s="626"/>
      <c r="AG317" s="2813"/>
    </row>
    <row r="318" spans="1:33" s="481" customFormat="1" ht="74.25" customHeight="1" x14ac:dyDescent="0.25">
      <c r="A318" s="3054"/>
      <c r="B318" s="2872"/>
      <c r="C318" s="2873"/>
      <c r="D318" s="2870"/>
      <c r="E318" s="2874"/>
      <c r="F318" s="2870"/>
      <c r="G318" s="2870"/>
      <c r="H318" s="2870"/>
      <c r="I318" s="2868"/>
      <c r="J318" s="2868"/>
      <c r="K318" s="2868"/>
      <c r="L318" s="2868"/>
      <c r="M318" s="2870"/>
      <c r="N318" s="2871"/>
      <c r="O318" s="2905"/>
      <c r="P318" s="2907"/>
      <c r="Q318" s="2907"/>
      <c r="R318" s="2907"/>
      <c r="S318" s="2907"/>
      <c r="T318" s="2910"/>
      <c r="U318" s="654"/>
      <c r="V318" s="928" t="s">
        <v>47</v>
      </c>
      <c r="W318" s="891" t="s">
        <v>715</v>
      </c>
      <c r="X318" s="932">
        <v>10</v>
      </c>
      <c r="Y318" s="672" t="s">
        <v>264</v>
      </c>
      <c r="Z318" s="803">
        <v>1.65</v>
      </c>
      <c r="AA318" s="803">
        <f>+X318*Z318</f>
        <v>16.5</v>
      </c>
      <c r="AB318" s="803">
        <f>+AA318*0.12+AA318</f>
        <v>18.48</v>
      </c>
      <c r="AC318" s="696"/>
      <c r="AD318" s="672"/>
      <c r="AE318" s="672" t="s">
        <v>52</v>
      </c>
      <c r="AF318" s="636"/>
      <c r="AG318" s="2875"/>
    </row>
    <row r="319" spans="1:33" s="481" customFormat="1" ht="65.25" customHeight="1" x14ac:dyDescent="0.25">
      <c r="A319" s="3057" t="s">
        <v>229</v>
      </c>
      <c r="B319" s="2900" t="s">
        <v>44</v>
      </c>
      <c r="C319" s="2901" t="s">
        <v>45</v>
      </c>
      <c r="D319" s="2885" t="s">
        <v>87</v>
      </c>
      <c r="E319" s="2902" t="s">
        <v>47</v>
      </c>
      <c r="F319" s="2885" t="s">
        <v>1086</v>
      </c>
      <c r="G319" s="2885" t="s">
        <v>238</v>
      </c>
      <c r="H319" s="2885" t="s">
        <v>1143</v>
      </c>
      <c r="I319" s="2903">
        <v>1</v>
      </c>
      <c r="J319" s="2903">
        <v>1</v>
      </c>
      <c r="K319" s="2884">
        <v>24</v>
      </c>
      <c r="L319" s="2884">
        <v>24</v>
      </c>
      <c r="M319" s="2885" t="s">
        <v>1241</v>
      </c>
      <c r="N319" s="2886" t="s">
        <v>1240</v>
      </c>
      <c r="O319" s="2887">
        <f>+AC319+AC322</f>
        <v>120.80319999999999</v>
      </c>
      <c r="P319" s="2876">
        <v>0</v>
      </c>
      <c r="Q319" s="2876">
        <v>0</v>
      </c>
      <c r="R319" s="2876">
        <v>0</v>
      </c>
      <c r="S319" s="2878">
        <f>+SUM(O319:Q323)</f>
        <v>120.80319999999999</v>
      </c>
      <c r="T319" s="2879" t="s">
        <v>727</v>
      </c>
      <c r="U319" s="379" t="s">
        <v>64</v>
      </c>
      <c r="V319" s="929"/>
      <c r="W319" s="867" t="s">
        <v>105</v>
      </c>
      <c r="X319" s="846"/>
      <c r="Y319" s="634"/>
      <c r="Z319" s="804"/>
      <c r="AA319" s="715"/>
      <c r="AB319" s="715"/>
      <c r="AC319" s="715">
        <f>SUM(AB320:AB321)</f>
        <v>98.22399999999999</v>
      </c>
      <c r="AD319" s="644"/>
      <c r="AE319" s="644"/>
      <c r="AF319" s="635"/>
      <c r="AG319" s="2851" t="s">
        <v>1244</v>
      </c>
    </row>
    <row r="320" spans="1:33" s="481" customFormat="1" ht="65.25" customHeight="1" x14ac:dyDescent="0.25">
      <c r="A320" s="3053"/>
      <c r="B320" s="2839"/>
      <c r="C320" s="2842"/>
      <c r="D320" s="2823"/>
      <c r="E320" s="2845"/>
      <c r="F320" s="2823"/>
      <c r="G320" s="2823"/>
      <c r="H320" s="2823"/>
      <c r="I320" s="2835"/>
      <c r="J320" s="2835"/>
      <c r="K320" s="2835"/>
      <c r="L320" s="2835"/>
      <c r="M320" s="2823"/>
      <c r="N320" s="2826"/>
      <c r="O320" s="2829"/>
      <c r="P320" s="2832"/>
      <c r="Q320" s="2832"/>
      <c r="R320" s="2832"/>
      <c r="S320" s="2832"/>
      <c r="T320" s="2880"/>
      <c r="U320" s="375"/>
      <c r="V320" s="926" t="s">
        <v>47</v>
      </c>
      <c r="W320" s="888" t="s">
        <v>717</v>
      </c>
      <c r="X320" s="841">
        <v>50</v>
      </c>
      <c r="Y320" s="245" t="s">
        <v>264</v>
      </c>
      <c r="Z320" s="323">
        <v>1.49</v>
      </c>
      <c r="AA320" s="798">
        <f>+X320*Z320</f>
        <v>74.5</v>
      </c>
      <c r="AB320" s="798">
        <f>+AA320*0.12+AA320</f>
        <v>83.44</v>
      </c>
      <c r="AC320" s="681"/>
      <c r="AD320" s="625"/>
      <c r="AE320" s="625" t="s">
        <v>52</v>
      </c>
      <c r="AF320" s="626"/>
      <c r="AG320" s="2813"/>
    </row>
    <row r="321" spans="1:33" s="481" customFormat="1" ht="65.25" customHeight="1" x14ac:dyDescent="0.25">
      <c r="A321" s="3053"/>
      <c r="B321" s="2839"/>
      <c r="C321" s="2842"/>
      <c r="D321" s="2823"/>
      <c r="E321" s="2845"/>
      <c r="F321" s="2823"/>
      <c r="G321" s="2823"/>
      <c r="H321" s="2823"/>
      <c r="I321" s="2835"/>
      <c r="J321" s="2835"/>
      <c r="K321" s="2835"/>
      <c r="L321" s="2835"/>
      <c r="M321" s="2823"/>
      <c r="N321" s="2826"/>
      <c r="O321" s="2829"/>
      <c r="P321" s="2832"/>
      <c r="Q321" s="2832"/>
      <c r="R321" s="2832"/>
      <c r="S321" s="2832"/>
      <c r="T321" s="2880"/>
      <c r="U321" s="375"/>
      <c r="V321" s="926" t="s">
        <v>47</v>
      </c>
      <c r="W321" s="888" t="s">
        <v>715</v>
      </c>
      <c r="X321" s="841">
        <v>8</v>
      </c>
      <c r="Y321" s="628" t="s">
        <v>264</v>
      </c>
      <c r="Z321" s="323">
        <v>1.65</v>
      </c>
      <c r="AA321" s="798">
        <f>+X321*Z321</f>
        <v>13.2</v>
      </c>
      <c r="AB321" s="798">
        <f>+AA321*0.12+AA321</f>
        <v>14.783999999999999</v>
      </c>
      <c r="AC321" s="681"/>
      <c r="AD321" s="625"/>
      <c r="AE321" s="625" t="s">
        <v>52</v>
      </c>
      <c r="AF321" s="626"/>
      <c r="AG321" s="2813"/>
    </row>
    <row r="322" spans="1:33" s="481" customFormat="1" ht="65.25" customHeight="1" x14ac:dyDescent="0.25">
      <c r="A322" s="3053"/>
      <c r="B322" s="2839"/>
      <c r="C322" s="2842"/>
      <c r="D322" s="2823"/>
      <c r="E322" s="2845"/>
      <c r="F322" s="2823"/>
      <c r="G322" s="2823"/>
      <c r="H322" s="2823"/>
      <c r="I322" s="2835"/>
      <c r="J322" s="2835"/>
      <c r="K322" s="2835"/>
      <c r="L322" s="2835"/>
      <c r="M322" s="2823"/>
      <c r="N322" s="2826"/>
      <c r="O322" s="2829"/>
      <c r="P322" s="2832"/>
      <c r="Q322" s="2832"/>
      <c r="R322" s="2832"/>
      <c r="S322" s="2832"/>
      <c r="T322" s="2880"/>
      <c r="U322" s="375" t="s">
        <v>65</v>
      </c>
      <c r="V322" s="926"/>
      <c r="W322" s="867" t="s">
        <v>66</v>
      </c>
      <c r="X322" s="841"/>
      <c r="Y322" s="628"/>
      <c r="Z322" s="323"/>
      <c r="AA322" s="681"/>
      <c r="AB322" s="681"/>
      <c r="AC322" s="681">
        <f>SUM(AB323)</f>
        <v>22.5792</v>
      </c>
      <c r="AD322" s="625"/>
      <c r="AE322" s="625"/>
      <c r="AF322" s="626"/>
      <c r="AG322" s="2813"/>
    </row>
    <row r="323" spans="1:33" s="481" customFormat="1" ht="65.25" customHeight="1" x14ac:dyDescent="0.25">
      <c r="A323" s="3053"/>
      <c r="B323" s="2872"/>
      <c r="C323" s="2882"/>
      <c r="D323" s="2860"/>
      <c r="E323" s="2883"/>
      <c r="F323" s="2860"/>
      <c r="G323" s="2860"/>
      <c r="H323" s="2860"/>
      <c r="I323" s="2859"/>
      <c r="J323" s="2859"/>
      <c r="K323" s="2859"/>
      <c r="L323" s="2859"/>
      <c r="M323" s="2860"/>
      <c r="N323" s="2861"/>
      <c r="O323" s="2888"/>
      <c r="P323" s="2877"/>
      <c r="Q323" s="2877"/>
      <c r="R323" s="2877"/>
      <c r="S323" s="2832"/>
      <c r="T323" s="2880"/>
      <c r="U323" s="935"/>
      <c r="V323" s="927" t="s">
        <v>47</v>
      </c>
      <c r="W323" s="890" t="s">
        <v>1144</v>
      </c>
      <c r="X323" s="842">
        <v>2</v>
      </c>
      <c r="Y323" s="649" t="s">
        <v>264</v>
      </c>
      <c r="Z323" s="801">
        <v>10.08</v>
      </c>
      <c r="AA323" s="799">
        <f>+X323*Z323</f>
        <v>20.16</v>
      </c>
      <c r="AB323" s="799">
        <f>+AA323*0.12+AA323</f>
        <v>22.5792</v>
      </c>
      <c r="AC323" s="685"/>
      <c r="AD323" s="637"/>
      <c r="AE323" s="637" t="s">
        <v>52</v>
      </c>
      <c r="AF323" s="638"/>
      <c r="AG323" s="2857"/>
    </row>
    <row r="324" spans="1:33" s="481" customFormat="1" ht="38.25" customHeight="1" x14ac:dyDescent="0.25">
      <c r="A324" s="3053"/>
      <c r="B324" s="2839" t="s">
        <v>44</v>
      </c>
      <c r="C324" s="2841" t="s">
        <v>45</v>
      </c>
      <c r="D324" s="2822" t="s">
        <v>87</v>
      </c>
      <c r="E324" s="2844" t="s">
        <v>47</v>
      </c>
      <c r="F324" s="2822" t="s">
        <v>1087</v>
      </c>
      <c r="G324" s="2822" t="s">
        <v>430</v>
      </c>
      <c r="H324" s="2822" t="s">
        <v>1145</v>
      </c>
      <c r="I324" s="2834">
        <v>1</v>
      </c>
      <c r="J324" s="2834">
        <v>2</v>
      </c>
      <c r="K324" s="2858">
        <v>3</v>
      </c>
      <c r="L324" s="2858">
        <v>3</v>
      </c>
      <c r="M324" s="2822" t="s">
        <v>1218</v>
      </c>
      <c r="N324" s="2825" t="s">
        <v>1245</v>
      </c>
      <c r="O324" s="2862">
        <f>+AC324+AC328</f>
        <v>108.7744</v>
      </c>
      <c r="P324" s="2865">
        <v>0</v>
      </c>
      <c r="Q324" s="2865">
        <v>0</v>
      </c>
      <c r="R324" s="2865">
        <v>0</v>
      </c>
      <c r="S324" s="2854">
        <f>+O324</f>
        <v>108.7744</v>
      </c>
      <c r="T324" s="2849" t="s">
        <v>728</v>
      </c>
      <c r="U324" s="379" t="s">
        <v>65</v>
      </c>
      <c r="V324" s="658"/>
      <c r="W324" s="868" t="s">
        <v>66</v>
      </c>
      <c r="X324" s="843"/>
      <c r="Y324" s="640"/>
      <c r="Z324" s="802"/>
      <c r="AA324" s="688"/>
      <c r="AB324" s="688"/>
      <c r="AC324" s="688">
        <f>SUM(AB325:AB327)</f>
        <v>45.1584</v>
      </c>
      <c r="AD324" s="670"/>
      <c r="AE324" s="670"/>
      <c r="AF324" s="641"/>
      <c r="AG324" s="2812" t="s">
        <v>1239</v>
      </c>
    </row>
    <row r="325" spans="1:33" s="481" customFormat="1" ht="38.25" customHeight="1" x14ac:dyDescent="0.25">
      <c r="A325" s="3053"/>
      <c r="B325" s="2839"/>
      <c r="C325" s="2842"/>
      <c r="D325" s="2823"/>
      <c r="E325" s="2845"/>
      <c r="F325" s="2823"/>
      <c r="G325" s="2823"/>
      <c r="H325" s="2823"/>
      <c r="I325" s="2835"/>
      <c r="J325" s="2835"/>
      <c r="K325" s="2835"/>
      <c r="L325" s="2835"/>
      <c r="M325" s="2823"/>
      <c r="N325" s="2826"/>
      <c r="O325" s="2863"/>
      <c r="P325" s="2866"/>
      <c r="Q325" s="2866"/>
      <c r="R325" s="2866"/>
      <c r="S325" s="2855"/>
      <c r="T325" s="2810"/>
      <c r="U325" s="375"/>
      <c r="V325" s="652" t="s">
        <v>47</v>
      </c>
      <c r="W325" s="886" t="s">
        <v>686</v>
      </c>
      <c r="X325" s="844">
        <v>2</v>
      </c>
      <c r="Y325" s="652" t="s">
        <v>264</v>
      </c>
      <c r="Z325" s="794">
        <v>10.08</v>
      </c>
      <c r="AA325" s="751">
        <f>+X325*Z325</f>
        <v>20.16</v>
      </c>
      <c r="AB325" s="751">
        <f>+AA325*0.12+AA325</f>
        <v>22.5792</v>
      </c>
      <c r="AC325" s="681"/>
      <c r="AD325" s="625"/>
      <c r="AE325" s="625" t="s">
        <v>52</v>
      </c>
      <c r="AF325" s="626"/>
      <c r="AG325" s="2813"/>
    </row>
    <row r="326" spans="1:33" s="481" customFormat="1" ht="38.25" customHeight="1" x14ac:dyDescent="0.25">
      <c r="A326" s="3053"/>
      <c r="B326" s="2839"/>
      <c r="C326" s="2842"/>
      <c r="D326" s="2823"/>
      <c r="E326" s="2845"/>
      <c r="F326" s="2823"/>
      <c r="G326" s="2823"/>
      <c r="H326" s="2823"/>
      <c r="I326" s="2835"/>
      <c r="J326" s="2835"/>
      <c r="K326" s="2835"/>
      <c r="L326" s="2835"/>
      <c r="M326" s="2823"/>
      <c r="N326" s="2826"/>
      <c r="O326" s="2863"/>
      <c r="P326" s="2866"/>
      <c r="Q326" s="2866"/>
      <c r="R326" s="2866"/>
      <c r="S326" s="2855"/>
      <c r="T326" s="2810"/>
      <c r="U326" s="375"/>
      <c r="V326" s="652" t="s">
        <v>47</v>
      </c>
      <c r="W326" s="886" t="s">
        <v>687</v>
      </c>
      <c r="X326" s="844">
        <v>1</v>
      </c>
      <c r="Y326" s="652" t="s">
        <v>264</v>
      </c>
      <c r="Z326" s="794">
        <v>10.08</v>
      </c>
      <c r="AA326" s="751">
        <f>+X326*Z326</f>
        <v>10.08</v>
      </c>
      <c r="AB326" s="751">
        <f>+AA326*0.12+AA326</f>
        <v>11.2896</v>
      </c>
      <c r="AC326" s="681"/>
      <c r="AD326" s="671"/>
      <c r="AE326" s="671" t="s">
        <v>52</v>
      </c>
      <c r="AF326" s="367"/>
      <c r="AG326" s="2813"/>
    </row>
    <row r="327" spans="1:33" s="481" customFormat="1" ht="38.25" customHeight="1" x14ac:dyDescent="0.25">
      <c r="A327" s="3053"/>
      <c r="B327" s="2839"/>
      <c r="C327" s="2842"/>
      <c r="D327" s="2823"/>
      <c r="E327" s="2845"/>
      <c r="F327" s="2823"/>
      <c r="G327" s="2823"/>
      <c r="H327" s="2823"/>
      <c r="I327" s="2835"/>
      <c r="J327" s="2835"/>
      <c r="K327" s="2835"/>
      <c r="L327" s="2835"/>
      <c r="M327" s="2823"/>
      <c r="N327" s="2826"/>
      <c r="O327" s="2863"/>
      <c r="P327" s="2866"/>
      <c r="Q327" s="2866"/>
      <c r="R327" s="2866"/>
      <c r="S327" s="2855"/>
      <c r="T327" s="2810"/>
      <c r="U327" s="375"/>
      <c r="V327" s="652" t="s">
        <v>47</v>
      </c>
      <c r="W327" s="886" t="s">
        <v>688</v>
      </c>
      <c r="X327" s="844">
        <v>1</v>
      </c>
      <c r="Y327" s="652" t="s">
        <v>264</v>
      </c>
      <c r="Z327" s="794">
        <v>10.08</v>
      </c>
      <c r="AA327" s="751">
        <f>+X327*Z327</f>
        <v>10.08</v>
      </c>
      <c r="AB327" s="751">
        <f>+AA327*0.12+AA327</f>
        <v>11.2896</v>
      </c>
      <c r="AC327" s="681"/>
      <c r="AD327" s="671"/>
      <c r="AE327" s="671" t="s">
        <v>52</v>
      </c>
      <c r="AF327" s="367"/>
      <c r="AG327" s="2813"/>
    </row>
    <row r="328" spans="1:33" s="481" customFormat="1" ht="38.25" customHeight="1" x14ac:dyDescent="0.25">
      <c r="A328" s="3053"/>
      <c r="B328" s="2839"/>
      <c r="C328" s="2842"/>
      <c r="D328" s="2823"/>
      <c r="E328" s="2845"/>
      <c r="F328" s="2823"/>
      <c r="G328" s="2823"/>
      <c r="H328" s="2823"/>
      <c r="I328" s="2835"/>
      <c r="J328" s="2835"/>
      <c r="K328" s="2835"/>
      <c r="L328" s="2835"/>
      <c r="M328" s="2823"/>
      <c r="N328" s="2826"/>
      <c r="O328" s="2863"/>
      <c r="P328" s="2866"/>
      <c r="Q328" s="2866"/>
      <c r="R328" s="2866"/>
      <c r="S328" s="2855"/>
      <c r="T328" s="2810"/>
      <c r="U328" s="375" t="s">
        <v>64</v>
      </c>
      <c r="V328" s="926"/>
      <c r="W328" s="867" t="s">
        <v>105</v>
      </c>
      <c r="X328" s="841"/>
      <c r="Y328" s="628"/>
      <c r="Z328" s="323"/>
      <c r="AA328" s="681"/>
      <c r="AB328" s="681"/>
      <c r="AC328" s="681">
        <f>SUM(AB329)</f>
        <v>63.616</v>
      </c>
      <c r="AD328" s="625"/>
      <c r="AE328" s="625"/>
      <c r="AF328" s="626"/>
      <c r="AG328" s="2813"/>
    </row>
    <row r="329" spans="1:33" s="481" customFormat="1" ht="38.25" customHeight="1" x14ac:dyDescent="0.25">
      <c r="A329" s="3053"/>
      <c r="B329" s="2881"/>
      <c r="C329" s="2882"/>
      <c r="D329" s="2860"/>
      <c r="E329" s="2883"/>
      <c r="F329" s="2860"/>
      <c r="G329" s="2860"/>
      <c r="H329" s="2860"/>
      <c r="I329" s="2859"/>
      <c r="J329" s="2859"/>
      <c r="K329" s="2859"/>
      <c r="L329" s="2859"/>
      <c r="M329" s="2860"/>
      <c r="N329" s="2861"/>
      <c r="O329" s="2864"/>
      <c r="P329" s="2867"/>
      <c r="Q329" s="2867"/>
      <c r="R329" s="2867"/>
      <c r="S329" s="2856"/>
      <c r="T329" s="2850"/>
      <c r="U329" s="935"/>
      <c r="V329" s="928" t="s">
        <v>47</v>
      </c>
      <c r="W329" s="891" t="s">
        <v>718</v>
      </c>
      <c r="X329" s="845">
        <v>80</v>
      </c>
      <c r="Y329" s="643" t="s">
        <v>969</v>
      </c>
      <c r="Z329" s="328">
        <v>0.71</v>
      </c>
      <c r="AA329" s="803">
        <f>+X329*Z329</f>
        <v>56.8</v>
      </c>
      <c r="AB329" s="803">
        <f>+AA329*0.12+AA329</f>
        <v>63.616</v>
      </c>
      <c r="AC329" s="696"/>
      <c r="AD329" s="672"/>
      <c r="AE329" s="672" t="s">
        <v>52</v>
      </c>
      <c r="AF329" s="636"/>
      <c r="AG329" s="2857"/>
    </row>
    <row r="330" spans="1:33" s="481" customFormat="1" ht="33.75" customHeight="1" x14ac:dyDescent="0.25">
      <c r="A330" s="3053"/>
      <c r="B330" s="2838" t="s">
        <v>44</v>
      </c>
      <c r="C330" s="2841" t="s">
        <v>45</v>
      </c>
      <c r="D330" s="2822" t="s">
        <v>87</v>
      </c>
      <c r="E330" s="2844" t="s">
        <v>47</v>
      </c>
      <c r="F330" s="2822" t="s">
        <v>1088</v>
      </c>
      <c r="G330" s="2822" t="s">
        <v>240</v>
      </c>
      <c r="H330" s="2822" t="s">
        <v>1146</v>
      </c>
      <c r="I330" s="2852">
        <v>1</v>
      </c>
      <c r="J330" s="2852">
        <v>3</v>
      </c>
      <c r="K330" s="2853">
        <v>3</v>
      </c>
      <c r="L330" s="2853">
        <v>24</v>
      </c>
      <c r="M330" s="2822" t="s">
        <v>1147</v>
      </c>
      <c r="N330" s="2825" t="s">
        <v>1024</v>
      </c>
      <c r="O330" s="2828">
        <f>+AC330</f>
        <v>228.32079999999999</v>
      </c>
      <c r="P330" s="2831">
        <v>0</v>
      </c>
      <c r="Q330" s="2831">
        <v>0</v>
      </c>
      <c r="R330" s="2831">
        <v>0</v>
      </c>
      <c r="S330" s="2806">
        <f>+SUM(O330:Q338)</f>
        <v>228.32079999999999</v>
      </c>
      <c r="T330" s="2809" t="s">
        <v>729</v>
      </c>
      <c r="U330" s="379" t="s">
        <v>64</v>
      </c>
      <c r="V330" s="929"/>
      <c r="W330" s="867" t="s">
        <v>105</v>
      </c>
      <c r="X330" s="846"/>
      <c r="Y330" s="634"/>
      <c r="Z330" s="804"/>
      <c r="AA330" s="715"/>
      <c r="AB330" s="715"/>
      <c r="AC330" s="715">
        <f>SUM(AB331:AB338)</f>
        <v>228.32079999999999</v>
      </c>
      <c r="AD330" s="634"/>
      <c r="AE330" s="635"/>
      <c r="AF330" s="635"/>
      <c r="AG330" s="2812" t="s">
        <v>1219</v>
      </c>
    </row>
    <row r="331" spans="1:33" s="481" customFormat="1" ht="33.75" customHeight="1" x14ac:dyDescent="0.25">
      <c r="A331" s="3054"/>
      <c r="B331" s="2839"/>
      <c r="C331" s="2842"/>
      <c r="D331" s="2823"/>
      <c r="E331" s="2845"/>
      <c r="F331" s="2823"/>
      <c r="G331" s="2823"/>
      <c r="H331" s="2823"/>
      <c r="I331" s="2835"/>
      <c r="J331" s="2835"/>
      <c r="K331" s="2835"/>
      <c r="L331" s="2835"/>
      <c r="M331" s="2823"/>
      <c r="N331" s="2826"/>
      <c r="O331" s="2829"/>
      <c r="P331" s="2832"/>
      <c r="Q331" s="2832"/>
      <c r="R331" s="2832"/>
      <c r="S331" s="2807"/>
      <c r="T331" s="2810"/>
      <c r="U331" s="375"/>
      <c r="V331" s="926" t="s">
        <v>47</v>
      </c>
      <c r="W331" s="888" t="s">
        <v>317</v>
      </c>
      <c r="X331" s="841">
        <v>435</v>
      </c>
      <c r="Y331" s="628" t="s">
        <v>264</v>
      </c>
      <c r="Z331" s="323">
        <v>0.37</v>
      </c>
      <c r="AA331" s="798">
        <f t="shared" ref="AA331:AA338" si="14">+X331*Z331</f>
        <v>160.94999999999999</v>
      </c>
      <c r="AB331" s="798">
        <f>+AA331*0.12+AA331</f>
        <v>180.26399999999998</v>
      </c>
      <c r="AC331" s="689"/>
      <c r="AD331" s="628"/>
      <c r="AE331" s="626" t="s">
        <v>52</v>
      </c>
      <c r="AF331" s="626"/>
      <c r="AG331" s="2813"/>
    </row>
    <row r="332" spans="1:33" s="481" customFormat="1" ht="33.75" customHeight="1" x14ac:dyDescent="0.25">
      <c r="A332" s="3058" t="s">
        <v>229</v>
      </c>
      <c r="B332" s="2839"/>
      <c r="C332" s="2842"/>
      <c r="D332" s="2823"/>
      <c r="E332" s="2845"/>
      <c r="F332" s="2823"/>
      <c r="G332" s="2823"/>
      <c r="H332" s="2823"/>
      <c r="I332" s="2835"/>
      <c r="J332" s="2835"/>
      <c r="K332" s="2835"/>
      <c r="L332" s="2835"/>
      <c r="M332" s="2823"/>
      <c r="N332" s="2826"/>
      <c r="O332" s="2829"/>
      <c r="P332" s="2832"/>
      <c r="Q332" s="2832"/>
      <c r="R332" s="2832"/>
      <c r="S332" s="2807"/>
      <c r="T332" s="2810"/>
      <c r="U332" s="375"/>
      <c r="V332" s="926" t="s">
        <v>47</v>
      </c>
      <c r="W332" s="888" t="s">
        <v>714</v>
      </c>
      <c r="X332" s="841">
        <v>10</v>
      </c>
      <c r="Y332" s="628" t="s">
        <v>315</v>
      </c>
      <c r="Z332" s="323">
        <v>3.25</v>
      </c>
      <c r="AA332" s="798">
        <f t="shared" si="14"/>
        <v>32.5</v>
      </c>
      <c r="AB332" s="798">
        <f>AA332</f>
        <v>32.5</v>
      </c>
      <c r="AC332" s="689"/>
      <c r="AD332" s="628"/>
      <c r="AE332" s="626" t="s">
        <v>52</v>
      </c>
      <c r="AF332" s="626"/>
      <c r="AG332" s="2813"/>
    </row>
    <row r="333" spans="1:33" s="481" customFormat="1" ht="33.75" customHeight="1" x14ac:dyDescent="0.25">
      <c r="A333" s="3059"/>
      <c r="B333" s="2839"/>
      <c r="C333" s="2842"/>
      <c r="D333" s="2823"/>
      <c r="E333" s="2845"/>
      <c r="F333" s="2823"/>
      <c r="G333" s="2823"/>
      <c r="H333" s="2823"/>
      <c r="I333" s="2835"/>
      <c r="J333" s="2835"/>
      <c r="K333" s="2835"/>
      <c r="L333" s="2835"/>
      <c r="M333" s="2823"/>
      <c r="N333" s="2826"/>
      <c r="O333" s="2829"/>
      <c r="P333" s="2832"/>
      <c r="Q333" s="2832"/>
      <c r="R333" s="2832"/>
      <c r="S333" s="2807"/>
      <c r="T333" s="2810"/>
      <c r="U333" s="375"/>
      <c r="V333" s="926" t="s">
        <v>47</v>
      </c>
      <c r="W333" s="888" t="s">
        <v>719</v>
      </c>
      <c r="X333" s="841">
        <v>10</v>
      </c>
      <c r="Y333" s="628" t="s">
        <v>331</v>
      </c>
      <c r="Z333" s="323">
        <v>0.26</v>
      </c>
      <c r="AA333" s="798">
        <f t="shared" si="14"/>
        <v>2.6</v>
      </c>
      <c r="AB333" s="798">
        <f t="shared" ref="AB333:AB338" si="15">+AA333*0.12+AA333</f>
        <v>2.9119999999999999</v>
      </c>
      <c r="AC333" s="689"/>
      <c r="AD333" s="628"/>
      <c r="AE333" s="626" t="s">
        <v>52</v>
      </c>
      <c r="AF333" s="626"/>
      <c r="AG333" s="2813"/>
    </row>
    <row r="334" spans="1:33" s="481" customFormat="1" ht="33.75" customHeight="1" x14ac:dyDescent="0.25">
      <c r="A334" s="3059"/>
      <c r="B334" s="2839"/>
      <c r="C334" s="2842"/>
      <c r="D334" s="2823"/>
      <c r="E334" s="2845"/>
      <c r="F334" s="2823"/>
      <c r="G334" s="2823"/>
      <c r="H334" s="2823"/>
      <c r="I334" s="2835"/>
      <c r="J334" s="2835"/>
      <c r="K334" s="2835"/>
      <c r="L334" s="2835"/>
      <c r="M334" s="2823"/>
      <c r="N334" s="2826"/>
      <c r="O334" s="2829"/>
      <c r="P334" s="2832"/>
      <c r="Q334" s="2832"/>
      <c r="R334" s="2832"/>
      <c r="S334" s="2807"/>
      <c r="T334" s="2810"/>
      <c r="U334" s="375"/>
      <c r="V334" s="926" t="s">
        <v>47</v>
      </c>
      <c r="W334" s="888" t="s">
        <v>675</v>
      </c>
      <c r="X334" s="841">
        <v>3</v>
      </c>
      <c r="Y334" s="649" t="s">
        <v>264</v>
      </c>
      <c r="Z334" s="323">
        <v>0.61</v>
      </c>
      <c r="AA334" s="798">
        <f t="shared" si="14"/>
        <v>1.83</v>
      </c>
      <c r="AB334" s="798">
        <f t="shared" si="15"/>
        <v>2.0495999999999999</v>
      </c>
      <c r="AC334" s="689"/>
      <c r="AD334" s="628"/>
      <c r="AE334" s="626" t="s">
        <v>52</v>
      </c>
      <c r="AF334" s="626"/>
      <c r="AG334" s="2813"/>
    </row>
    <row r="335" spans="1:33" s="481" customFormat="1" ht="33.75" customHeight="1" x14ac:dyDescent="0.25">
      <c r="A335" s="3059"/>
      <c r="B335" s="2839"/>
      <c r="C335" s="2842"/>
      <c r="D335" s="2823"/>
      <c r="E335" s="2845"/>
      <c r="F335" s="2823"/>
      <c r="G335" s="2823"/>
      <c r="H335" s="2823"/>
      <c r="I335" s="2835"/>
      <c r="J335" s="2835"/>
      <c r="K335" s="2835"/>
      <c r="L335" s="2835"/>
      <c r="M335" s="2823"/>
      <c r="N335" s="2826"/>
      <c r="O335" s="2829"/>
      <c r="P335" s="2832"/>
      <c r="Q335" s="2832"/>
      <c r="R335" s="2832"/>
      <c r="S335" s="2807"/>
      <c r="T335" s="2810"/>
      <c r="U335" s="375"/>
      <c r="V335" s="926" t="s">
        <v>47</v>
      </c>
      <c r="W335" s="888" t="s">
        <v>970</v>
      </c>
      <c r="X335" s="841">
        <v>2</v>
      </c>
      <c r="Y335" s="649" t="s">
        <v>264</v>
      </c>
      <c r="Z335" s="323">
        <v>1.1000000000000001</v>
      </c>
      <c r="AA335" s="798">
        <f t="shared" si="14"/>
        <v>2.2000000000000002</v>
      </c>
      <c r="AB335" s="798">
        <f t="shared" si="15"/>
        <v>2.4640000000000004</v>
      </c>
      <c r="AC335" s="689"/>
      <c r="AD335" s="628"/>
      <c r="AE335" s="626" t="s">
        <v>52</v>
      </c>
      <c r="AF335" s="626"/>
      <c r="AG335" s="2813"/>
    </row>
    <row r="336" spans="1:33" s="481" customFormat="1" ht="33.75" customHeight="1" x14ac:dyDescent="0.25">
      <c r="A336" s="3059"/>
      <c r="B336" s="2839"/>
      <c r="C336" s="2842"/>
      <c r="D336" s="2823"/>
      <c r="E336" s="2845"/>
      <c r="F336" s="2823"/>
      <c r="G336" s="2823"/>
      <c r="H336" s="2823"/>
      <c r="I336" s="2835"/>
      <c r="J336" s="2835"/>
      <c r="K336" s="2835"/>
      <c r="L336" s="2835"/>
      <c r="M336" s="2823"/>
      <c r="N336" s="2826"/>
      <c r="O336" s="2829"/>
      <c r="P336" s="2832"/>
      <c r="Q336" s="2832"/>
      <c r="R336" s="2832"/>
      <c r="S336" s="2807"/>
      <c r="T336" s="2810"/>
      <c r="U336" s="375"/>
      <c r="V336" s="926" t="s">
        <v>47</v>
      </c>
      <c r="W336" s="888" t="s">
        <v>293</v>
      </c>
      <c r="X336" s="841">
        <v>1</v>
      </c>
      <c r="Y336" s="649" t="s">
        <v>264</v>
      </c>
      <c r="Z336" s="323">
        <v>6.18</v>
      </c>
      <c r="AA336" s="798">
        <f t="shared" si="14"/>
        <v>6.18</v>
      </c>
      <c r="AB336" s="798">
        <f t="shared" si="15"/>
        <v>6.9215999999999998</v>
      </c>
      <c r="AC336" s="689"/>
      <c r="AD336" s="628"/>
      <c r="AE336" s="626" t="s">
        <v>52</v>
      </c>
      <c r="AF336" s="626"/>
      <c r="AG336" s="2813"/>
    </row>
    <row r="337" spans="1:33" s="481" customFormat="1" ht="33.75" customHeight="1" x14ac:dyDescent="0.25">
      <c r="A337" s="3059"/>
      <c r="B337" s="2839"/>
      <c r="C337" s="2842"/>
      <c r="D337" s="2823"/>
      <c r="E337" s="2845"/>
      <c r="F337" s="2823"/>
      <c r="G337" s="2823"/>
      <c r="H337" s="2823"/>
      <c r="I337" s="2835"/>
      <c r="J337" s="2835"/>
      <c r="K337" s="2835"/>
      <c r="L337" s="2835"/>
      <c r="M337" s="2823"/>
      <c r="N337" s="2826"/>
      <c r="O337" s="2829"/>
      <c r="P337" s="2832"/>
      <c r="Q337" s="2832"/>
      <c r="R337" s="2832"/>
      <c r="S337" s="2807"/>
      <c r="T337" s="2810"/>
      <c r="U337" s="375"/>
      <c r="V337" s="926" t="s">
        <v>47</v>
      </c>
      <c r="W337" s="888" t="s">
        <v>720</v>
      </c>
      <c r="X337" s="841">
        <v>10</v>
      </c>
      <c r="Y337" s="649" t="s">
        <v>264</v>
      </c>
      <c r="Z337" s="323">
        <v>0.04</v>
      </c>
      <c r="AA337" s="798">
        <f t="shared" si="14"/>
        <v>0.4</v>
      </c>
      <c r="AB337" s="798">
        <f t="shared" si="15"/>
        <v>0.44800000000000001</v>
      </c>
      <c r="AC337" s="689"/>
      <c r="AD337" s="628"/>
      <c r="AE337" s="626" t="s">
        <v>52</v>
      </c>
      <c r="AF337" s="626"/>
      <c r="AG337" s="2813"/>
    </row>
    <row r="338" spans="1:33" s="481" customFormat="1" ht="33.75" customHeight="1" x14ac:dyDescent="0.25">
      <c r="A338" s="3059"/>
      <c r="B338" s="2839"/>
      <c r="C338" s="2842"/>
      <c r="D338" s="2823"/>
      <c r="E338" s="2845"/>
      <c r="F338" s="2823"/>
      <c r="G338" s="2823"/>
      <c r="H338" s="2823"/>
      <c r="I338" s="2835"/>
      <c r="J338" s="2835"/>
      <c r="K338" s="2835"/>
      <c r="L338" s="2835"/>
      <c r="M338" s="2823"/>
      <c r="N338" s="2826"/>
      <c r="O338" s="2829"/>
      <c r="P338" s="2832"/>
      <c r="Q338" s="2832"/>
      <c r="R338" s="2832"/>
      <c r="S338" s="2807"/>
      <c r="T338" s="2810"/>
      <c r="U338" s="936"/>
      <c r="V338" s="927" t="s">
        <v>47</v>
      </c>
      <c r="W338" s="891" t="s">
        <v>152</v>
      </c>
      <c r="X338" s="842">
        <v>2</v>
      </c>
      <c r="Y338" s="649" t="s">
        <v>264</v>
      </c>
      <c r="Z338" s="801">
        <v>0.34</v>
      </c>
      <c r="AA338" s="799">
        <f t="shared" si="14"/>
        <v>0.68</v>
      </c>
      <c r="AB338" s="799">
        <f t="shared" si="15"/>
        <v>0.76160000000000005</v>
      </c>
      <c r="AC338" s="695"/>
      <c r="AD338" s="649"/>
      <c r="AE338" s="638" t="s">
        <v>52</v>
      </c>
      <c r="AF338" s="638"/>
      <c r="AG338" s="2875"/>
    </row>
    <row r="339" spans="1:33" s="481" customFormat="1" ht="24" customHeight="1" x14ac:dyDescent="0.25">
      <c r="A339" s="3059"/>
      <c r="B339" s="2838" t="s">
        <v>44</v>
      </c>
      <c r="C339" s="2841" t="s">
        <v>45</v>
      </c>
      <c r="D339" s="2822" t="s">
        <v>87</v>
      </c>
      <c r="E339" s="2844" t="s">
        <v>47</v>
      </c>
      <c r="F339" s="2822" t="s">
        <v>1089</v>
      </c>
      <c r="G339" s="2822" t="s">
        <v>96</v>
      </c>
      <c r="H339" s="2822" t="s">
        <v>1063</v>
      </c>
      <c r="I339" s="2852">
        <v>1</v>
      </c>
      <c r="J339" s="2852">
        <v>1</v>
      </c>
      <c r="K339" s="2853">
        <v>4</v>
      </c>
      <c r="L339" s="2853">
        <v>4</v>
      </c>
      <c r="M339" s="2822" t="s">
        <v>1157</v>
      </c>
      <c r="N339" s="2825" t="s">
        <v>366</v>
      </c>
      <c r="O339" s="2828">
        <f>+AC339</f>
        <v>74.15504</v>
      </c>
      <c r="P339" s="2831">
        <v>0</v>
      </c>
      <c r="Q339" s="2831">
        <v>0</v>
      </c>
      <c r="R339" s="2831">
        <v>0</v>
      </c>
      <c r="S339" s="2847">
        <f>+SUM(O339:Q342)</f>
        <v>74.15504</v>
      </c>
      <c r="T339" s="2849" t="s">
        <v>1091</v>
      </c>
      <c r="U339" s="937" t="s">
        <v>64</v>
      </c>
      <c r="V339" s="930"/>
      <c r="W339" s="867" t="s">
        <v>105</v>
      </c>
      <c r="X339" s="843"/>
      <c r="Y339" s="640"/>
      <c r="Z339" s="802"/>
      <c r="AA339" s="688"/>
      <c r="AB339" s="688"/>
      <c r="AC339" s="688">
        <f>SUM(AB340:AB342)</f>
        <v>74.15504</v>
      </c>
      <c r="AD339" s="640"/>
      <c r="AE339" s="641"/>
      <c r="AF339" s="641"/>
      <c r="AG339" s="2851"/>
    </row>
    <row r="340" spans="1:33" s="481" customFormat="1" ht="24" customHeight="1" x14ac:dyDescent="0.25">
      <c r="A340" s="3059"/>
      <c r="B340" s="2839"/>
      <c r="C340" s="2842"/>
      <c r="D340" s="2823"/>
      <c r="E340" s="2845"/>
      <c r="F340" s="2823"/>
      <c r="G340" s="2823"/>
      <c r="H340" s="2823"/>
      <c r="I340" s="2835"/>
      <c r="J340" s="2835"/>
      <c r="K340" s="2835"/>
      <c r="L340" s="2835"/>
      <c r="M340" s="2823"/>
      <c r="N340" s="2826"/>
      <c r="O340" s="2829"/>
      <c r="P340" s="2832"/>
      <c r="Q340" s="2832"/>
      <c r="R340" s="2832"/>
      <c r="S340" s="2807"/>
      <c r="T340" s="2810"/>
      <c r="U340" s="938"/>
      <c r="V340" s="926" t="s">
        <v>47</v>
      </c>
      <c r="W340" s="888" t="s">
        <v>714</v>
      </c>
      <c r="X340" s="841">
        <v>10</v>
      </c>
      <c r="Y340" s="628" t="s">
        <v>315</v>
      </c>
      <c r="Z340" s="323">
        <v>3.25</v>
      </c>
      <c r="AA340" s="798">
        <f>+X340*Z340</f>
        <v>32.5</v>
      </c>
      <c r="AB340" s="798">
        <f>AA340</f>
        <v>32.5</v>
      </c>
      <c r="AC340" s="689"/>
      <c r="AD340" s="628"/>
      <c r="AE340" s="626" t="s">
        <v>52</v>
      </c>
      <c r="AF340" s="626"/>
      <c r="AG340" s="2813"/>
    </row>
    <row r="341" spans="1:33" s="481" customFormat="1" ht="24" customHeight="1" x14ac:dyDescent="0.25">
      <c r="A341" s="3059"/>
      <c r="B341" s="2839"/>
      <c r="C341" s="2842"/>
      <c r="D341" s="2823"/>
      <c r="E341" s="2845"/>
      <c r="F341" s="2823"/>
      <c r="G341" s="2823"/>
      <c r="H341" s="2823"/>
      <c r="I341" s="2835"/>
      <c r="J341" s="2835"/>
      <c r="K341" s="2835"/>
      <c r="L341" s="2835"/>
      <c r="M341" s="2823"/>
      <c r="N341" s="2826"/>
      <c r="O341" s="2829"/>
      <c r="P341" s="2832"/>
      <c r="Q341" s="2832"/>
      <c r="R341" s="2832"/>
      <c r="S341" s="2807"/>
      <c r="T341" s="2810"/>
      <c r="U341" s="938"/>
      <c r="V341" s="926" t="s">
        <v>47</v>
      </c>
      <c r="W341" s="888" t="s">
        <v>715</v>
      </c>
      <c r="X341" s="841">
        <v>10</v>
      </c>
      <c r="Y341" s="628" t="s">
        <v>264</v>
      </c>
      <c r="Z341" s="323">
        <v>1.65</v>
      </c>
      <c r="AA341" s="798">
        <f>+X341*Z341</f>
        <v>16.5</v>
      </c>
      <c r="AB341" s="798">
        <f>+AA341*0.12+AA341</f>
        <v>18.48</v>
      </c>
      <c r="AC341" s="689"/>
      <c r="AD341" s="628"/>
      <c r="AE341" s="626" t="s">
        <v>52</v>
      </c>
      <c r="AF341" s="626"/>
      <c r="AG341" s="2813"/>
    </row>
    <row r="342" spans="1:33" s="481" customFormat="1" ht="24" customHeight="1" x14ac:dyDescent="0.25">
      <c r="A342" s="3059"/>
      <c r="B342" s="2839"/>
      <c r="C342" s="2842"/>
      <c r="D342" s="2823"/>
      <c r="E342" s="2845"/>
      <c r="F342" s="2823"/>
      <c r="G342" s="2823"/>
      <c r="H342" s="2823"/>
      <c r="I342" s="2835"/>
      <c r="J342" s="2835"/>
      <c r="K342" s="2835"/>
      <c r="L342" s="2835"/>
      <c r="M342" s="2823"/>
      <c r="N342" s="2826"/>
      <c r="O342" s="2829"/>
      <c r="P342" s="2832"/>
      <c r="Q342" s="2832"/>
      <c r="R342" s="2832"/>
      <c r="S342" s="2848"/>
      <c r="T342" s="2850"/>
      <c r="U342" s="936"/>
      <c r="V342" s="928" t="s">
        <v>47</v>
      </c>
      <c r="W342" s="891" t="s">
        <v>721</v>
      </c>
      <c r="X342" s="845">
        <v>40</v>
      </c>
      <c r="Y342" s="643" t="s">
        <v>331</v>
      </c>
      <c r="Z342" s="328">
        <v>0.51729999999999998</v>
      </c>
      <c r="AA342" s="803">
        <f>+X342*Z342</f>
        <v>20.692</v>
      </c>
      <c r="AB342" s="803">
        <f>+AA342*0.12+AA342</f>
        <v>23.175039999999999</v>
      </c>
      <c r="AC342" s="692"/>
      <c r="AD342" s="643"/>
      <c r="AE342" s="636" t="s">
        <v>52</v>
      </c>
      <c r="AF342" s="636"/>
      <c r="AG342" s="2813"/>
    </row>
    <row r="343" spans="1:33" s="481" customFormat="1" ht="51" customHeight="1" x14ac:dyDescent="0.25">
      <c r="A343" s="3059"/>
      <c r="B343" s="2838" t="s">
        <v>44</v>
      </c>
      <c r="C343" s="2841" t="s">
        <v>45</v>
      </c>
      <c r="D343" s="2822" t="s">
        <v>87</v>
      </c>
      <c r="E343" s="2844" t="s">
        <v>47</v>
      </c>
      <c r="F343" s="2822" t="s">
        <v>1090</v>
      </c>
      <c r="G343" s="2822" t="s">
        <v>136</v>
      </c>
      <c r="H343" s="2822" t="s">
        <v>1220</v>
      </c>
      <c r="I343" s="2834">
        <v>100</v>
      </c>
      <c r="J343" s="2834">
        <v>20</v>
      </c>
      <c r="K343" s="2837">
        <v>24</v>
      </c>
      <c r="L343" s="2837">
        <v>24</v>
      </c>
      <c r="M343" s="2822" t="s">
        <v>448</v>
      </c>
      <c r="N343" s="2825" t="s">
        <v>1221</v>
      </c>
      <c r="O343" s="2828">
        <f>+AC343+AC345</f>
        <v>211.7</v>
      </c>
      <c r="P343" s="2831">
        <v>0</v>
      </c>
      <c r="Q343" s="2831">
        <v>0</v>
      </c>
      <c r="R343" s="2831">
        <v>0</v>
      </c>
      <c r="S343" s="2806">
        <f>+SUM(O343:Q349)</f>
        <v>211.7</v>
      </c>
      <c r="T343" s="2809" t="s">
        <v>729</v>
      </c>
      <c r="U343" s="379" t="s">
        <v>64</v>
      </c>
      <c r="V343" s="929"/>
      <c r="W343" s="867" t="s">
        <v>105</v>
      </c>
      <c r="X343" s="847"/>
      <c r="Y343" s="644"/>
      <c r="Z343" s="805"/>
      <c r="AA343" s="715"/>
      <c r="AB343" s="715"/>
      <c r="AC343" s="715">
        <f>SUM(AB344)</f>
        <v>32.5</v>
      </c>
      <c r="AD343" s="644"/>
      <c r="AE343" s="635"/>
      <c r="AF343" s="635"/>
      <c r="AG343" s="2812" t="s">
        <v>1222</v>
      </c>
    </row>
    <row r="344" spans="1:33" s="481" customFormat="1" ht="42" customHeight="1" x14ac:dyDescent="0.25">
      <c r="A344" s="3059"/>
      <c r="B344" s="2839"/>
      <c r="C344" s="2842"/>
      <c r="D344" s="2823"/>
      <c r="E344" s="2845"/>
      <c r="F344" s="2823"/>
      <c r="G344" s="2823"/>
      <c r="H344" s="2823"/>
      <c r="I344" s="2835"/>
      <c r="J344" s="2835"/>
      <c r="K344" s="2835"/>
      <c r="L344" s="2835"/>
      <c r="M344" s="2823"/>
      <c r="N344" s="2826"/>
      <c r="O344" s="2829"/>
      <c r="P344" s="2832"/>
      <c r="Q344" s="2832"/>
      <c r="R344" s="2832"/>
      <c r="S344" s="2807"/>
      <c r="T344" s="2810"/>
      <c r="U344" s="627"/>
      <c r="V344" s="926" t="s">
        <v>47</v>
      </c>
      <c r="W344" s="889" t="s">
        <v>722</v>
      </c>
      <c r="X344" s="838">
        <v>10</v>
      </c>
      <c r="Y344" s="625" t="s">
        <v>315</v>
      </c>
      <c r="Z344" s="798">
        <v>3.25</v>
      </c>
      <c r="AA344" s="798">
        <f>+X344*Z344</f>
        <v>32.5</v>
      </c>
      <c r="AB344" s="798">
        <f>AA344</f>
        <v>32.5</v>
      </c>
      <c r="AC344" s="681"/>
      <c r="AD344" s="625"/>
      <c r="AE344" s="626" t="s">
        <v>52</v>
      </c>
      <c r="AF344" s="626"/>
      <c r="AG344" s="2813"/>
    </row>
    <row r="345" spans="1:33" s="481" customFormat="1" ht="51" customHeight="1" x14ac:dyDescent="0.25">
      <c r="A345" s="3059"/>
      <c r="B345" s="2839"/>
      <c r="C345" s="2842"/>
      <c r="D345" s="2823"/>
      <c r="E345" s="2845"/>
      <c r="F345" s="2823"/>
      <c r="G345" s="2823"/>
      <c r="H345" s="2823"/>
      <c r="I345" s="2835"/>
      <c r="J345" s="2835"/>
      <c r="K345" s="2835"/>
      <c r="L345" s="2835"/>
      <c r="M345" s="2823"/>
      <c r="N345" s="2826"/>
      <c r="O345" s="2829"/>
      <c r="P345" s="2832"/>
      <c r="Q345" s="2832"/>
      <c r="R345" s="2832"/>
      <c r="S345" s="2807"/>
      <c r="T345" s="2810"/>
      <c r="U345" s="375" t="s">
        <v>65</v>
      </c>
      <c r="V345" s="926"/>
      <c r="W345" s="867" t="s">
        <v>66</v>
      </c>
      <c r="X345" s="838"/>
      <c r="Y345" s="625"/>
      <c r="Z345" s="798"/>
      <c r="AA345" s="681"/>
      <c r="AB345" s="681"/>
      <c r="AC345" s="681">
        <f>SUM(AB346:AB349)</f>
        <v>179.2</v>
      </c>
      <c r="AD345" s="625"/>
      <c r="AE345" s="673"/>
      <c r="AF345" s="626"/>
      <c r="AG345" s="2813"/>
    </row>
    <row r="346" spans="1:33" s="481" customFormat="1" ht="39.75" customHeight="1" x14ac:dyDescent="0.25">
      <c r="A346" s="3059"/>
      <c r="B346" s="2839"/>
      <c r="C346" s="2842"/>
      <c r="D346" s="2823"/>
      <c r="E346" s="2845"/>
      <c r="F346" s="2823"/>
      <c r="G346" s="2823"/>
      <c r="H346" s="2823"/>
      <c r="I346" s="2835"/>
      <c r="J346" s="2835"/>
      <c r="K346" s="2835"/>
      <c r="L346" s="2835"/>
      <c r="M346" s="2823"/>
      <c r="N346" s="2826"/>
      <c r="O346" s="2829"/>
      <c r="P346" s="2832"/>
      <c r="Q346" s="2832"/>
      <c r="R346" s="2832"/>
      <c r="S346" s="2807"/>
      <c r="T346" s="2810"/>
      <c r="U346" s="627"/>
      <c r="V346" s="926" t="s">
        <v>47</v>
      </c>
      <c r="W346" s="889" t="s">
        <v>982</v>
      </c>
      <c r="X346" s="838">
        <v>1</v>
      </c>
      <c r="Y346" s="625" t="s">
        <v>264</v>
      </c>
      <c r="Z346" s="798">
        <v>40</v>
      </c>
      <c r="AA346" s="798">
        <f>+X346*Z346</f>
        <v>40</v>
      </c>
      <c r="AB346" s="798">
        <f>+AA346*0.12+AA346</f>
        <v>44.8</v>
      </c>
      <c r="AC346" s="681"/>
      <c r="AD346" s="625" t="s">
        <v>52</v>
      </c>
      <c r="AE346" s="626" t="s">
        <v>52</v>
      </c>
      <c r="AF346" s="626"/>
      <c r="AG346" s="2813"/>
    </row>
    <row r="347" spans="1:33" s="481" customFormat="1" ht="39.75" customHeight="1" x14ac:dyDescent="0.25">
      <c r="A347" s="3059"/>
      <c r="B347" s="2839"/>
      <c r="C347" s="2842"/>
      <c r="D347" s="2823"/>
      <c r="E347" s="2845"/>
      <c r="F347" s="2823"/>
      <c r="G347" s="2823"/>
      <c r="H347" s="2823"/>
      <c r="I347" s="2835"/>
      <c r="J347" s="2835"/>
      <c r="K347" s="2835"/>
      <c r="L347" s="2835"/>
      <c r="M347" s="2823"/>
      <c r="N347" s="2826"/>
      <c r="O347" s="2829"/>
      <c r="P347" s="2832"/>
      <c r="Q347" s="2832"/>
      <c r="R347" s="2832"/>
      <c r="S347" s="2807"/>
      <c r="T347" s="2810"/>
      <c r="U347" s="627"/>
      <c r="V347" s="926" t="s">
        <v>47</v>
      </c>
      <c r="W347" s="889" t="s">
        <v>983</v>
      </c>
      <c r="X347" s="838">
        <v>1</v>
      </c>
      <c r="Y347" s="625" t="s">
        <v>264</v>
      </c>
      <c r="Z347" s="798">
        <v>40</v>
      </c>
      <c r="AA347" s="798">
        <f>+X347*Z347</f>
        <v>40</v>
      </c>
      <c r="AB347" s="798">
        <f>+AA347*0.12+AA347</f>
        <v>44.8</v>
      </c>
      <c r="AC347" s="681"/>
      <c r="AD347" s="625" t="s">
        <v>52</v>
      </c>
      <c r="AE347" s="626" t="s">
        <v>52</v>
      </c>
      <c r="AF347" s="626"/>
      <c r="AG347" s="2813"/>
    </row>
    <row r="348" spans="1:33" s="481" customFormat="1" ht="39.75" customHeight="1" x14ac:dyDescent="0.25">
      <c r="A348" s="3059"/>
      <c r="B348" s="2839"/>
      <c r="C348" s="2842"/>
      <c r="D348" s="2823"/>
      <c r="E348" s="2845"/>
      <c r="F348" s="2823"/>
      <c r="G348" s="2823"/>
      <c r="H348" s="2823"/>
      <c r="I348" s="2835"/>
      <c r="J348" s="2835"/>
      <c r="K348" s="2835"/>
      <c r="L348" s="2835"/>
      <c r="M348" s="2823"/>
      <c r="N348" s="2826"/>
      <c r="O348" s="2829"/>
      <c r="P348" s="2832"/>
      <c r="Q348" s="2832"/>
      <c r="R348" s="2832"/>
      <c r="S348" s="2807"/>
      <c r="T348" s="2810"/>
      <c r="U348" s="627"/>
      <c r="V348" s="926" t="s">
        <v>47</v>
      </c>
      <c r="W348" s="889" t="s">
        <v>984</v>
      </c>
      <c r="X348" s="838">
        <v>1</v>
      </c>
      <c r="Y348" s="625" t="s">
        <v>264</v>
      </c>
      <c r="Z348" s="798">
        <v>40</v>
      </c>
      <c r="AA348" s="798">
        <f>+X348*Z348</f>
        <v>40</v>
      </c>
      <c r="AB348" s="798">
        <f>+AA348*0.12+AA348</f>
        <v>44.8</v>
      </c>
      <c r="AC348" s="681"/>
      <c r="AD348" s="625" t="s">
        <v>52</v>
      </c>
      <c r="AE348" s="626"/>
      <c r="AF348" s="626"/>
      <c r="AG348" s="2813"/>
    </row>
    <row r="349" spans="1:33" s="481" customFormat="1" ht="39.75" customHeight="1" thickBot="1" x14ac:dyDescent="0.3">
      <c r="A349" s="3059"/>
      <c r="B349" s="2840"/>
      <c r="C349" s="2843"/>
      <c r="D349" s="2824"/>
      <c r="E349" s="2846"/>
      <c r="F349" s="2824"/>
      <c r="G349" s="2824"/>
      <c r="H349" s="2824"/>
      <c r="I349" s="2836"/>
      <c r="J349" s="2836"/>
      <c r="K349" s="2836"/>
      <c r="L349" s="2836"/>
      <c r="M349" s="2824"/>
      <c r="N349" s="2827"/>
      <c r="O349" s="2830"/>
      <c r="P349" s="2833"/>
      <c r="Q349" s="2833"/>
      <c r="R349" s="2833"/>
      <c r="S349" s="2808"/>
      <c r="T349" s="2811"/>
      <c r="U349" s="653"/>
      <c r="V349" s="931" t="s">
        <v>47</v>
      </c>
      <c r="W349" s="892" t="s">
        <v>985</v>
      </c>
      <c r="X349" s="848">
        <v>1</v>
      </c>
      <c r="Y349" s="674" t="s">
        <v>264</v>
      </c>
      <c r="Z349" s="806">
        <v>40</v>
      </c>
      <c r="AA349" s="806">
        <f>+X349*Z349</f>
        <v>40</v>
      </c>
      <c r="AB349" s="806">
        <f>+AA349*0.12+AA349</f>
        <v>44.8</v>
      </c>
      <c r="AC349" s="807"/>
      <c r="AD349" s="674" t="s">
        <v>52</v>
      </c>
      <c r="AE349" s="675"/>
      <c r="AF349" s="675"/>
      <c r="AG349" s="2814"/>
    </row>
    <row r="350" spans="1:33" s="943" customFormat="1" ht="22.5" customHeight="1" thickBot="1" x14ac:dyDescent="0.3">
      <c r="A350" s="3060"/>
      <c r="B350" s="2815" t="s">
        <v>137</v>
      </c>
      <c r="C350" s="2816"/>
      <c r="D350" s="2816"/>
      <c r="E350" s="2816"/>
      <c r="F350" s="2816"/>
      <c r="G350" s="2816"/>
      <c r="H350" s="2816"/>
      <c r="I350" s="2816"/>
      <c r="J350" s="2816"/>
      <c r="K350" s="2816"/>
      <c r="L350" s="2816"/>
      <c r="M350" s="2816"/>
      <c r="N350" s="497" t="s">
        <v>138</v>
      </c>
      <c r="O350" s="940">
        <f>SUM(O309:O349)</f>
        <v>1232.7302399999999</v>
      </c>
      <c r="P350" s="940">
        <f>SUM(P309:P345)</f>
        <v>0</v>
      </c>
      <c r="Q350" s="940">
        <f>SUM(Q309:Q345)</f>
        <v>0</v>
      </c>
      <c r="R350" s="940">
        <f>SUM(R309:R345)</f>
        <v>0</v>
      </c>
      <c r="S350" s="940">
        <f>SUM(S309:S345)</f>
        <v>1232.7302399999999</v>
      </c>
      <c r="T350" s="945"/>
      <c r="U350" s="2817" t="s">
        <v>139</v>
      </c>
      <c r="V350" s="2818"/>
      <c r="W350" s="2818"/>
      <c r="X350" s="2818"/>
      <c r="Y350" s="2818"/>
      <c r="Z350" s="2818"/>
      <c r="AA350" s="2818"/>
      <c r="AB350" s="528" t="s">
        <v>138</v>
      </c>
      <c r="AC350" s="528">
        <f>SUM(AC309:AC349)</f>
        <v>1232.7302399999999</v>
      </c>
      <c r="AD350" s="2819"/>
      <c r="AE350" s="2820"/>
      <c r="AF350" s="2820"/>
      <c r="AG350" s="2821"/>
    </row>
    <row r="351" spans="1:33" s="481" customFormat="1" ht="30" customHeight="1" thickBot="1" x14ac:dyDescent="0.3">
      <c r="A351" s="1109" t="s">
        <v>319</v>
      </c>
      <c r="B351" s="1108"/>
      <c r="C351" s="1108"/>
      <c r="D351" s="1108"/>
      <c r="E351" s="1108"/>
      <c r="F351" s="1108"/>
      <c r="G351" s="1108"/>
      <c r="H351" s="1108"/>
      <c r="I351" s="1108"/>
      <c r="J351" s="1108"/>
      <c r="K351" s="1108"/>
      <c r="L351" s="1108"/>
      <c r="M351" s="1108"/>
      <c r="N351" s="574" t="s">
        <v>138</v>
      </c>
      <c r="O351" s="1107">
        <f>+O101+O125+O158+O182+O204+O232+O259+O281+O308+O350</f>
        <v>106856.85738399999</v>
      </c>
      <c r="P351" s="982">
        <f>+P101+P125+P158+P182+P204+P232+P259+P281+P308+P350</f>
        <v>9300</v>
      </c>
      <c r="Q351" s="982">
        <f>+Q101+Q125+Q158+Q182+Q204+Q232+Q259+Q281+Q308+Q350</f>
        <v>42811.003360000002</v>
      </c>
      <c r="R351" s="982">
        <f>+R101+R125+R158+R182+R204+R232+R259+R281+R308+R350</f>
        <v>0</v>
      </c>
      <c r="S351" s="983">
        <f>+S101+S125+S158+S182+S204+S232+S259+S281+S308+S350</f>
        <v>158967.86074400003</v>
      </c>
      <c r="T351" s="575"/>
      <c r="U351" s="2802" t="s">
        <v>320</v>
      </c>
      <c r="V351" s="2803"/>
      <c r="W351" s="2803"/>
      <c r="X351" s="2803"/>
      <c r="Y351" s="2803"/>
      <c r="Z351" s="2803"/>
      <c r="AA351" s="2803"/>
      <c r="AB351" s="576" t="s">
        <v>138</v>
      </c>
      <c r="AC351" s="981">
        <f>+AC101+AC125+AC158+AC182+AC204+AC232+AC259+AC281+AC308+AC350</f>
        <v>158967.86074400001</v>
      </c>
      <c r="AD351" s="2785"/>
      <c r="AE351" s="2785"/>
      <c r="AF351" s="2785"/>
      <c r="AG351" s="2786"/>
    </row>
    <row r="352" spans="1:33" s="481" customFormat="1" ht="16.5" customHeight="1" thickTop="1" x14ac:dyDescent="0.3">
      <c r="A352" s="316"/>
      <c r="B352" s="529"/>
      <c r="C352" s="529"/>
      <c r="D352" s="529"/>
      <c r="E352" s="529"/>
      <c r="F352" s="529"/>
      <c r="G352" s="529"/>
      <c r="H352" s="529"/>
      <c r="I352" s="529"/>
      <c r="J352" s="529"/>
      <c r="K352" s="529"/>
      <c r="L352" s="529"/>
      <c r="M352" s="529"/>
      <c r="N352" s="529"/>
      <c r="O352" s="529"/>
      <c r="P352" s="529"/>
      <c r="Q352" s="529"/>
      <c r="R352" s="529"/>
      <c r="S352" s="529"/>
      <c r="T352" s="530"/>
      <c r="U352" s="531"/>
      <c r="V352" s="531"/>
      <c r="W352" s="530"/>
      <c r="X352" s="532"/>
      <c r="Y352" s="532"/>
      <c r="Z352" s="533"/>
      <c r="AA352" s="532"/>
      <c r="AB352" s="532"/>
      <c r="AC352" s="534"/>
      <c r="AD352" s="532"/>
      <c r="AE352" s="532"/>
      <c r="AF352" s="532"/>
      <c r="AG352" s="532"/>
    </row>
    <row r="353" spans="1:33" s="481" customFormat="1" ht="16.5" customHeight="1" x14ac:dyDescent="0.3">
      <c r="B353" s="989" t="s">
        <v>1168</v>
      </c>
      <c r="C353" s="529"/>
      <c r="D353" s="953"/>
      <c r="E353" s="529"/>
      <c r="F353" s="529"/>
      <c r="G353" s="529"/>
      <c r="H353" s="529"/>
      <c r="I353" s="529"/>
      <c r="J353" s="529"/>
      <c r="K353" s="529"/>
      <c r="L353" s="529"/>
      <c r="M353" s="529"/>
      <c r="N353" s="529"/>
      <c r="O353" s="529"/>
      <c r="P353" s="529"/>
      <c r="Q353" s="529"/>
      <c r="R353" s="529"/>
      <c r="S353" s="529"/>
      <c r="T353" s="530"/>
      <c r="U353" s="531"/>
      <c r="V353" s="535"/>
      <c r="W353" s="530"/>
      <c r="X353" s="532"/>
      <c r="Y353" s="532"/>
      <c r="Z353" s="533"/>
      <c r="AA353" s="532"/>
      <c r="AB353" s="532"/>
      <c r="AC353" s="536"/>
      <c r="AD353" s="532"/>
      <c r="AE353" s="532"/>
      <c r="AF353" s="532"/>
      <c r="AG353" s="532"/>
    </row>
    <row r="354" spans="1:33" s="481" customFormat="1" ht="16.5" customHeight="1" x14ac:dyDescent="0.3">
      <c r="B354" s="989" t="s">
        <v>1223</v>
      </c>
      <c r="C354" s="529"/>
      <c r="D354" s="952"/>
      <c r="E354" s="529"/>
      <c r="F354" s="529"/>
      <c r="G354" s="529"/>
      <c r="H354" s="529"/>
      <c r="I354" s="529"/>
      <c r="J354" s="529"/>
      <c r="K354" s="529"/>
      <c r="L354" s="529"/>
      <c r="M354" s="529"/>
      <c r="N354" s="529"/>
      <c r="O354" s="529"/>
      <c r="P354" s="529"/>
      <c r="Q354" s="529"/>
      <c r="R354" s="529"/>
      <c r="S354" s="529"/>
      <c r="T354" s="530"/>
      <c r="U354" s="531"/>
      <c r="V354" s="531"/>
      <c r="W354" s="530"/>
      <c r="X354" s="532"/>
      <c r="Y354" s="532"/>
      <c r="Z354" s="533"/>
      <c r="AA354" s="532"/>
      <c r="AB354" s="532"/>
      <c r="AC354" s="534"/>
      <c r="AD354" s="532"/>
      <c r="AE354" s="532"/>
      <c r="AF354" s="532"/>
      <c r="AG354" s="532"/>
    </row>
    <row r="355" spans="1:33" s="481" customFormat="1" ht="16.5" customHeight="1" x14ac:dyDescent="0.3">
      <c r="B355" s="194" t="s">
        <v>2129</v>
      </c>
      <c r="D355" s="529"/>
      <c r="E355" s="529"/>
      <c r="F355" s="529"/>
      <c r="G355" s="529"/>
      <c r="H355" s="529"/>
      <c r="I355" s="529"/>
      <c r="J355" s="529"/>
      <c r="K355" s="529"/>
      <c r="L355" s="529"/>
      <c r="M355" s="529"/>
      <c r="N355" s="529"/>
      <c r="O355" s="529"/>
      <c r="P355" s="529"/>
      <c r="Q355" s="529"/>
      <c r="R355" s="529"/>
      <c r="S355" s="529"/>
      <c r="T355" s="530"/>
      <c r="U355" s="531"/>
      <c r="V355" s="531"/>
      <c r="W355" s="530"/>
      <c r="X355" s="532"/>
      <c r="Y355" s="532"/>
      <c r="Z355" s="533"/>
      <c r="AA355" s="532"/>
      <c r="AB355" s="532"/>
      <c r="AC355" s="537"/>
      <c r="AD355" s="532"/>
      <c r="AE355" s="532"/>
      <c r="AF355" s="532"/>
      <c r="AG355" s="532"/>
    </row>
    <row r="356" spans="1:33" s="481" customFormat="1" ht="16.5" customHeight="1" x14ac:dyDescent="0.3">
      <c r="A356" s="538"/>
      <c r="B356" s="529"/>
      <c r="C356" s="529"/>
      <c r="D356" s="529"/>
      <c r="E356" s="529"/>
      <c r="F356" s="529"/>
      <c r="G356" s="529"/>
      <c r="H356" s="529"/>
      <c r="I356" s="529"/>
      <c r="J356" s="529"/>
      <c r="K356" s="529"/>
      <c r="L356" s="529"/>
      <c r="M356" s="529"/>
      <c r="N356" s="529"/>
      <c r="O356" s="529"/>
      <c r="P356" s="529"/>
      <c r="Q356" s="529"/>
      <c r="R356" s="529"/>
      <c r="S356" s="529"/>
      <c r="T356" s="530"/>
      <c r="U356" s="530"/>
      <c r="V356" s="2804" t="s">
        <v>321</v>
      </c>
      <c r="W356" s="2805"/>
      <c r="X356" s="2805"/>
      <c r="Y356" s="532"/>
      <c r="Z356" s="533"/>
      <c r="AA356" s="532"/>
      <c r="AB356" s="532"/>
      <c r="AC356" s="532"/>
      <c r="AD356" s="537"/>
      <c r="AE356" s="532"/>
      <c r="AF356" s="532"/>
      <c r="AG356" s="532"/>
    </row>
    <row r="357" spans="1:33" s="481" customFormat="1" ht="16.5" customHeight="1" thickBot="1" x14ac:dyDescent="0.35">
      <c r="A357" s="539"/>
      <c r="B357" s="540"/>
      <c r="C357" s="529"/>
      <c r="D357" s="285"/>
      <c r="E357" s="285"/>
      <c r="F357" s="285"/>
      <c r="G357" s="285"/>
      <c r="H357" s="285"/>
      <c r="I357" s="286"/>
      <c r="J357" s="286"/>
      <c r="K357" s="286"/>
      <c r="L357" s="286"/>
      <c r="M357" s="285"/>
      <c r="N357" s="197"/>
      <c r="O357" s="286"/>
      <c r="P357" s="287"/>
      <c r="Q357" s="529"/>
      <c r="R357" s="529"/>
      <c r="S357" s="529"/>
      <c r="T357" s="530"/>
      <c r="U357" s="530"/>
      <c r="V357" s="1039"/>
      <c r="W357" s="541"/>
      <c r="X357" s="1039"/>
      <c r="Y357" s="532"/>
      <c r="Z357" s="533"/>
      <c r="AA357" s="532"/>
      <c r="AB357" s="532"/>
      <c r="AC357" s="532"/>
      <c r="AD357" s="537"/>
      <c r="AE357" s="532"/>
      <c r="AF357" s="532"/>
      <c r="AG357" s="532"/>
    </row>
    <row r="358" spans="1:33" s="481" customFormat="1" ht="18" customHeight="1" thickTop="1" x14ac:dyDescent="0.3">
      <c r="A358" s="539"/>
      <c r="B358" s="540"/>
      <c r="C358" s="529"/>
      <c r="D358" s="189"/>
      <c r="E358" s="189"/>
      <c r="F358" s="188"/>
      <c r="G358" s="219"/>
      <c r="H358" s="219"/>
      <c r="I358" s="219"/>
      <c r="J358" s="219"/>
      <c r="K358" s="219"/>
      <c r="L358" s="219"/>
      <c r="M358" s="219"/>
      <c r="N358" s="189"/>
      <c r="O358" s="189"/>
      <c r="P358" s="219"/>
      <c r="Q358" s="529"/>
      <c r="R358" s="529"/>
      <c r="S358" s="529"/>
      <c r="T358" s="530"/>
      <c r="U358" s="530"/>
      <c r="V358" s="960" t="s">
        <v>246</v>
      </c>
      <c r="W358" s="967" t="s">
        <v>247</v>
      </c>
      <c r="X358" s="961" t="s">
        <v>248</v>
      </c>
      <c r="Y358" s="532"/>
      <c r="Z358" s="533"/>
      <c r="AA358" s="532"/>
      <c r="AB358" s="532"/>
      <c r="AC358" s="532"/>
      <c r="AD358" s="537"/>
      <c r="AE358" s="532"/>
      <c r="AF358" s="532"/>
      <c r="AG358" s="532"/>
    </row>
    <row r="359" spans="1:33" s="481" customFormat="1" ht="18" customHeight="1" x14ac:dyDescent="0.3">
      <c r="A359" s="539"/>
      <c r="B359" s="540"/>
      <c r="C359" s="529"/>
      <c r="D359" s="188"/>
      <c r="E359" s="188"/>
      <c r="F359" s="188"/>
      <c r="G359" s="219"/>
      <c r="H359" s="219"/>
      <c r="I359" s="219"/>
      <c r="J359" s="219"/>
      <c r="K359" s="219"/>
      <c r="L359" s="219"/>
      <c r="M359" s="219"/>
      <c r="N359" s="188"/>
      <c r="O359" s="188"/>
      <c r="P359" s="219"/>
      <c r="Q359" s="529"/>
      <c r="R359" s="529"/>
      <c r="S359" s="529"/>
      <c r="T359" s="530"/>
      <c r="U359" s="530"/>
      <c r="V359" s="958" t="s">
        <v>50</v>
      </c>
      <c r="W359" s="966" t="str">
        <f>+W86</f>
        <v>Agua Potable</v>
      </c>
      <c r="X359" s="959">
        <f>+AC86</f>
        <v>4200</v>
      </c>
      <c r="Y359" s="1086"/>
      <c r="Z359" s="533"/>
      <c r="AA359" s="532"/>
      <c r="AB359" s="532"/>
      <c r="AC359" s="532"/>
      <c r="AD359" s="537"/>
      <c r="AE359" s="532"/>
      <c r="AF359" s="532"/>
      <c r="AG359" s="532"/>
    </row>
    <row r="360" spans="1:33" s="481" customFormat="1" ht="18" customHeight="1" x14ac:dyDescent="0.3">
      <c r="A360" s="539"/>
      <c r="B360" s="540"/>
      <c r="C360" s="529"/>
      <c r="D360" s="188"/>
      <c r="E360" s="188"/>
      <c r="F360" s="188"/>
      <c r="G360" s="219"/>
      <c r="H360" s="219"/>
      <c r="I360" s="219"/>
      <c r="J360" s="219"/>
      <c r="K360" s="219"/>
      <c r="L360" s="219"/>
      <c r="M360" s="219"/>
      <c r="N360" s="188"/>
      <c r="O360" s="188"/>
      <c r="P360" s="219"/>
      <c r="Q360" s="529"/>
      <c r="R360" s="529"/>
      <c r="S360" s="529"/>
      <c r="T360" s="530"/>
      <c r="U360" s="530"/>
      <c r="V360" s="954" t="s">
        <v>53</v>
      </c>
      <c r="W360" s="888" t="str">
        <f>W87</f>
        <v>Energía Eléctrica</v>
      </c>
      <c r="X360" s="955">
        <f>+AC87</f>
        <v>29800</v>
      </c>
      <c r="Y360" s="1086"/>
      <c r="Z360" s="533"/>
      <c r="AA360" s="532"/>
      <c r="AB360" s="532"/>
      <c r="AC360" s="532"/>
      <c r="AD360" s="537"/>
      <c r="AE360" s="532"/>
      <c r="AF360" s="532"/>
      <c r="AG360" s="532"/>
    </row>
    <row r="361" spans="1:33" s="481" customFormat="1" ht="18" customHeight="1" x14ac:dyDescent="0.3">
      <c r="A361" s="539"/>
      <c r="B361" s="540"/>
      <c r="C361" s="529"/>
      <c r="D361" s="188"/>
      <c r="E361" s="188"/>
      <c r="F361" s="188"/>
      <c r="G361" s="219"/>
      <c r="H361" s="219"/>
      <c r="I361" s="219"/>
      <c r="J361" s="219"/>
      <c r="K361" s="219"/>
      <c r="L361" s="219"/>
      <c r="M361" s="219"/>
      <c r="N361" s="188"/>
      <c r="O361" s="188"/>
      <c r="P361" s="219"/>
      <c r="Q361" s="529"/>
      <c r="R361" s="529"/>
      <c r="S361" s="529"/>
      <c r="T361" s="530"/>
      <c r="U361" s="530"/>
      <c r="V361" s="954" t="s">
        <v>55</v>
      </c>
      <c r="W361" s="888" t="str">
        <f>W88</f>
        <v>Telecomunicaciones</v>
      </c>
      <c r="X361" s="955">
        <f>+AC88</f>
        <v>320</v>
      </c>
      <c r="Y361" s="532"/>
      <c r="Z361" s="533"/>
      <c r="AA361" s="532"/>
      <c r="AB361" s="532"/>
      <c r="AC361" s="532"/>
      <c r="AD361" s="537"/>
      <c r="AE361" s="532"/>
      <c r="AF361" s="532"/>
      <c r="AG361" s="532"/>
    </row>
    <row r="362" spans="1:33" s="481" customFormat="1" ht="18" customHeight="1" x14ac:dyDescent="0.3">
      <c r="A362" s="539"/>
      <c r="B362" s="540"/>
      <c r="C362" s="529"/>
      <c r="D362" s="188"/>
      <c r="E362" s="188"/>
      <c r="F362" s="188"/>
      <c r="G362" s="219"/>
      <c r="H362" s="219"/>
      <c r="I362" s="219"/>
      <c r="J362" s="219"/>
      <c r="K362" s="219"/>
      <c r="L362" s="219"/>
      <c r="M362" s="219"/>
      <c r="N362" s="188"/>
      <c r="O362" s="188"/>
      <c r="P362" s="219"/>
      <c r="Q362" s="529"/>
      <c r="R362" s="529"/>
      <c r="S362" s="529"/>
      <c r="T362" s="530"/>
      <c r="U362" s="530"/>
      <c r="V362" s="954" t="s">
        <v>57</v>
      </c>
      <c r="W362" s="888" t="str">
        <f>W91</f>
        <v>Pasajes al Interior</v>
      </c>
      <c r="X362" s="955">
        <f>+AC91</f>
        <v>276.25</v>
      </c>
      <c r="Y362" s="1086"/>
      <c r="Z362" s="533"/>
      <c r="AA362" s="532"/>
      <c r="AB362" s="532"/>
      <c r="AC362" s="532"/>
      <c r="AD362" s="537"/>
      <c r="AE362" s="532"/>
      <c r="AF362" s="532"/>
      <c r="AG362" s="532"/>
    </row>
    <row r="363" spans="1:33" s="481" customFormat="1" ht="18" customHeight="1" x14ac:dyDescent="0.3">
      <c r="A363" s="539"/>
      <c r="B363" s="540"/>
      <c r="C363" s="529"/>
      <c r="D363" s="1077" t="s">
        <v>249</v>
      </c>
      <c r="E363" s="1105"/>
      <c r="F363" s="188"/>
      <c r="G363" s="219"/>
      <c r="H363" s="219"/>
      <c r="I363" s="219"/>
      <c r="J363" s="219"/>
      <c r="K363" s="219"/>
      <c r="L363" s="219"/>
      <c r="M363" s="219"/>
      <c r="N363" s="1077" t="s">
        <v>249</v>
      </c>
      <c r="O363" s="1105"/>
      <c r="P363" s="219"/>
      <c r="Q363" s="529"/>
      <c r="R363" s="529"/>
      <c r="S363" s="529"/>
      <c r="T363" s="530"/>
      <c r="U363" s="530"/>
      <c r="V363" s="954" t="s">
        <v>59</v>
      </c>
      <c r="W363" s="888" t="str">
        <f>W89</f>
        <v>Viáticos y Subsistencias en el Interior</v>
      </c>
      <c r="X363" s="955">
        <f>+AC89</f>
        <v>1193.2</v>
      </c>
      <c r="Y363" s="1086"/>
      <c r="Z363" s="533"/>
      <c r="AA363" s="532"/>
      <c r="AB363" s="532"/>
      <c r="AC363" s="532"/>
      <c r="AD363" s="537"/>
      <c r="AE363" s="532"/>
      <c r="AF363" s="532"/>
      <c r="AG363" s="532"/>
    </row>
    <row r="364" spans="1:33" s="481" customFormat="1" ht="18" customHeight="1" x14ac:dyDescent="0.3">
      <c r="A364" s="539"/>
      <c r="B364" s="540"/>
      <c r="C364" s="529"/>
      <c r="D364" s="1078" t="s">
        <v>250</v>
      </c>
      <c r="E364" s="1104"/>
      <c r="F364" s="206"/>
      <c r="G364" s="219"/>
      <c r="H364" s="219"/>
      <c r="I364" s="219"/>
      <c r="J364" s="219"/>
      <c r="K364" s="219"/>
      <c r="L364" s="219"/>
      <c r="M364" s="219"/>
      <c r="N364" s="1078" t="s">
        <v>250</v>
      </c>
      <c r="O364" s="1104"/>
      <c r="P364" s="219"/>
      <c r="Q364" s="529"/>
      <c r="R364" s="529"/>
      <c r="S364" s="529"/>
      <c r="T364" s="530"/>
      <c r="U364" s="530"/>
      <c r="V364" s="954" t="s">
        <v>61</v>
      </c>
      <c r="W364" s="888" t="str">
        <f>W90</f>
        <v>Viáticos y Subsistencias en el Exterior</v>
      </c>
      <c r="X364" s="955">
        <f>+AC90</f>
        <v>617</v>
      </c>
      <c r="Y364" s="1086"/>
      <c r="Z364" s="533"/>
      <c r="AA364" s="532"/>
      <c r="AB364" s="532"/>
      <c r="AC364" s="532"/>
      <c r="AD364" s="537"/>
      <c r="AE364" s="532"/>
      <c r="AF364" s="532"/>
      <c r="AG364" s="532"/>
    </row>
    <row r="365" spans="1:33" s="481" customFormat="1" ht="33.950000000000003" customHeight="1" x14ac:dyDescent="0.3">
      <c r="A365" s="539"/>
      <c r="B365" s="540"/>
      <c r="C365" s="529"/>
      <c r="D365" s="285"/>
      <c r="E365" s="285"/>
      <c r="F365" s="285"/>
      <c r="G365" s="285"/>
      <c r="H365" s="285"/>
      <c r="I365" s="286"/>
      <c r="J365" s="286"/>
      <c r="K365" s="286"/>
      <c r="L365" s="286"/>
      <c r="M365" s="285"/>
      <c r="N365" s="197"/>
      <c r="O365" s="286"/>
      <c r="P365" s="287"/>
      <c r="Q365" s="529"/>
      <c r="R365" s="529"/>
      <c r="S365" s="529"/>
      <c r="T365" s="530"/>
      <c r="U365" s="530"/>
      <c r="V365" s="954" t="s">
        <v>133</v>
      </c>
      <c r="W365" s="889" t="s">
        <v>280</v>
      </c>
      <c r="X365" s="205">
        <f>AC84+AC95</f>
        <v>830</v>
      </c>
      <c r="Y365" s="1086"/>
      <c r="Z365" s="533"/>
      <c r="AA365" s="532"/>
      <c r="AB365" s="532"/>
      <c r="AC365" s="532"/>
      <c r="AD365" s="537"/>
      <c r="AE365" s="532"/>
      <c r="AF365" s="532"/>
      <c r="AG365" s="532"/>
    </row>
    <row r="366" spans="1:33" s="481" customFormat="1" ht="18" customHeight="1" x14ac:dyDescent="0.3">
      <c r="A366" s="539"/>
      <c r="B366" s="540"/>
      <c r="C366" s="529"/>
      <c r="D366" s="529"/>
      <c r="E366" s="529"/>
      <c r="F366" s="529"/>
      <c r="G366" s="529"/>
      <c r="H366" s="529"/>
      <c r="I366" s="529"/>
      <c r="J366" s="529"/>
      <c r="K366" s="529"/>
      <c r="L366" s="529"/>
      <c r="M366" s="529"/>
      <c r="N366" s="529"/>
      <c r="O366" s="529"/>
      <c r="P366" s="529"/>
      <c r="Q366" s="529"/>
      <c r="R366" s="529"/>
      <c r="S366" s="529"/>
      <c r="T366" s="530"/>
      <c r="U366" s="530"/>
      <c r="V366" s="954" t="s">
        <v>739</v>
      </c>
      <c r="W366" s="72" t="str">
        <f>+W96</f>
        <v>Honorarios por Contratos Civiles de Servicios</v>
      </c>
      <c r="X366" s="955">
        <f>+AC96</f>
        <v>44455.99</v>
      </c>
      <c r="Y366" s="1087"/>
      <c r="Z366" s="533"/>
      <c r="AA366" s="532"/>
      <c r="AB366" s="532"/>
      <c r="AC366" s="532"/>
      <c r="AD366" s="537"/>
      <c r="AE366" s="532"/>
      <c r="AF366" s="532"/>
      <c r="AG366" s="532"/>
    </row>
    <row r="367" spans="1:33" s="481" customFormat="1" ht="18" customHeight="1" x14ac:dyDescent="0.3">
      <c r="A367" s="539"/>
      <c r="B367" s="540"/>
      <c r="C367" s="529"/>
      <c r="D367" s="529"/>
      <c r="E367" s="529"/>
      <c r="F367" s="529"/>
      <c r="G367" s="529"/>
      <c r="H367" s="529"/>
      <c r="I367" s="529"/>
      <c r="J367" s="529"/>
      <c r="K367" s="529"/>
      <c r="L367" s="529"/>
      <c r="M367" s="529"/>
      <c r="N367" s="529"/>
      <c r="O367" s="529"/>
      <c r="P367" s="529"/>
      <c r="Q367" s="529"/>
      <c r="R367" s="529"/>
      <c r="S367" s="529"/>
      <c r="T367" s="530"/>
      <c r="U367" s="530"/>
      <c r="V367" s="954" t="s">
        <v>70</v>
      </c>
      <c r="W367" s="72" t="str">
        <f>+W97</f>
        <v>Honorarios por Contratos Civiles de Servicios</v>
      </c>
      <c r="X367" s="955">
        <f>+AC97</f>
        <v>3299.9999999999995</v>
      </c>
      <c r="Y367" s="532"/>
      <c r="Z367" s="533"/>
      <c r="AA367" s="1040"/>
      <c r="AB367" s="532"/>
      <c r="AC367" s="532"/>
      <c r="AD367" s="537"/>
      <c r="AE367" s="532"/>
      <c r="AF367" s="532"/>
      <c r="AG367" s="532"/>
    </row>
    <row r="368" spans="1:33" s="481" customFormat="1" ht="18" customHeight="1" x14ac:dyDescent="0.3">
      <c r="A368" s="539"/>
      <c r="B368" s="540"/>
      <c r="C368" s="529"/>
      <c r="D368" s="529"/>
      <c r="E368" s="529"/>
      <c r="F368" s="529"/>
      <c r="G368" s="529"/>
      <c r="H368" s="529"/>
      <c r="I368" s="529"/>
      <c r="J368" s="529"/>
      <c r="K368" s="529"/>
      <c r="L368" s="529"/>
      <c r="M368" s="529"/>
      <c r="N368" s="529"/>
      <c r="O368" s="529"/>
      <c r="P368" s="529"/>
      <c r="Q368" s="529"/>
      <c r="R368" s="529"/>
      <c r="S368" s="529"/>
      <c r="T368" s="530"/>
      <c r="U368" s="530"/>
      <c r="V368" s="954" t="s">
        <v>72</v>
      </c>
      <c r="W368" s="72" t="str">
        <f>+W100</f>
        <v>Honorarios por Contratos Civiles de Servicios</v>
      </c>
      <c r="X368" s="955">
        <f>+AC92+AC100</f>
        <v>20535.400000000001</v>
      </c>
      <c r="Y368" s="532"/>
      <c r="Z368" s="533"/>
      <c r="AA368" s="532"/>
      <c r="AB368" s="532"/>
      <c r="AC368" s="532"/>
      <c r="AD368" s="537"/>
      <c r="AE368" s="532"/>
      <c r="AF368" s="532"/>
      <c r="AG368" s="532"/>
    </row>
    <row r="369" spans="1:33" s="481" customFormat="1" ht="33.950000000000003" customHeight="1" x14ac:dyDescent="0.3">
      <c r="A369" s="316"/>
      <c r="B369" s="529"/>
      <c r="C369" s="529"/>
      <c r="D369" s="529"/>
      <c r="E369" s="529"/>
      <c r="F369" s="529"/>
      <c r="G369" s="529"/>
      <c r="H369" s="529"/>
      <c r="I369" s="529"/>
      <c r="J369" s="529"/>
      <c r="K369" s="529"/>
      <c r="L369" s="529"/>
      <c r="M369" s="529"/>
      <c r="N369" s="529"/>
      <c r="O369" s="529"/>
      <c r="P369" s="529"/>
      <c r="Q369" s="529"/>
      <c r="R369" s="529"/>
      <c r="S369" s="529"/>
      <c r="T369" s="530"/>
      <c r="U369" s="530"/>
      <c r="V369" s="204" t="s">
        <v>281</v>
      </c>
      <c r="W369" s="72" t="str">
        <f>+W117</f>
        <v>Mantenimiento y Reparación de Equipos y Sistemas Informáticos</v>
      </c>
      <c r="X369" s="205">
        <f>+AC117+AC94</f>
        <v>3164.4268640000005</v>
      </c>
      <c r="Y369" s="1086"/>
      <c r="Z369" s="533"/>
      <c r="AA369" s="532"/>
      <c r="AB369" s="532"/>
      <c r="AC369" s="532"/>
      <c r="AD369" s="537"/>
      <c r="AE369" s="532"/>
      <c r="AF369" s="532"/>
      <c r="AG369" s="532"/>
    </row>
    <row r="370" spans="1:33" s="481" customFormat="1" ht="18" customHeight="1" x14ac:dyDescent="0.3">
      <c r="A370" s="316"/>
      <c r="B370" s="529"/>
      <c r="C370" s="529"/>
      <c r="D370" s="529"/>
      <c r="E370" s="529"/>
      <c r="F370" s="529"/>
      <c r="G370" s="529"/>
      <c r="H370" s="529"/>
      <c r="I370" s="529"/>
      <c r="J370" s="529"/>
      <c r="K370" s="529"/>
      <c r="L370" s="529"/>
      <c r="M370" s="529"/>
      <c r="N370" s="529"/>
      <c r="O370" s="529"/>
      <c r="P370" s="529"/>
      <c r="Q370" s="529"/>
      <c r="R370" s="529"/>
      <c r="S370" s="529"/>
      <c r="T370" s="530"/>
      <c r="U370" s="530"/>
      <c r="V370" s="954" t="s">
        <v>64</v>
      </c>
      <c r="W370" s="888" t="str">
        <f>+W10</f>
        <v>Materiales de Oficina</v>
      </c>
      <c r="X370" s="956">
        <f>+AC10+AC28+AC63+AC107+AC111+AC114+AC135+AC144+AC149+AC151+AC153+AC159+AC172+AC175+AC179+AC183+AC193+AC196+AC200+AC205+AC216+AC224+AC226+AC233+AC244+AC252+AC254+AC260+AC270+AC274+AC278+AC282+AC293+AC301+AC303+AC309+AC316+AC319+AC328+AC330+AC339+AC343</f>
        <v>2999.9990000000003</v>
      </c>
      <c r="Y370" s="1088"/>
      <c r="Z370" s="533"/>
      <c r="AA370" s="532"/>
      <c r="AB370" s="532"/>
      <c r="AC370" s="532"/>
      <c r="AD370" s="537"/>
      <c r="AE370" s="532"/>
      <c r="AF370" s="532"/>
      <c r="AG370" s="532"/>
    </row>
    <row r="371" spans="1:33" s="481" customFormat="1" ht="18" customHeight="1" x14ac:dyDescent="0.3">
      <c r="A371" s="316"/>
      <c r="B371" s="529"/>
      <c r="C371" s="529"/>
      <c r="D371" s="529"/>
      <c r="E371" s="529"/>
      <c r="F371" s="529"/>
      <c r="G371" s="529"/>
      <c r="H371" s="529"/>
      <c r="I371" s="529"/>
      <c r="J371" s="529"/>
      <c r="K371" s="529"/>
      <c r="L371" s="529"/>
      <c r="M371" s="529"/>
      <c r="N371" s="529"/>
      <c r="O371" s="529"/>
      <c r="P371" s="529"/>
      <c r="Q371" s="529"/>
      <c r="R371" s="529"/>
      <c r="S371" s="529"/>
      <c r="T371" s="530"/>
      <c r="U371" s="530"/>
      <c r="V371" s="954" t="s">
        <v>67</v>
      </c>
      <c r="W371" s="888" t="str">
        <f>+W42</f>
        <v>Materiales de Aseo</v>
      </c>
      <c r="X371" s="955">
        <f>+AC42</f>
        <v>2500.00128</v>
      </c>
      <c r="Y371" s="1086"/>
      <c r="Z371" s="533"/>
      <c r="AA371" s="532"/>
      <c r="AB371" s="532"/>
      <c r="AC371" s="532"/>
      <c r="AD371" s="537"/>
      <c r="AE371" s="532"/>
      <c r="AF371" s="532"/>
      <c r="AG371" s="532"/>
    </row>
    <row r="372" spans="1:33" s="481" customFormat="1" ht="33.950000000000003" customHeight="1" x14ac:dyDescent="0.3">
      <c r="A372" s="316"/>
      <c r="B372" s="529"/>
      <c r="C372" s="529"/>
      <c r="D372" s="529"/>
      <c r="E372" s="529"/>
      <c r="F372" s="529"/>
      <c r="G372" s="529"/>
      <c r="H372" s="529"/>
      <c r="I372" s="529"/>
      <c r="J372" s="529"/>
      <c r="K372" s="529"/>
      <c r="L372" s="529"/>
      <c r="M372" s="529"/>
      <c r="N372" s="529"/>
      <c r="O372" s="529"/>
      <c r="P372" s="529"/>
      <c r="Q372" s="529"/>
      <c r="R372" s="529"/>
      <c r="S372" s="529"/>
      <c r="T372" s="530"/>
      <c r="U372" s="530"/>
      <c r="V372" s="954" t="s">
        <v>65</v>
      </c>
      <c r="W372" s="888" t="str">
        <f>+W15</f>
        <v>Materiales de Impresión, Fotografía, Reproducción y Publicaciones</v>
      </c>
      <c r="X372" s="955">
        <f>+AC15+AC120+AC126+AC146+AC163+AC188+AC210+AC219+AC238+AC247+AC265+AC287+AC322+AC324+AC36+AC102+AC296+AC345</f>
        <v>2099.9966399999998</v>
      </c>
      <c r="Y372" s="1086"/>
      <c r="Z372" s="533"/>
      <c r="AA372" s="532"/>
      <c r="AB372" s="532"/>
      <c r="AC372" s="532"/>
      <c r="AD372" s="537"/>
      <c r="AE372" s="532"/>
      <c r="AF372" s="532"/>
      <c r="AG372" s="532"/>
    </row>
    <row r="373" spans="1:33" s="481" customFormat="1" ht="44.25" customHeight="1" x14ac:dyDescent="0.3">
      <c r="A373" s="316"/>
      <c r="B373" s="529"/>
      <c r="C373" s="529"/>
      <c r="D373" s="529"/>
      <c r="E373" s="529"/>
      <c r="F373" s="529"/>
      <c r="G373" s="529"/>
      <c r="H373" s="529"/>
      <c r="I373" s="529"/>
      <c r="J373" s="529"/>
      <c r="K373" s="529"/>
      <c r="L373" s="529"/>
      <c r="M373" s="529"/>
      <c r="N373" s="529"/>
      <c r="O373" s="529"/>
      <c r="P373" s="529"/>
      <c r="Q373" s="529"/>
      <c r="R373" s="529"/>
      <c r="S373" s="529"/>
      <c r="T373" s="530"/>
      <c r="U373" s="530"/>
      <c r="V373" s="954" t="s">
        <v>1166</v>
      </c>
      <c r="W373" s="888" t="s">
        <v>367</v>
      </c>
      <c r="X373" s="955">
        <f>+AC66</f>
        <v>6000</v>
      </c>
      <c r="Y373" s="1086"/>
      <c r="Z373" s="533"/>
      <c r="AA373" s="532"/>
      <c r="AB373" s="532"/>
      <c r="AC373" s="532"/>
      <c r="AD373" s="537"/>
      <c r="AE373" s="532"/>
      <c r="AF373" s="532"/>
      <c r="AG373" s="532"/>
    </row>
    <row r="374" spans="1:33" s="481" customFormat="1" ht="18" customHeight="1" x14ac:dyDescent="0.3">
      <c r="A374" s="316"/>
      <c r="B374" s="529"/>
      <c r="C374" s="529"/>
      <c r="D374" s="529"/>
      <c r="E374" s="529"/>
      <c r="F374" s="529"/>
      <c r="G374" s="529"/>
      <c r="H374" s="529"/>
      <c r="I374" s="529"/>
      <c r="J374" s="529"/>
      <c r="K374" s="529"/>
      <c r="L374" s="529"/>
      <c r="M374" s="529"/>
      <c r="N374" s="529"/>
      <c r="O374" s="529"/>
      <c r="P374" s="529"/>
      <c r="Q374" s="529"/>
      <c r="R374" s="529"/>
      <c r="S374" s="529"/>
      <c r="T374" s="530"/>
      <c r="U374" s="530"/>
      <c r="V374" s="957" t="s">
        <v>951</v>
      </c>
      <c r="W374" s="888" t="s">
        <v>129</v>
      </c>
      <c r="X374" s="955">
        <f>+AC12</f>
        <v>999.99760000000015</v>
      </c>
      <c r="Y374" s="1086"/>
      <c r="Z374" s="533"/>
      <c r="AA374" s="532"/>
      <c r="AB374" s="532"/>
      <c r="AC374" s="532"/>
      <c r="AD374" s="537"/>
      <c r="AE374" s="532"/>
      <c r="AF374" s="532"/>
      <c r="AG374" s="532"/>
    </row>
    <row r="375" spans="1:33" s="481" customFormat="1" ht="18" customHeight="1" x14ac:dyDescent="0.3">
      <c r="A375" s="316"/>
      <c r="B375" s="529"/>
      <c r="C375" s="529"/>
      <c r="D375" s="529"/>
      <c r="E375" s="529"/>
      <c r="F375" s="529"/>
      <c r="G375" s="529"/>
      <c r="H375" s="529"/>
      <c r="I375" s="529"/>
      <c r="J375" s="529"/>
      <c r="K375" s="529"/>
      <c r="L375" s="529"/>
      <c r="M375" s="529"/>
      <c r="N375" s="529"/>
      <c r="O375" s="529"/>
      <c r="P375" s="529"/>
      <c r="Q375" s="529"/>
      <c r="R375" s="529"/>
      <c r="S375" s="529"/>
      <c r="T375" s="530"/>
      <c r="U375" s="530"/>
      <c r="V375" s="957" t="s">
        <v>955</v>
      </c>
      <c r="W375" s="888" t="s">
        <v>129</v>
      </c>
      <c r="X375" s="955">
        <f>+AC20</f>
        <v>3999.9993600000007</v>
      </c>
      <c r="Y375" s="532"/>
      <c r="Z375" s="533"/>
      <c r="AA375" s="532"/>
      <c r="AB375" s="532"/>
      <c r="AC375" s="532"/>
      <c r="AD375" s="537"/>
      <c r="AE375" s="532"/>
      <c r="AF375" s="532"/>
      <c r="AG375" s="532"/>
    </row>
    <row r="376" spans="1:33" s="481" customFormat="1" ht="18" customHeight="1" x14ac:dyDescent="0.3">
      <c r="A376" s="316"/>
      <c r="B376" s="529"/>
      <c r="C376" s="529"/>
      <c r="D376" s="529"/>
      <c r="E376" s="529"/>
      <c r="F376" s="529"/>
      <c r="G376" s="529"/>
      <c r="H376" s="529"/>
      <c r="I376" s="529"/>
      <c r="J376" s="529"/>
      <c r="K376" s="529"/>
      <c r="L376" s="529"/>
      <c r="M376" s="529"/>
      <c r="N376" s="529"/>
      <c r="O376" s="529"/>
      <c r="P376" s="529"/>
      <c r="Q376" s="529"/>
      <c r="R376" s="529"/>
      <c r="S376" s="529"/>
      <c r="T376" s="530"/>
      <c r="U376" s="530"/>
      <c r="V376" s="957" t="s">
        <v>960</v>
      </c>
      <c r="W376" s="888" t="s">
        <v>82</v>
      </c>
      <c r="X376" s="955">
        <f>+AC31</f>
        <v>5399.9960000000001</v>
      </c>
      <c r="Y376" s="1086"/>
      <c r="Z376" s="533"/>
      <c r="AA376" s="532"/>
      <c r="AB376" s="532"/>
      <c r="AC376" s="532"/>
      <c r="AD376" s="537"/>
      <c r="AE376" s="532"/>
      <c r="AF376" s="532"/>
      <c r="AG376" s="532"/>
    </row>
    <row r="377" spans="1:33" s="481" customFormat="1" ht="18" customHeight="1" x14ac:dyDescent="0.3">
      <c r="A377" s="316"/>
      <c r="B377" s="529"/>
      <c r="C377" s="529"/>
      <c r="D377" s="529"/>
      <c r="E377" s="529"/>
      <c r="F377" s="529"/>
      <c r="G377" s="529"/>
      <c r="H377" s="529"/>
      <c r="I377" s="529"/>
      <c r="J377" s="529"/>
      <c r="K377" s="529"/>
      <c r="L377" s="529"/>
      <c r="M377" s="529"/>
      <c r="N377" s="529"/>
      <c r="O377" s="529"/>
      <c r="P377" s="529"/>
      <c r="Q377" s="529"/>
      <c r="R377" s="529"/>
      <c r="S377" s="529"/>
      <c r="T377" s="530"/>
      <c r="U377" s="530"/>
      <c r="V377" s="957" t="s">
        <v>956</v>
      </c>
      <c r="W377" s="888" t="s">
        <v>957</v>
      </c>
      <c r="X377" s="956">
        <f>+AC24</f>
        <v>10000.004000000001</v>
      </c>
      <c r="Y377" s="532"/>
      <c r="Z377" s="533"/>
      <c r="AA377" s="532"/>
      <c r="AB377" s="532"/>
      <c r="AC377" s="532"/>
      <c r="AD377" s="537"/>
      <c r="AE377" s="532"/>
      <c r="AF377" s="532"/>
      <c r="AG377" s="532"/>
    </row>
    <row r="378" spans="1:33" s="481" customFormat="1" ht="33.950000000000003" customHeight="1" x14ac:dyDescent="0.3">
      <c r="A378" s="316"/>
      <c r="B378" s="529"/>
      <c r="C378" s="529"/>
      <c r="D378" s="529"/>
      <c r="E378" s="529"/>
      <c r="F378" s="529"/>
      <c r="G378" s="529"/>
      <c r="H378" s="529"/>
      <c r="I378" s="529"/>
      <c r="J378" s="529"/>
      <c r="K378" s="529"/>
      <c r="L378" s="529"/>
      <c r="M378" s="529"/>
      <c r="N378" s="529"/>
      <c r="O378" s="529"/>
      <c r="P378" s="529"/>
      <c r="Q378" s="529"/>
      <c r="R378" s="529"/>
      <c r="S378" s="529"/>
      <c r="T378" s="530"/>
      <c r="U378" s="530"/>
      <c r="V378" s="954" t="s">
        <v>800</v>
      </c>
      <c r="W378" s="72" t="str">
        <f>+W98</f>
        <v>Obligaciones de Ejercicios Anteriores por Egresos de Personal</v>
      </c>
      <c r="X378" s="955">
        <f>+AC98</f>
        <v>8000</v>
      </c>
      <c r="Y378" s="1086"/>
      <c r="Z378" s="533"/>
      <c r="AA378" s="532"/>
      <c r="AB378" s="532"/>
      <c r="AC378" s="532"/>
      <c r="AD378" s="537"/>
      <c r="AE378" s="532"/>
      <c r="AF378" s="532"/>
      <c r="AG378" s="532"/>
    </row>
    <row r="379" spans="1:33" s="481" customFormat="1" ht="33.950000000000003" customHeight="1" x14ac:dyDescent="0.3">
      <c r="A379" s="316"/>
      <c r="B379" s="529"/>
      <c r="C379" s="529"/>
      <c r="D379" s="529"/>
      <c r="E379" s="529"/>
      <c r="F379" s="529"/>
      <c r="G379" s="529"/>
      <c r="H379" s="529"/>
      <c r="I379" s="529"/>
      <c r="J379" s="529"/>
      <c r="K379" s="529"/>
      <c r="L379" s="529"/>
      <c r="M379" s="529"/>
      <c r="N379" s="529"/>
      <c r="O379" s="529"/>
      <c r="P379" s="529"/>
      <c r="Q379" s="529"/>
      <c r="R379" s="529"/>
      <c r="S379" s="529"/>
      <c r="T379" s="530"/>
      <c r="U379" s="530"/>
      <c r="V379" s="964" t="s">
        <v>73</v>
      </c>
      <c r="W379" s="248" t="str">
        <f>+W99</f>
        <v>Obligaciones de Ejercicios Anteriores por Egresos de Personal</v>
      </c>
      <c r="X379" s="965">
        <f>+AC99</f>
        <v>8275.6</v>
      </c>
      <c r="Y379" s="532"/>
      <c r="Z379" s="1089"/>
      <c r="AA379" s="532"/>
      <c r="AB379" s="532"/>
      <c r="AC379" s="532"/>
      <c r="AD379" s="537"/>
      <c r="AE379" s="532"/>
      <c r="AF379" s="532"/>
      <c r="AG379" s="532"/>
    </row>
    <row r="380" spans="1:33" s="481" customFormat="1" ht="18" customHeight="1" thickBot="1" x14ac:dyDescent="0.35">
      <c r="A380" s="316"/>
      <c r="B380" s="529"/>
      <c r="C380" s="529"/>
      <c r="D380" s="529"/>
      <c r="E380" s="529"/>
      <c r="F380" s="529"/>
      <c r="G380" s="529"/>
      <c r="H380" s="529"/>
      <c r="I380" s="529"/>
      <c r="J380" s="529"/>
      <c r="K380" s="529"/>
      <c r="L380" s="529"/>
      <c r="M380" s="529"/>
      <c r="N380" s="529"/>
      <c r="O380" s="529"/>
      <c r="P380" s="529"/>
      <c r="Q380" s="529"/>
      <c r="R380" s="529"/>
      <c r="S380" s="529"/>
      <c r="T380" s="530"/>
      <c r="U380" s="530"/>
      <c r="V380" s="962"/>
      <c r="W380" s="963" t="s">
        <v>251</v>
      </c>
      <c r="X380" s="968">
        <f>SUM(X359:X379)</f>
        <v>158967.86074399998</v>
      </c>
      <c r="Y380" s="1090"/>
      <c r="Z380" s="533"/>
      <c r="AA380" s="532"/>
      <c r="AB380" s="532"/>
      <c r="AC380" s="532"/>
      <c r="AD380" s="537"/>
      <c r="AE380" s="532"/>
      <c r="AF380" s="532"/>
      <c r="AG380" s="532"/>
    </row>
    <row r="381" spans="1:33" s="481" customFormat="1" ht="16.5" customHeight="1" thickTop="1" x14ac:dyDescent="0.3">
      <c r="A381" s="316"/>
      <c r="B381" s="529"/>
      <c r="C381" s="529"/>
      <c r="D381" s="529"/>
      <c r="E381" s="529"/>
      <c r="F381" s="529"/>
      <c r="G381" s="529"/>
      <c r="H381" s="529"/>
      <c r="I381" s="529"/>
      <c r="J381" s="529"/>
      <c r="K381" s="529"/>
      <c r="L381" s="529"/>
      <c r="M381" s="529"/>
      <c r="N381" s="529"/>
      <c r="O381" s="529"/>
      <c r="P381" s="529"/>
      <c r="Q381" s="529"/>
      <c r="R381" s="529"/>
      <c r="S381" s="529"/>
      <c r="T381" s="530"/>
      <c r="U381" s="530"/>
      <c r="V381" s="1040"/>
      <c r="W381" s="1040"/>
      <c r="X381" s="1040"/>
      <c r="Y381" s="532"/>
      <c r="Z381" s="533"/>
      <c r="AA381" s="532"/>
      <c r="AB381" s="532"/>
      <c r="AC381" s="532"/>
      <c r="AD381" s="537"/>
      <c r="AE381" s="532"/>
      <c r="AF381" s="532"/>
      <c r="AG381" s="532"/>
    </row>
    <row r="382" spans="1:33" s="481" customFormat="1" ht="16.5" customHeight="1" x14ac:dyDescent="0.3">
      <c r="A382" s="316"/>
      <c r="B382" s="529"/>
      <c r="C382" s="529"/>
      <c r="D382" s="529"/>
      <c r="E382" s="529"/>
      <c r="F382" s="529"/>
      <c r="G382" s="529"/>
      <c r="H382" s="529"/>
      <c r="I382" s="529"/>
      <c r="J382" s="529"/>
      <c r="K382" s="529"/>
      <c r="L382" s="529"/>
      <c r="M382" s="529"/>
      <c r="N382" s="529"/>
      <c r="O382" s="529"/>
      <c r="P382" s="529"/>
      <c r="Q382" s="529"/>
      <c r="R382" s="529"/>
      <c r="S382" s="529"/>
      <c r="T382" s="530"/>
      <c r="U382" s="530"/>
      <c r="V382" s="542"/>
      <c r="W382" s="543" t="s">
        <v>252</v>
      </c>
      <c r="X382" s="542"/>
      <c r="Y382" s="532"/>
      <c r="Z382" s="533"/>
      <c r="AA382" s="544"/>
      <c r="AB382" s="532"/>
      <c r="AC382" s="532"/>
      <c r="AD382" s="537"/>
      <c r="AE382" s="532"/>
      <c r="AF382" s="532"/>
      <c r="AG382" s="532"/>
    </row>
    <row r="383" spans="1:33" s="481" customFormat="1" ht="16.5" customHeight="1" x14ac:dyDescent="0.3">
      <c r="A383" s="316"/>
      <c r="B383" s="529"/>
      <c r="C383" s="529"/>
      <c r="D383" s="529"/>
      <c r="E383" s="529"/>
      <c r="F383" s="529"/>
      <c r="G383" s="529"/>
      <c r="H383" s="529"/>
      <c r="I383" s="529"/>
      <c r="J383" s="529"/>
      <c r="K383" s="529"/>
      <c r="L383" s="529"/>
      <c r="M383" s="529"/>
      <c r="N383" s="529"/>
      <c r="O383" s="529"/>
      <c r="P383" s="529"/>
      <c r="Q383" s="529"/>
      <c r="R383" s="529"/>
      <c r="S383" s="529"/>
      <c r="T383" s="530"/>
      <c r="U383" s="530"/>
      <c r="V383" s="542"/>
      <c r="W383" s="545" t="s">
        <v>1092</v>
      </c>
      <c r="X383" s="546">
        <f>+X359+X360+X361+X362+X363+X364+X365+X366+X369+X370+X371+X372+X374+X376+X378</f>
        <v>106856.85738399999</v>
      </c>
      <c r="Y383" s="1091"/>
      <c r="Z383" s="1092"/>
      <c r="AA383" s="532"/>
      <c r="AB383" s="532"/>
      <c r="AC383" s="532"/>
      <c r="AD383" s="537"/>
      <c r="AE383" s="532"/>
      <c r="AF383" s="532"/>
      <c r="AG383" s="532"/>
    </row>
    <row r="384" spans="1:33" s="481" customFormat="1" ht="16.5" customHeight="1" x14ac:dyDescent="0.3">
      <c r="A384" s="316"/>
      <c r="B384" s="529"/>
      <c r="C384" s="529"/>
      <c r="D384" s="529"/>
      <c r="E384" s="529"/>
      <c r="F384" s="529"/>
      <c r="G384" s="529"/>
      <c r="H384" s="529"/>
      <c r="I384" s="529"/>
      <c r="J384" s="529"/>
      <c r="K384" s="529"/>
      <c r="L384" s="529"/>
      <c r="M384" s="529"/>
      <c r="N384" s="529"/>
      <c r="O384" s="529"/>
      <c r="P384" s="529"/>
      <c r="Q384" s="529"/>
      <c r="R384" s="529"/>
      <c r="S384" s="529"/>
      <c r="T384" s="530"/>
      <c r="U384" s="530"/>
      <c r="V384" s="542"/>
      <c r="W384" s="545" t="s">
        <v>1093</v>
      </c>
      <c r="X384" s="546">
        <f>+X367+X373</f>
        <v>9300</v>
      </c>
      <c r="Y384" s="1093"/>
      <c r="Z384" s="533"/>
      <c r="AA384" s="532"/>
      <c r="AB384" s="532"/>
      <c r="AC384" s="532"/>
      <c r="AD384" s="537"/>
      <c r="AE384" s="532"/>
      <c r="AF384" s="532"/>
      <c r="AG384" s="532"/>
    </row>
    <row r="385" spans="1:33" s="481" customFormat="1" ht="16.5" customHeight="1" x14ac:dyDescent="0.3">
      <c r="A385" s="316"/>
      <c r="B385" s="529"/>
      <c r="C385" s="529"/>
      <c r="D385" s="529"/>
      <c r="E385" s="529"/>
      <c r="F385" s="529"/>
      <c r="G385" s="529"/>
      <c r="H385" s="529"/>
      <c r="I385" s="529"/>
      <c r="J385" s="529"/>
      <c r="K385" s="529"/>
      <c r="L385" s="529"/>
      <c r="M385" s="529"/>
      <c r="N385" s="529"/>
      <c r="O385" s="529"/>
      <c r="P385" s="529"/>
      <c r="Q385" s="529"/>
      <c r="R385" s="529"/>
      <c r="S385" s="529"/>
      <c r="T385" s="530"/>
      <c r="U385" s="530"/>
      <c r="V385" s="542"/>
      <c r="W385" s="545" t="s">
        <v>1094</v>
      </c>
      <c r="X385" s="969">
        <f>+X368+X375+X377+X379</f>
        <v>42811.003360000002</v>
      </c>
      <c r="Y385" s="1091"/>
      <c r="Z385" s="533"/>
      <c r="AA385" s="532"/>
      <c r="AB385" s="532"/>
      <c r="AC385" s="532"/>
      <c r="AD385" s="537"/>
      <c r="AE385" s="532"/>
      <c r="AF385" s="532"/>
      <c r="AG385" s="532"/>
    </row>
    <row r="386" spans="1:33" s="481" customFormat="1" ht="16.5" customHeight="1" x14ac:dyDescent="0.3">
      <c r="A386" s="316"/>
      <c r="B386" s="529"/>
      <c r="C386" s="529"/>
      <c r="D386" s="529"/>
      <c r="E386" s="529"/>
      <c r="F386" s="529"/>
      <c r="G386" s="529"/>
      <c r="H386" s="529"/>
      <c r="I386" s="529"/>
      <c r="J386" s="529"/>
      <c r="K386" s="529"/>
      <c r="L386" s="529"/>
      <c r="M386" s="529"/>
      <c r="N386" s="529"/>
      <c r="O386" s="529"/>
      <c r="P386" s="529"/>
      <c r="Q386" s="529"/>
      <c r="R386" s="529"/>
      <c r="S386" s="529"/>
      <c r="T386" s="530"/>
      <c r="U386" s="530"/>
      <c r="V386" s="542"/>
      <c r="W386" s="547" t="s">
        <v>251</v>
      </c>
      <c r="X386" s="548">
        <f>SUM(X383:X385)</f>
        <v>158967.86074400001</v>
      </c>
      <c r="Y386" s="1091"/>
      <c r="Z386" s="533"/>
      <c r="AA386" s="532"/>
      <c r="AB386" s="532"/>
      <c r="AC386" s="532"/>
      <c r="AD386" s="537"/>
      <c r="AE386" s="532"/>
      <c r="AF386" s="532"/>
      <c r="AG386" s="532"/>
    </row>
    <row r="387" spans="1:33" s="481" customFormat="1" ht="16.5" customHeight="1" x14ac:dyDescent="0.3">
      <c r="A387" s="316"/>
      <c r="B387" s="529"/>
      <c r="C387" s="529"/>
      <c r="D387" s="529"/>
      <c r="E387" s="529"/>
      <c r="F387" s="529"/>
      <c r="G387" s="529"/>
      <c r="H387" s="529"/>
      <c r="I387" s="529"/>
      <c r="J387" s="529"/>
      <c r="K387" s="529"/>
      <c r="L387" s="529"/>
      <c r="M387" s="529"/>
      <c r="N387" s="529"/>
      <c r="O387" s="529"/>
      <c r="P387" s="529"/>
      <c r="Q387" s="529"/>
      <c r="R387" s="529"/>
      <c r="S387" s="529"/>
      <c r="T387" s="530"/>
      <c r="U387" s="530"/>
      <c r="V387" s="542"/>
      <c r="W387" s="545"/>
      <c r="X387" s="542"/>
      <c r="Y387" s="532"/>
      <c r="Z387" s="533"/>
      <c r="AA387" s="532"/>
      <c r="AB387" s="532"/>
      <c r="AC387" s="532"/>
      <c r="AD387" s="537"/>
      <c r="AE387" s="532"/>
      <c r="AF387" s="532"/>
      <c r="AG387" s="532"/>
    </row>
    <row r="388" spans="1:33" s="481" customFormat="1" ht="16.5" customHeight="1" x14ac:dyDescent="0.3">
      <c r="A388" s="316"/>
      <c r="B388" s="529"/>
      <c r="C388" s="529"/>
      <c r="D388" s="529"/>
      <c r="E388" s="529"/>
      <c r="F388" s="529"/>
      <c r="G388" s="529"/>
      <c r="H388" s="529"/>
      <c r="I388" s="529"/>
      <c r="J388" s="529"/>
      <c r="K388" s="529"/>
      <c r="L388" s="529"/>
      <c r="M388" s="529"/>
      <c r="N388" s="529"/>
      <c r="O388" s="529"/>
      <c r="P388" s="529"/>
      <c r="Q388" s="529"/>
      <c r="R388" s="529"/>
      <c r="S388" s="529"/>
      <c r="T388" s="530"/>
      <c r="U388" s="530"/>
      <c r="V388" s="542"/>
      <c r="W388" s="547" t="s">
        <v>256</v>
      </c>
      <c r="X388" s="542"/>
      <c r="Y388" s="532"/>
      <c r="Z388" s="533"/>
      <c r="AA388" s="532"/>
      <c r="AB388" s="532"/>
      <c r="AC388" s="532"/>
      <c r="AD388" s="537"/>
      <c r="AE388" s="532"/>
      <c r="AF388" s="532"/>
      <c r="AG388" s="532"/>
    </row>
    <row r="389" spans="1:33" s="481" customFormat="1" ht="16.5" customHeight="1" x14ac:dyDescent="0.3">
      <c r="A389" s="316"/>
      <c r="B389" s="529"/>
      <c r="C389" s="529"/>
      <c r="D389" s="529"/>
      <c r="E389" s="529"/>
      <c r="F389" s="529"/>
      <c r="G389" s="529"/>
      <c r="H389" s="529"/>
      <c r="I389" s="529"/>
      <c r="J389" s="529"/>
      <c r="K389" s="529"/>
      <c r="L389" s="529"/>
      <c r="M389" s="529"/>
      <c r="N389" s="529"/>
      <c r="O389" s="529"/>
      <c r="P389" s="529"/>
      <c r="Q389" s="529"/>
      <c r="R389" s="529"/>
      <c r="S389" s="529"/>
      <c r="T389" s="530"/>
      <c r="U389" s="530"/>
      <c r="V389" s="542"/>
      <c r="W389" s="545" t="s">
        <v>1095</v>
      </c>
      <c r="X389" s="546">
        <f>SUM(X359:X373)</f>
        <v>122292.26378399998</v>
      </c>
      <c r="Y389" s="532"/>
      <c r="Z389" s="533"/>
      <c r="AA389" s="532"/>
      <c r="AB389" s="532"/>
      <c r="AC389" s="532"/>
      <c r="AD389" s="537"/>
      <c r="AE389" s="532"/>
      <c r="AF389" s="532"/>
      <c r="AG389" s="532"/>
    </row>
    <row r="390" spans="1:33" s="481" customFormat="1" ht="16.5" customHeight="1" x14ac:dyDescent="0.3">
      <c r="A390" s="316"/>
      <c r="B390" s="529"/>
      <c r="C390" s="529"/>
      <c r="D390" s="529"/>
      <c r="E390" s="529"/>
      <c r="F390" s="529"/>
      <c r="G390" s="529"/>
      <c r="H390" s="529"/>
      <c r="I390" s="529"/>
      <c r="J390" s="529"/>
      <c r="K390" s="529"/>
      <c r="L390" s="529"/>
      <c r="M390" s="529"/>
      <c r="N390" s="529"/>
      <c r="O390" s="529"/>
      <c r="P390" s="529"/>
      <c r="Q390" s="529"/>
      <c r="R390" s="529"/>
      <c r="S390" s="529"/>
      <c r="T390" s="530"/>
      <c r="U390" s="530"/>
      <c r="V390" s="542"/>
      <c r="W390" s="545" t="s">
        <v>1096</v>
      </c>
      <c r="X390" s="546">
        <f>SUM(X374:X377)</f>
        <v>20399.99696</v>
      </c>
      <c r="Y390" s="532"/>
      <c r="Z390" s="533"/>
      <c r="AA390" s="532"/>
      <c r="AB390" s="532"/>
      <c r="AC390" s="532"/>
      <c r="AD390" s="537"/>
      <c r="AE390" s="532"/>
      <c r="AF390" s="532"/>
      <c r="AG390" s="532"/>
    </row>
    <row r="391" spans="1:33" s="481" customFormat="1" ht="16.5" customHeight="1" x14ac:dyDescent="0.3">
      <c r="A391" s="316"/>
      <c r="B391" s="529"/>
      <c r="C391" s="529"/>
      <c r="D391" s="529"/>
      <c r="E391" s="529"/>
      <c r="F391" s="529"/>
      <c r="G391" s="529"/>
      <c r="H391" s="529"/>
      <c r="I391" s="529"/>
      <c r="J391" s="529"/>
      <c r="K391" s="529"/>
      <c r="L391" s="529"/>
      <c r="M391" s="529"/>
      <c r="N391" s="529"/>
      <c r="O391" s="529"/>
      <c r="P391" s="529"/>
      <c r="Q391" s="529"/>
      <c r="R391" s="529"/>
      <c r="S391" s="529"/>
      <c r="T391" s="530"/>
      <c r="U391" s="530"/>
      <c r="V391" s="542"/>
      <c r="W391" s="545" t="s">
        <v>1097</v>
      </c>
      <c r="X391" s="969">
        <f>SUM(X378:X379)</f>
        <v>16275.6</v>
      </c>
      <c r="Y391" s="532"/>
      <c r="Z391" s="533"/>
      <c r="AA391" s="532"/>
      <c r="AB391" s="532"/>
      <c r="AC391" s="532"/>
      <c r="AD391" s="537"/>
      <c r="AE391" s="532"/>
      <c r="AF391" s="532"/>
      <c r="AG391" s="532"/>
    </row>
    <row r="392" spans="1:33" s="481" customFormat="1" ht="16.5" customHeight="1" x14ac:dyDescent="0.3">
      <c r="A392" s="316"/>
      <c r="B392" s="529"/>
      <c r="C392" s="529"/>
      <c r="D392" s="529"/>
      <c r="E392" s="529"/>
      <c r="F392" s="529"/>
      <c r="G392" s="529"/>
      <c r="H392" s="529"/>
      <c r="I392" s="529"/>
      <c r="J392" s="529"/>
      <c r="K392" s="529"/>
      <c r="L392" s="529"/>
      <c r="M392" s="529"/>
      <c r="N392" s="529"/>
      <c r="O392" s="529"/>
      <c r="P392" s="529"/>
      <c r="Q392" s="529"/>
      <c r="R392" s="529"/>
      <c r="S392" s="529"/>
      <c r="T392" s="530"/>
      <c r="U392" s="530"/>
      <c r="V392" s="542"/>
      <c r="W392" s="547" t="s">
        <v>251</v>
      </c>
      <c r="X392" s="548">
        <f>SUM(X389:X391)</f>
        <v>158967.86074399998</v>
      </c>
      <c r="Y392" s="532"/>
      <c r="Z392" s="533"/>
      <c r="AA392" s="532"/>
      <c r="AB392" s="532"/>
      <c r="AC392" s="532"/>
      <c r="AD392" s="537"/>
      <c r="AE392" s="532"/>
      <c r="AF392" s="532"/>
      <c r="AG392" s="532"/>
    </row>
    <row r="393" spans="1:33" s="481" customFormat="1" ht="16.5" customHeight="1" x14ac:dyDescent="0.3">
      <c r="A393" s="316"/>
      <c r="B393" s="529"/>
      <c r="C393" s="529"/>
      <c r="D393" s="529"/>
      <c r="E393" s="529"/>
      <c r="F393" s="529"/>
      <c r="G393" s="529"/>
      <c r="H393" s="529"/>
      <c r="I393" s="529"/>
      <c r="J393" s="529"/>
      <c r="K393" s="529"/>
      <c r="L393" s="529"/>
      <c r="M393" s="529"/>
      <c r="N393" s="529"/>
      <c r="O393" s="529"/>
      <c r="P393" s="529"/>
      <c r="Q393" s="529"/>
      <c r="R393" s="529"/>
      <c r="S393" s="529"/>
      <c r="T393" s="529"/>
      <c r="U393" s="529"/>
      <c r="V393" s="549"/>
      <c r="W393" s="550"/>
      <c r="X393" s="316"/>
      <c r="Y393" s="316"/>
      <c r="Z393" s="551"/>
      <c r="AA393" s="316"/>
      <c r="AB393" s="316"/>
      <c r="AC393" s="316"/>
      <c r="AD393" s="552"/>
      <c r="AE393" s="316"/>
      <c r="AF393" s="316"/>
      <c r="AG393" s="316"/>
    </row>
    <row r="394" spans="1:33" s="481" customFormat="1" ht="16.5" customHeight="1" x14ac:dyDescent="0.3">
      <c r="A394" s="316"/>
      <c r="B394" s="529"/>
      <c r="C394" s="529"/>
      <c r="D394" s="529"/>
      <c r="E394" s="529"/>
      <c r="F394" s="529"/>
      <c r="G394" s="529"/>
      <c r="H394" s="529"/>
      <c r="I394" s="529"/>
      <c r="J394" s="529"/>
      <c r="K394" s="529"/>
      <c r="L394" s="529"/>
      <c r="M394" s="529"/>
      <c r="N394" s="529"/>
      <c r="O394" s="529"/>
      <c r="P394" s="529"/>
      <c r="Q394" s="529"/>
      <c r="R394" s="529"/>
      <c r="S394" s="529"/>
      <c r="T394" s="529"/>
      <c r="U394" s="549"/>
      <c r="V394" s="549"/>
      <c r="W394" s="550"/>
      <c r="X394" s="316"/>
      <c r="Y394" s="316"/>
      <c r="Z394" s="551"/>
      <c r="AA394" s="316"/>
      <c r="AB394" s="316"/>
      <c r="AC394" s="552"/>
      <c r="AD394" s="316"/>
      <c r="AE394" s="316"/>
      <c r="AF394" s="316"/>
      <c r="AG394" s="316"/>
    </row>
    <row r="395" spans="1:33" s="481" customFormat="1" ht="15" customHeight="1" x14ac:dyDescent="0.25"/>
    <row r="396" spans="1:33" s="481" customFormat="1" ht="15" customHeight="1" x14ac:dyDescent="0.25"/>
    <row r="397" spans="1:33" s="481" customFormat="1" ht="15" customHeight="1" x14ac:dyDescent="0.25"/>
    <row r="398" spans="1:33" s="481" customFormat="1" ht="15" customHeight="1" x14ac:dyDescent="0.25"/>
    <row r="399" spans="1:33" s="481" customFormat="1" ht="15" customHeight="1" x14ac:dyDescent="0.25"/>
    <row r="400" spans="1:33" s="481" customFormat="1" ht="15" customHeight="1" x14ac:dyDescent="0.25"/>
    <row r="401" s="481" customFormat="1" ht="15" customHeight="1" x14ac:dyDescent="0.25"/>
    <row r="402" s="481" customFormat="1" ht="15" customHeight="1" x14ac:dyDescent="0.25"/>
    <row r="403" s="481" customFormat="1" ht="15" customHeight="1" x14ac:dyDescent="0.25"/>
    <row r="404" s="481" customFormat="1" ht="15" customHeight="1" x14ac:dyDescent="0.25"/>
    <row r="405" s="481" customFormat="1" ht="15" customHeight="1" x14ac:dyDescent="0.25"/>
    <row r="406" s="481" customFormat="1" ht="15" customHeight="1" x14ac:dyDescent="0.25"/>
  </sheetData>
  <mergeCells count="1213">
    <mergeCell ref="A319:A331"/>
    <mergeCell ref="A332:A350"/>
    <mergeCell ref="A32:A59"/>
    <mergeCell ref="A60:A89"/>
    <mergeCell ref="A90:A101"/>
    <mergeCell ref="A102:A110"/>
    <mergeCell ref="A111:A117"/>
    <mergeCell ref="A118:A125"/>
    <mergeCell ref="A126:A140"/>
    <mergeCell ref="A141:A158"/>
    <mergeCell ref="A159:A164"/>
    <mergeCell ref="A165:A182"/>
    <mergeCell ref="A183:A190"/>
    <mergeCell ref="A191:A204"/>
    <mergeCell ref="A205:A219"/>
    <mergeCell ref="A220:A232"/>
    <mergeCell ref="A233:A247"/>
    <mergeCell ref="A248:A259"/>
    <mergeCell ref="A260:A276"/>
    <mergeCell ref="A277:A281"/>
    <mergeCell ref="A282:A301"/>
    <mergeCell ref="A302:A308"/>
    <mergeCell ref="A309:A318"/>
    <mergeCell ref="A6:L6"/>
    <mergeCell ref="M6:V6"/>
    <mergeCell ref="W6:AG6"/>
    <mergeCell ref="A7:N7"/>
    <mergeCell ref="O7:AG7"/>
    <mergeCell ref="A8:A9"/>
    <mergeCell ref="B8:B9"/>
    <mergeCell ref="C8:C9"/>
    <mergeCell ref="D8:D9"/>
    <mergeCell ref="E8:E9"/>
    <mergeCell ref="A3:L3"/>
    <mergeCell ref="A4:L4"/>
    <mergeCell ref="A1:L1"/>
    <mergeCell ref="A2:L2"/>
    <mergeCell ref="U1:AG1"/>
    <mergeCell ref="U2:AG2"/>
    <mergeCell ref="U3:AG3"/>
    <mergeCell ref="U4:AG4"/>
    <mergeCell ref="M1:T1"/>
    <mergeCell ref="M2:T2"/>
    <mergeCell ref="M3:T3"/>
    <mergeCell ref="M4:T4"/>
    <mergeCell ref="I10:I14"/>
    <mergeCell ref="J10:J14"/>
    <mergeCell ref="K10:K14"/>
    <mergeCell ref="L10:L14"/>
    <mergeCell ref="M10:M14"/>
    <mergeCell ref="N10:N14"/>
    <mergeCell ref="AD8:AF8"/>
    <mergeCell ref="AG8:AG9"/>
    <mergeCell ref="B10:B14"/>
    <mergeCell ref="C10:C14"/>
    <mergeCell ref="D10:D14"/>
    <mergeCell ref="E10:E14"/>
    <mergeCell ref="F10:F14"/>
    <mergeCell ref="G10:G14"/>
    <mergeCell ref="H10:H14"/>
    <mergeCell ref="N8:N9"/>
    <mergeCell ref="O8:R8"/>
    <mergeCell ref="S8:S9"/>
    <mergeCell ref="T8:T9"/>
    <mergeCell ref="U8:Z8"/>
    <mergeCell ref="AA8:AC8"/>
    <mergeCell ref="F8:F9"/>
    <mergeCell ref="G8:G9"/>
    <mergeCell ref="H8:H9"/>
    <mergeCell ref="I8:J8"/>
    <mergeCell ref="K8:L8"/>
    <mergeCell ref="M8:M9"/>
    <mergeCell ref="T10:T14"/>
    <mergeCell ref="A10:A31"/>
    <mergeCell ref="Q15:Q27"/>
    <mergeCell ref="R15:R27"/>
    <mergeCell ref="S15:S27"/>
    <mergeCell ref="T15:T27"/>
    <mergeCell ref="AG15:AG27"/>
    <mergeCell ref="B28:B35"/>
    <mergeCell ref="C28:C35"/>
    <mergeCell ref="D28:D35"/>
    <mergeCell ref="E28:E35"/>
    <mergeCell ref="F28:F35"/>
    <mergeCell ref="K15:K27"/>
    <mergeCell ref="L15:L27"/>
    <mergeCell ref="M15:M27"/>
    <mergeCell ref="N15:N27"/>
    <mergeCell ref="O15:O27"/>
    <mergeCell ref="P15:P27"/>
    <mergeCell ref="AG10:AG14"/>
    <mergeCell ref="B15:B27"/>
    <mergeCell ref="C15:C27"/>
    <mergeCell ref="D15:D27"/>
    <mergeCell ref="E15:E27"/>
    <mergeCell ref="F15:F27"/>
    <mergeCell ref="G15:G27"/>
    <mergeCell ref="H15:H27"/>
    <mergeCell ref="I15:I27"/>
    <mergeCell ref="J15:J27"/>
    <mergeCell ref="O10:O14"/>
    <mergeCell ref="P10:P14"/>
    <mergeCell ref="Q10:Q14"/>
    <mergeCell ref="R10:R14"/>
    <mergeCell ref="S10:S14"/>
    <mergeCell ref="S28:S35"/>
    <mergeCell ref="T28:T35"/>
    <mergeCell ref="AG28:AG35"/>
    <mergeCell ref="B36:B40"/>
    <mergeCell ref="C36:C40"/>
    <mergeCell ref="D36:D40"/>
    <mergeCell ref="E36:E40"/>
    <mergeCell ref="F36:F40"/>
    <mergeCell ref="G36:G40"/>
    <mergeCell ref="M28:M35"/>
    <mergeCell ref="N28:N35"/>
    <mergeCell ref="O28:O35"/>
    <mergeCell ref="P28:P35"/>
    <mergeCell ref="Q28:Q35"/>
    <mergeCell ref="R28:R35"/>
    <mergeCell ref="G28:G35"/>
    <mergeCell ref="H28:H35"/>
    <mergeCell ref="I28:I35"/>
    <mergeCell ref="J28:J35"/>
    <mergeCell ref="K28:K35"/>
    <mergeCell ref="L28:L35"/>
    <mergeCell ref="T36:T40"/>
    <mergeCell ref="AG36:AG40"/>
    <mergeCell ref="N36:N40"/>
    <mergeCell ref="O36:O40"/>
    <mergeCell ref="P36:P40"/>
    <mergeCell ref="Q36:Q40"/>
    <mergeCell ref="R36:R40"/>
    <mergeCell ref="S36:S40"/>
    <mergeCell ref="H36:H40"/>
    <mergeCell ref="B86:B100"/>
    <mergeCell ref="C86:C100"/>
    <mergeCell ref="D86:D100"/>
    <mergeCell ref="E86:E100"/>
    <mergeCell ref="F86:F100"/>
    <mergeCell ref="G86:G100"/>
    <mergeCell ref="H86:H100"/>
    <mergeCell ref="N42:N85"/>
    <mergeCell ref="O42:O85"/>
    <mergeCell ref="P42:P85"/>
    <mergeCell ref="Q42:Q85"/>
    <mergeCell ref="R42:R85"/>
    <mergeCell ref="S42:S85"/>
    <mergeCell ref="H42:H85"/>
    <mergeCell ref="I42:I85"/>
    <mergeCell ref="J42:J85"/>
    <mergeCell ref="K42:K85"/>
    <mergeCell ref="L42:L85"/>
    <mergeCell ref="M42:M85"/>
    <mergeCell ref="B42:B85"/>
    <mergeCell ref="C42:C85"/>
    <mergeCell ref="D42:D85"/>
    <mergeCell ref="E42:E85"/>
    <mergeCell ref="F42:F85"/>
    <mergeCell ref="G42:G85"/>
    <mergeCell ref="O86:O100"/>
    <mergeCell ref="P86:P100"/>
    <mergeCell ref="Q86:Q100"/>
    <mergeCell ref="R86:R100"/>
    <mergeCell ref="S86:S100"/>
    <mergeCell ref="T86:T100"/>
    <mergeCell ref="I86:I100"/>
    <mergeCell ref="J86:J100"/>
    <mergeCell ref="K86:K100"/>
    <mergeCell ref="L86:L100"/>
    <mergeCell ref="M86:M100"/>
    <mergeCell ref="N86:N100"/>
    <mergeCell ref="R102:R106"/>
    <mergeCell ref="S102:S106"/>
    <mergeCell ref="T102:T106"/>
    <mergeCell ref="AG102:AG106"/>
    <mergeCell ref="I36:I40"/>
    <mergeCell ref="J36:J40"/>
    <mergeCell ref="K36:K40"/>
    <mergeCell ref="T42:T85"/>
    <mergeCell ref="AG42:AG85"/>
    <mergeCell ref="AG86:AG100"/>
    <mergeCell ref="L36:L40"/>
    <mergeCell ref="M36:M40"/>
    <mergeCell ref="G107:G109"/>
    <mergeCell ref="L102:L106"/>
    <mergeCell ref="M102:M106"/>
    <mergeCell ref="N102:N106"/>
    <mergeCell ref="O102:O106"/>
    <mergeCell ref="P102:P106"/>
    <mergeCell ref="Q102:Q106"/>
    <mergeCell ref="F102:F106"/>
    <mergeCell ref="G102:G106"/>
    <mergeCell ref="H102:H106"/>
    <mergeCell ref="I102:I106"/>
    <mergeCell ref="J102:J106"/>
    <mergeCell ref="K102:K106"/>
    <mergeCell ref="B101:M101"/>
    <mergeCell ref="U101:AA101"/>
    <mergeCell ref="AD101:AG101"/>
    <mergeCell ref="B102:B106"/>
    <mergeCell ref="C102:C106"/>
    <mergeCell ref="D102:D106"/>
    <mergeCell ref="E102:E106"/>
    <mergeCell ref="I111:I113"/>
    <mergeCell ref="J111:J113"/>
    <mergeCell ref="K111:K113"/>
    <mergeCell ref="L111:L113"/>
    <mergeCell ref="M111:M113"/>
    <mergeCell ref="N111:N113"/>
    <mergeCell ref="T107:T109"/>
    <mergeCell ref="AG107:AG109"/>
    <mergeCell ref="B111:B113"/>
    <mergeCell ref="C111:C113"/>
    <mergeCell ref="D111:D113"/>
    <mergeCell ref="E111:E113"/>
    <mergeCell ref="F111:F113"/>
    <mergeCell ref="G111:G113"/>
    <mergeCell ref="H111:H113"/>
    <mergeCell ref="N107:N109"/>
    <mergeCell ref="O107:O109"/>
    <mergeCell ref="P107:P109"/>
    <mergeCell ref="Q107:Q109"/>
    <mergeCell ref="R107:R109"/>
    <mergeCell ref="S107:S109"/>
    <mergeCell ref="H107:H109"/>
    <mergeCell ref="I107:I109"/>
    <mergeCell ref="J107:J109"/>
    <mergeCell ref="K107:K109"/>
    <mergeCell ref="L107:L109"/>
    <mergeCell ref="M107:M109"/>
    <mergeCell ref="B107:B109"/>
    <mergeCell ref="C107:C109"/>
    <mergeCell ref="D107:D109"/>
    <mergeCell ref="E107:E109"/>
    <mergeCell ref="F107:F109"/>
    <mergeCell ref="Q114:Q115"/>
    <mergeCell ref="R114:R115"/>
    <mergeCell ref="S114:S115"/>
    <mergeCell ref="T114:T115"/>
    <mergeCell ref="AG114:AG115"/>
    <mergeCell ref="B117:B118"/>
    <mergeCell ref="C117:C118"/>
    <mergeCell ref="D117:D118"/>
    <mergeCell ref="E117:E118"/>
    <mergeCell ref="K114:K115"/>
    <mergeCell ref="L114:L115"/>
    <mergeCell ref="M114:M115"/>
    <mergeCell ref="N114:N115"/>
    <mergeCell ref="O114:O115"/>
    <mergeCell ref="P114:P115"/>
    <mergeCell ref="AG111:AG113"/>
    <mergeCell ref="B114:B115"/>
    <mergeCell ref="C114:C115"/>
    <mergeCell ref="D114:D115"/>
    <mergeCell ref="E114:E115"/>
    <mergeCell ref="F114:F115"/>
    <mergeCell ref="G114:G115"/>
    <mergeCell ref="H114:H115"/>
    <mergeCell ref="I114:I115"/>
    <mergeCell ref="J114:J115"/>
    <mergeCell ref="O111:O113"/>
    <mergeCell ref="P111:P113"/>
    <mergeCell ref="Q111:Q113"/>
    <mergeCell ref="R111:R113"/>
    <mergeCell ref="S111:S113"/>
    <mergeCell ref="T111:T113"/>
    <mergeCell ref="R117:R118"/>
    <mergeCell ref="S117:S118"/>
    <mergeCell ref="T117:T118"/>
    <mergeCell ref="AG117:AG118"/>
    <mergeCell ref="B120:B124"/>
    <mergeCell ref="C120:C124"/>
    <mergeCell ref="D120:D124"/>
    <mergeCell ref="E120:E124"/>
    <mergeCell ref="F120:F124"/>
    <mergeCell ref="L117:L118"/>
    <mergeCell ref="M117:M118"/>
    <mergeCell ref="N117:N118"/>
    <mergeCell ref="O117:O118"/>
    <mergeCell ref="P117:P118"/>
    <mergeCell ref="Q117:Q118"/>
    <mergeCell ref="F117:F118"/>
    <mergeCell ref="G117:G118"/>
    <mergeCell ref="H117:H118"/>
    <mergeCell ref="I117:I118"/>
    <mergeCell ref="J117:J118"/>
    <mergeCell ref="K117:K118"/>
    <mergeCell ref="S120:S124"/>
    <mergeCell ref="T120:T124"/>
    <mergeCell ref="AG120:AG124"/>
    <mergeCell ref="B125:M125"/>
    <mergeCell ref="U125:AA125"/>
    <mergeCell ref="AD125:AG125"/>
    <mergeCell ref="M120:M124"/>
    <mergeCell ref="N120:N124"/>
    <mergeCell ref="O120:O124"/>
    <mergeCell ref="P120:P124"/>
    <mergeCell ref="Q120:Q124"/>
    <mergeCell ref="R120:R124"/>
    <mergeCell ref="G120:G124"/>
    <mergeCell ref="H120:H124"/>
    <mergeCell ref="I120:I124"/>
    <mergeCell ref="J120:J124"/>
    <mergeCell ref="K120:K124"/>
    <mergeCell ref="L120:L124"/>
    <mergeCell ref="I135:I143"/>
    <mergeCell ref="J135:J143"/>
    <mergeCell ref="K135:K143"/>
    <mergeCell ref="L135:L143"/>
    <mergeCell ref="M135:M143"/>
    <mergeCell ref="N135:N143"/>
    <mergeCell ref="S126:S134"/>
    <mergeCell ref="T126:T134"/>
    <mergeCell ref="AG126:AG134"/>
    <mergeCell ref="B135:B143"/>
    <mergeCell ref="C135:C143"/>
    <mergeCell ref="D135:D143"/>
    <mergeCell ref="E135:E143"/>
    <mergeCell ref="F135:F143"/>
    <mergeCell ref="G135:G143"/>
    <mergeCell ref="H135:H143"/>
    <mergeCell ref="M126:M134"/>
    <mergeCell ref="T146:T148"/>
    <mergeCell ref="N126:N134"/>
    <mergeCell ref="O126:O134"/>
    <mergeCell ref="P126:P134"/>
    <mergeCell ref="Q126:Q134"/>
    <mergeCell ref="R126:R134"/>
    <mergeCell ref="G126:G134"/>
    <mergeCell ref="H126:H134"/>
    <mergeCell ref="I126:I134"/>
    <mergeCell ref="J126:J134"/>
    <mergeCell ref="K126:K134"/>
    <mergeCell ref="L126:L134"/>
    <mergeCell ref="B126:B134"/>
    <mergeCell ref="C126:C134"/>
    <mergeCell ref="D126:D134"/>
    <mergeCell ref="E126:E134"/>
    <mergeCell ref="Q144:Q145"/>
    <mergeCell ref="R144:R145"/>
    <mergeCell ref="F126:F134"/>
    <mergeCell ref="AG149:AG150"/>
    <mergeCell ref="S144:S145"/>
    <mergeCell ref="T144:T145"/>
    <mergeCell ref="AG144:AG145"/>
    <mergeCell ref="B146:B148"/>
    <mergeCell ref="C146:C148"/>
    <mergeCell ref="D146:D148"/>
    <mergeCell ref="E146:E148"/>
    <mergeCell ref="F146:F148"/>
    <mergeCell ref="K144:K145"/>
    <mergeCell ref="L144:L145"/>
    <mergeCell ref="M144:M145"/>
    <mergeCell ref="N144:N145"/>
    <mergeCell ref="O144:O145"/>
    <mergeCell ref="P144:P145"/>
    <mergeCell ref="AG135:AG143"/>
    <mergeCell ref="B144:B145"/>
    <mergeCell ref="C144:C145"/>
    <mergeCell ref="D144:D145"/>
    <mergeCell ref="E144:E145"/>
    <mergeCell ref="F144:F145"/>
    <mergeCell ref="G144:G145"/>
    <mergeCell ref="H144:H145"/>
    <mergeCell ref="I144:I145"/>
    <mergeCell ref="J144:J145"/>
    <mergeCell ref="O135:O143"/>
    <mergeCell ref="P135:P143"/>
    <mergeCell ref="Q135:Q143"/>
    <mergeCell ref="R135:R143"/>
    <mergeCell ref="S135:S143"/>
    <mergeCell ref="T135:T143"/>
    <mergeCell ref="S146:S148"/>
    <mergeCell ref="N149:N150"/>
    <mergeCell ref="O149:O150"/>
    <mergeCell ref="P149:P150"/>
    <mergeCell ref="Q149:Q150"/>
    <mergeCell ref="R149:R150"/>
    <mergeCell ref="S149:S150"/>
    <mergeCell ref="H149:H150"/>
    <mergeCell ref="I149:I150"/>
    <mergeCell ref="J149:J150"/>
    <mergeCell ref="K149:K150"/>
    <mergeCell ref="L149:L150"/>
    <mergeCell ref="M149:M150"/>
    <mergeCell ref="AG146:AG148"/>
    <mergeCell ref="B149:B150"/>
    <mergeCell ref="C149:C150"/>
    <mergeCell ref="D149:D150"/>
    <mergeCell ref="E149:E150"/>
    <mergeCell ref="F149:F150"/>
    <mergeCell ref="G149:G150"/>
    <mergeCell ref="M146:M148"/>
    <mergeCell ref="N146:N148"/>
    <mergeCell ref="O146:O148"/>
    <mergeCell ref="P146:P148"/>
    <mergeCell ref="Q146:Q148"/>
    <mergeCell ref="R146:R148"/>
    <mergeCell ref="G146:G148"/>
    <mergeCell ref="H146:H148"/>
    <mergeCell ref="I146:I148"/>
    <mergeCell ref="J146:J148"/>
    <mergeCell ref="K146:K148"/>
    <mergeCell ref="L146:L148"/>
    <mergeCell ref="T149:T150"/>
    <mergeCell ref="L153:L157"/>
    <mergeCell ref="M153:M157"/>
    <mergeCell ref="B153:B157"/>
    <mergeCell ref="C153:C157"/>
    <mergeCell ref="D153:D157"/>
    <mergeCell ref="E153:E157"/>
    <mergeCell ref="F153:F157"/>
    <mergeCell ref="G153:G157"/>
    <mergeCell ref="R159:R162"/>
    <mergeCell ref="S159:S162"/>
    <mergeCell ref="T159:T162"/>
    <mergeCell ref="AG159:AG162"/>
    <mergeCell ref="P151:P152"/>
    <mergeCell ref="Q151:Q152"/>
    <mergeCell ref="R151:R152"/>
    <mergeCell ref="S151:S152"/>
    <mergeCell ref="T151:T152"/>
    <mergeCell ref="AG151:AG152"/>
    <mergeCell ref="J151:J152"/>
    <mergeCell ref="K151:K152"/>
    <mergeCell ref="L151:L152"/>
    <mergeCell ref="M151:M152"/>
    <mergeCell ref="N151:N152"/>
    <mergeCell ref="O151:O152"/>
    <mergeCell ref="B151:B152"/>
    <mergeCell ref="C151:C152"/>
    <mergeCell ref="D151:D152"/>
    <mergeCell ref="E151:E152"/>
    <mergeCell ref="F151:F152"/>
    <mergeCell ref="G151:G152"/>
    <mergeCell ref="H151:H152"/>
    <mergeCell ref="I151:I152"/>
    <mergeCell ref="G163:G171"/>
    <mergeCell ref="L159:L162"/>
    <mergeCell ref="M159:M162"/>
    <mergeCell ref="N159:N162"/>
    <mergeCell ref="O159:O162"/>
    <mergeCell ref="P159:P162"/>
    <mergeCell ref="Q159:Q162"/>
    <mergeCell ref="F159:F162"/>
    <mergeCell ref="G159:G162"/>
    <mergeCell ref="H159:H162"/>
    <mergeCell ref="I159:I162"/>
    <mergeCell ref="J159:J162"/>
    <mergeCell ref="K159:K162"/>
    <mergeCell ref="T153:T157"/>
    <mergeCell ref="AG153:AG157"/>
    <mergeCell ref="B158:M158"/>
    <mergeCell ref="U158:AA158"/>
    <mergeCell ref="AD158:AG158"/>
    <mergeCell ref="B159:B162"/>
    <mergeCell ref="C159:C162"/>
    <mergeCell ref="D159:D162"/>
    <mergeCell ref="E159:E162"/>
    <mergeCell ref="N153:N157"/>
    <mergeCell ref="O153:O157"/>
    <mergeCell ref="P153:P157"/>
    <mergeCell ref="Q153:Q157"/>
    <mergeCell ref="R153:R157"/>
    <mergeCell ref="S153:S157"/>
    <mergeCell ref="H153:H157"/>
    <mergeCell ref="I153:I157"/>
    <mergeCell ref="J153:J157"/>
    <mergeCell ref="K153:K157"/>
    <mergeCell ref="I172:I174"/>
    <mergeCell ref="J172:J174"/>
    <mergeCell ref="K172:K174"/>
    <mergeCell ref="L172:L174"/>
    <mergeCell ref="M172:M174"/>
    <mergeCell ref="N172:N174"/>
    <mergeCell ref="T163:T171"/>
    <mergeCell ref="AG163:AG171"/>
    <mergeCell ref="B172:B174"/>
    <mergeCell ref="C172:C174"/>
    <mergeCell ref="D172:D174"/>
    <mergeCell ref="E172:E174"/>
    <mergeCell ref="F172:F174"/>
    <mergeCell ref="G172:G174"/>
    <mergeCell ref="H172:H174"/>
    <mergeCell ref="N163:N171"/>
    <mergeCell ref="O163:O171"/>
    <mergeCell ref="P163:P171"/>
    <mergeCell ref="Q163:Q171"/>
    <mergeCell ref="R163:R171"/>
    <mergeCell ref="S163:S171"/>
    <mergeCell ref="H163:H171"/>
    <mergeCell ref="I163:I171"/>
    <mergeCell ref="J163:J171"/>
    <mergeCell ref="K163:K171"/>
    <mergeCell ref="L163:L171"/>
    <mergeCell ref="M163:M171"/>
    <mergeCell ref="B163:B171"/>
    <mergeCell ref="C163:C171"/>
    <mergeCell ref="D163:D171"/>
    <mergeCell ref="E163:E171"/>
    <mergeCell ref="F163:F171"/>
    <mergeCell ref="Q175:Q178"/>
    <mergeCell ref="R175:R178"/>
    <mergeCell ref="S175:S178"/>
    <mergeCell ref="T175:T178"/>
    <mergeCell ref="AG175:AG178"/>
    <mergeCell ref="B179:B181"/>
    <mergeCell ref="C179:C181"/>
    <mergeCell ref="D179:D181"/>
    <mergeCell ref="E179:E181"/>
    <mergeCell ref="F179:F181"/>
    <mergeCell ref="K175:K178"/>
    <mergeCell ref="L175:L178"/>
    <mergeCell ref="M175:M178"/>
    <mergeCell ref="N175:N178"/>
    <mergeCell ref="O175:O178"/>
    <mergeCell ref="P175:P178"/>
    <mergeCell ref="AG172:AG174"/>
    <mergeCell ref="B175:B178"/>
    <mergeCell ref="C175:C178"/>
    <mergeCell ref="D175:D178"/>
    <mergeCell ref="E175:E178"/>
    <mergeCell ref="F175:F178"/>
    <mergeCell ref="G175:G178"/>
    <mergeCell ref="H175:H178"/>
    <mergeCell ref="I175:I178"/>
    <mergeCell ref="J175:J178"/>
    <mergeCell ref="O172:O174"/>
    <mergeCell ref="P172:P174"/>
    <mergeCell ref="Q172:Q174"/>
    <mergeCell ref="R172:R174"/>
    <mergeCell ref="S172:S174"/>
    <mergeCell ref="T172:T174"/>
    <mergeCell ref="S179:S181"/>
    <mergeCell ref="T179:T181"/>
    <mergeCell ref="AG179:AG181"/>
    <mergeCell ref="B182:M182"/>
    <mergeCell ref="U182:AA182"/>
    <mergeCell ref="AD182:AG182"/>
    <mergeCell ref="M179:M181"/>
    <mergeCell ref="N179:N181"/>
    <mergeCell ref="O179:O181"/>
    <mergeCell ref="P179:P181"/>
    <mergeCell ref="Q179:Q181"/>
    <mergeCell ref="R179:R181"/>
    <mergeCell ref="G179:G181"/>
    <mergeCell ref="H179:H181"/>
    <mergeCell ref="I179:I181"/>
    <mergeCell ref="J179:J181"/>
    <mergeCell ref="K179:K181"/>
    <mergeCell ref="L179:L181"/>
    <mergeCell ref="L188:L192"/>
    <mergeCell ref="M188:M192"/>
    <mergeCell ref="S183:S187"/>
    <mergeCell ref="T183:T187"/>
    <mergeCell ref="AG183:AG187"/>
    <mergeCell ref="B188:B192"/>
    <mergeCell ref="C188:C192"/>
    <mergeCell ref="D188:D192"/>
    <mergeCell ref="E188:E192"/>
    <mergeCell ref="F188:F192"/>
    <mergeCell ref="G188:G192"/>
    <mergeCell ref="M183:M187"/>
    <mergeCell ref="N183:N187"/>
    <mergeCell ref="O183:O187"/>
    <mergeCell ref="P183:P187"/>
    <mergeCell ref="Q183:Q187"/>
    <mergeCell ref="R183:R187"/>
    <mergeCell ref="G183:G187"/>
    <mergeCell ref="H183:H187"/>
    <mergeCell ref="I183:I187"/>
    <mergeCell ref="J183:J187"/>
    <mergeCell ref="K183:K187"/>
    <mergeCell ref="L183:L187"/>
    <mergeCell ref="B183:B187"/>
    <mergeCell ref="C183:C187"/>
    <mergeCell ref="D183:D187"/>
    <mergeCell ref="E183:E187"/>
    <mergeCell ref="F183:F187"/>
    <mergeCell ref="P193:P195"/>
    <mergeCell ref="Q193:Q195"/>
    <mergeCell ref="R193:R195"/>
    <mergeCell ref="S193:S195"/>
    <mergeCell ref="T193:T195"/>
    <mergeCell ref="AG193:AG195"/>
    <mergeCell ref="J193:J195"/>
    <mergeCell ref="K193:K195"/>
    <mergeCell ref="L193:L195"/>
    <mergeCell ref="M193:M195"/>
    <mergeCell ref="N193:N195"/>
    <mergeCell ref="O193:O195"/>
    <mergeCell ref="T188:T192"/>
    <mergeCell ref="AG188:AG192"/>
    <mergeCell ref="B193:B195"/>
    <mergeCell ref="C193:C195"/>
    <mergeCell ref="D193:D195"/>
    <mergeCell ref="E193:E195"/>
    <mergeCell ref="F193:F195"/>
    <mergeCell ref="G193:G195"/>
    <mergeCell ref="H193:H195"/>
    <mergeCell ref="I193:I195"/>
    <mergeCell ref="N188:N192"/>
    <mergeCell ref="O188:O192"/>
    <mergeCell ref="P188:P192"/>
    <mergeCell ref="Q188:Q192"/>
    <mergeCell ref="R188:R192"/>
    <mergeCell ref="S188:S192"/>
    <mergeCell ref="H188:H192"/>
    <mergeCell ref="I188:I192"/>
    <mergeCell ref="J188:J192"/>
    <mergeCell ref="K188:K192"/>
    <mergeCell ref="T196:T199"/>
    <mergeCell ref="AG196:AG199"/>
    <mergeCell ref="B200:B203"/>
    <mergeCell ref="C200:C203"/>
    <mergeCell ref="D200:D203"/>
    <mergeCell ref="E200:E203"/>
    <mergeCell ref="F200:F203"/>
    <mergeCell ref="G200:G203"/>
    <mergeCell ref="H200:H203"/>
    <mergeCell ref="I200:I203"/>
    <mergeCell ref="N196:N199"/>
    <mergeCell ref="O196:O199"/>
    <mergeCell ref="P196:P199"/>
    <mergeCell ref="Q196:Q199"/>
    <mergeCell ref="R196:R199"/>
    <mergeCell ref="S196:S199"/>
    <mergeCell ref="H196:H199"/>
    <mergeCell ref="I196:I199"/>
    <mergeCell ref="J196:J199"/>
    <mergeCell ref="K196:K199"/>
    <mergeCell ref="L196:L199"/>
    <mergeCell ref="M196:M199"/>
    <mergeCell ref="B196:B199"/>
    <mergeCell ref="C196:C199"/>
    <mergeCell ref="D196:D199"/>
    <mergeCell ref="E196:E199"/>
    <mergeCell ref="F196:F199"/>
    <mergeCell ref="G196:G199"/>
    <mergeCell ref="B204:M204"/>
    <mergeCell ref="U204:AA204"/>
    <mergeCell ref="AD204:AG204"/>
    <mergeCell ref="B205:B215"/>
    <mergeCell ref="C205:C215"/>
    <mergeCell ref="D205:D215"/>
    <mergeCell ref="E205:E215"/>
    <mergeCell ref="F205:F215"/>
    <mergeCell ref="G205:G215"/>
    <mergeCell ref="P200:P203"/>
    <mergeCell ref="Q200:Q203"/>
    <mergeCell ref="R200:R203"/>
    <mergeCell ref="S200:S203"/>
    <mergeCell ref="T200:T203"/>
    <mergeCell ref="AG200:AG203"/>
    <mergeCell ref="J200:J203"/>
    <mergeCell ref="K200:K203"/>
    <mergeCell ref="L200:L203"/>
    <mergeCell ref="M200:M203"/>
    <mergeCell ref="N200:N203"/>
    <mergeCell ref="O200:O203"/>
    <mergeCell ref="I216:I218"/>
    <mergeCell ref="J216:J218"/>
    <mergeCell ref="K216:K218"/>
    <mergeCell ref="L216:L218"/>
    <mergeCell ref="M216:M218"/>
    <mergeCell ref="N216:N218"/>
    <mergeCell ref="T205:T215"/>
    <mergeCell ref="AG205:AG215"/>
    <mergeCell ref="B216:B218"/>
    <mergeCell ref="C216:C218"/>
    <mergeCell ref="D216:D218"/>
    <mergeCell ref="E216:E218"/>
    <mergeCell ref="F216:F218"/>
    <mergeCell ref="G216:G218"/>
    <mergeCell ref="H216:H218"/>
    <mergeCell ref="N205:N215"/>
    <mergeCell ref="O205:O215"/>
    <mergeCell ref="P205:P215"/>
    <mergeCell ref="Q205:Q215"/>
    <mergeCell ref="R205:R215"/>
    <mergeCell ref="S205:S215"/>
    <mergeCell ref="H205:H215"/>
    <mergeCell ref="I205:I215"/>
    <mergeCell ref="J205:J215"/>
    <mergeCell ref="K205:K215"/>
    <mergeCell ref="L205:L215"/>
    <mergeCell ref="M205:M215"/>
    <mergeCell ref="Q219:Q223"/>
    <mergeCell ref="R219:R223"/>
    <mergeCell ref="S219:S223"/>
    <mergeCell ref="T219:T223"/>
    <mergeCell ref="AG219:AG223"/>
    <mergeCell ref="B224:B225"/>
    <mergeCell ref="C224:C225"/>
    <mergeCell ref="D224:D225"/>
    <mergeCell ref="E224:E225"/>
    <mergeCell ref="F224:F225"/>
    <mergeCell ref="K219:K223"/>
    <mergeCell ref="L219:L223"/>
    <mergeCell ref="M219:M223"/>
    <mergeCell ref="N219:N223"/>
    <mergeCell ref="O219:O223"/>
    <mergeCell ref="P219:P223"/>
    <mergeCell ref="AG216:AG218"/>
    <mergeCell ref="B219:B223"/>
    <mergeCell ref="C219:C223"/>
    <mergeCell ref="D219:D223"/>
    <mergeCell ref="E219:E223"/>
    <mergeCell ref="F219:F223"/>
    <mergeCell ref="G219:G223"/>
    <mergeCell ref="H219:H223"/>
    <mergeCell ref="I219:I223"/>
    <mergeCell ref="J219:J223"/>
    <mergeCell ref="O216:O218"/>
    <mergeCell ref="P216:P218"/>
    <mergeCell ref="Q216:Q218"/>
    <mergeCell ref="R216:R218"/>
    <mergeCell ref="S216:S218"/>
    <mergeCell ref="T216:T218"/>
    <mergeCell ref="S224:S225"/>
    <mergeCell ref="T224:T225"/>
    <mergeCell ref="AG224:AG225"/>
    <mergeCell ref="B226:B231"/>
    <mergeCell ref="C226:C231"/>
    <mergeCell ref="D226:D231"/>
    <mergeCell ref="E226:E231"/>
    <mergeCell ref="F226:F231"/>
    <mergeCell ref="G226:G231"/>
    <mergeCell ref="H226:H231"/>
    <mergeCell ref="M224:M225"/>
    <mergeCell ref="N224:N225"/>
    <mergeCell ref="O224:O225"/>
    <mergeCell ref="P224:P225"/>
    <mergeCell ref="Q224:Q225"/>
    <mergeCell ref="R224:R225"/>
    <mergeCell ref="G224:G225"/>
    <mergeCell ref="H224:H225"/>
    <mergeCell ref="I224:I225"/>
    <mergeCell ref="J224:J225"/>
    <mergeCell ref="K224:K225"/>
    <mergeCell ref="L224:L225"/>
    <mergeCell ref="AG226:AG231"/>
    <mergeCell ref="B232:M232"/>
    <mergeCell ref="U232:AA232"/>
    <mergeCell ref="AD232:AG232"/>
    <mergeCell ref="B233:B243"/>
    <mergeCell ref="C233:C243"/>
    <mergeCell ref="D233:D243"/>
    <mergeCell ref="E233:E243"/>
    <mergeCell ref="F233:F243"/>
    <mergeCell ref="O226:O231"/>
    <mergeCell ref="P226:P231"/>
    <mergeCell ref="Q226:Q231"/>
    <mergeCell ref="R226:R231"/>
    <mergeCell ref="S226:S231"/>
    <mergeCell ref="T226:T231"/>
    <mergeCell ref="I226:I231"/>
    <mergeCell ref="J226:J231"/>
    <mergeCell ref="K226:K231"/>
    <mergeCell ref="L226:L231"/>
    <mergeCell ref="M226:M231"/>
    <mergeCell ref="N226:N231"/>
    <mergeCell ref="L244:L246"/>
    <mergeCell ref="M244:M246"/>
    <mergeCell ref="S233:S243"/>
    <mergeCell ref="T233:T243"/>
    <mergeCell ref="AG233:AG243"/>
    <mergeCell ref="B244:B246"/>
    <mergeCell ref="C244:C246"/>
    <mergeCell ref="D244:D246"/>
    <mergeCell ref="E244:E246"/>
    <mergeCell ref="F244:F246"/>
    <mergeCell ref="G244:G246"/>
    <mergeCell ref="M233:M243"/>
    <mergeCell ref="N233:N243"/>
    <mergeCell ref="O233:O243"/>
    <mergeCell ref="P233:P243"/>
    <mergeCell ref="Q233:Q243"/>
    <mergeCell ref="R233:R243"/>
    <mergeCell ref="G233:G243"/>
    <mergeCell ref="H233:H243"/>
    <mergeCell ref="I233:I243"/>
    <mergeCell ref="J233:J243"/>
    <mergeCell ref="K233:K243"/>
    <mergeCell ref="L233:L243"/>
    <mergeCell ref="P247:P251"/>
    <mergeCell ref="Q247:Q251"/>
    <mergeCell ref="R247:R251"/>
    <mergeCell ref="S247:S251"/>
    <mergeCell ref="T247:T251"/>
    <mergeCell ref="AG247:AG251"/>
    <mergeCell ref="J247:J251"/>
    <mergeCell ref="K247:K251"/>
    <mergeCell ref="L247:L251"/>
    <mergeCell ref="M247:M251"/>
    <mergeCell ref="N247:N251"/>
    <mergeCell ref="O247:O251"/>
    <mergeCell ref="T244:T246"/>
    <mergeCell ref="AG244:AG246"/>
    <mergeCell ref="B247:B251"/>
    <mergeCell ref="C247:C251"/>
    <mergeCell ref="D247:D251"/>
    <mergeCell ref="E247:E251"/>
    <mergeCell ref="F247:F251"/>
    <mergeCell ref="G247:G251"/>
    <mergeCell ref="H247:H251"/>
    <mergeCell ref="I247:I251"/>
    <mergeCell ref="N244:N246"/>
    <mergeCell ref="O244:O246"/>
    <mergeCell ref="P244:P246"/>
    <mergeCell ref="Q244:Q246"/>
    <mergeCell ref="R244:R246"/>
    <mergeCell ref="S244:S246"/>
    <mergeCell ref="H244:H246"/>
    <mergeCell ref="I244:I246"/>
    <mergeCell ref="J244:J246"/>
    <mergeCell ref="K244:K246"/>
    <mergeCell ref="T252:T253"/>
    <mergeCell ref="AG252:AG253"/>
    <mergeCell ref="B254:B258"/>
    <mergeCell ref="C254:C258"/>
    <mergeCell ref="D254:D258"/>
    <mergeCell ref="E254:E258"/>
    <mergeCell ref="F254:F258"/>
    <mergeCell ref="G254:G258"/>
    <mergeCell ref="H254:H258"/>
    <mergeCell ref="I254:I258"/>
    <mergeCell ref="N252:N253"/>
    <mergeCell ref="O252:O253"/>
    <mergeCell ref="P252:P253"/>
    <mergeCell ref="Q252:Q253"/>
    <mergeCell ref="R252:R253"/>
    <mergeCell ref="S252:S253"/>
    <mergeCell ref="H252:H253"/>
    <mergeCell ref="I252:I253"/>
    <mergeCell ref="J252:J253"/>
    <mergeCell ref="K252:K253"/>
    <mergeCell ref="L252:L253"/>
    <mergeCell ref="M252:M253"/>
    <mergeCell ref="B252:B253"/>
    <mergeCell ref="C252:C253"/>
    <mergeCell ref="D252:D253"/>
    <mergeCell ref="E252:E253"/>
    <mergeCell ref="F252:F253"/>
    <mergeCell ref="G252:G253"/>
    <mergeCell ref="B259:M259"/>
    <mergeCell ref="U259:AA259"/>
    <mergeCell ref="AD259:AG259"/>
    <mergeCell ref="B260:B264"/>
    <mergeCell ref="C260:C264"/>
    <mergeCell ref="D260:D264"/>
    <mergeCell ref="E260:E264"/>
    <mergeCell ref="F260:F264"/>
    <mergeCell ref="G260:G264"/>
    <mergeCell ref="P254:P258"/>
    <mergeCell ref="Q254:Q258"/>
    <mergeCell ref="R254:R258"/>
    <mergeCell ref="S254:S258"/>
    <mergeCell ref="T254:T258"/>
    <mergeCell ref="AG254:AG258"/>
    <mergeCell ref="J254:J258"/>
    <mergeCell ref="K254:K258"/>
    <mergeCell ref="L254:L258"/>
    <mergeCell ref="M254:M258"/>
    <mergeCell ref="N254:N258"/>
    <mergeCell ref="O254:O258"/>
    <mergeCell ref="I265:I269"/>
    <mergeCell ref="J265:J269"/>
    <mergeCell ref="K265:K269"/>
    <mergeCell ref="L265:L269"/>
    <mergeCell ref="M265:M269"/>
    <mergeCell ref="N265:N269"/>
    <mergeCell ref="T260:T264"/>
    <mergeCell ref="AG260:AG264"/>
    <mergeCell ref="B265:B269"/>
    <mergeCell ref="C265:C269"/>
    <mergeCell ref="D265:D269"/>
    <mergeCell ref="E265:E269"/>
    <mergeCell ref="F265:F269"/>
    <mergeCell ref="G265:G269"/>
    <mergeCell ref="H265:H269"/>
    <mergeCell ref="N260:N264"/>
    <mergeCell ref="O260:O264"/>
    <mergeCell ref="P260:P264"/>
    <mergeCell ref="Q260:Q264"/>
    <mergeCell ref="R260:R264"/>
    <mergeCell ref="S260:S264"/>
    <mergeCell ref="H260:H264"/>
    <mergeCell ref="I260:I264"/>
    <mergeCell ref="J260:J264"/>
    <mergeCell ref="K260:K264"/>
    <mergeCell ref="L260:L264"/>
    <mergeCell ref="M260:M264"/>
    <mergeCell ref="Q270:Q273"/>
    <mergeCell ref="R270:R273"/>
    <mergeCell ref="S270:S273"/>
    <mergeCell ref="T270:T273"/>
    <mergeCell ref="AG270:AG273"/>
    <mergeCell ref="B274:B277"/>
    <mergeCell ref="C274:C277"/>
    <mergeCell ref="D274:D277"/>
    <mergeCell ref="E274:E277"/>
    <mergeCell ref="F274:F277"/>
    <mergeCell ref="K270:K273"/>
    <mergeCell ref="L270:L273"/>
    <mergeCell ref="M270:M273"/>
    <mergeCell ref="N270:N273"/>
    <mergeCell ref="O270:O273"/>
    <mergeCell ref="P270:P273"/>
    <mergeCell ref="AG265:AG269"/>
    <mergeCell ref="B270:B273"/>
    <mergeCell ref="C270:C273"/>
    <mergeCell ref="D270:D273"/>
    <mergeCell ref="E270:E273"/>
    <mergeCell ref="F270:F273"/>
    <mergeCell ref="G270:G273"/>
    <mergeCell ref="H270:H273"/>
    <mergeCell ref="I270:I273"/>
    <mergeCell ref="J270:J273"/>
    <mergeCell ref="O265:O269"/>
    <mergeCell ref="P265:P269"/>
    <mergeCell ref="Q265:Q269"/>
    <mergeCell ref="R265:R269"/>
    <mergeCell ref="S265:S269"/>
    <mergeCell ref="T265:T269"/>
    <mergeCell ref="B278:B280"/>
    <mergeCell ref="C278:C280"/>
    <mergeCell ref="D278:D280"/>
    <mergeCell ref="E278:E280"/>
    <mergeCell ref="F278:F280"/>
    <mergeCell ref="G278:G280"/>
    <mergeCell ref="H278:H280"/>
    <mergeCell ref="M274:M277"/>
    <mergeCell ref="N274:N277"/>
    <mergeCell ref="O274:O277"/>
    <mergeCell ref="P274:P277"/>
    <mergeCell ref="Q274:Q277"/>
    <mergeCell ref="R274:R277"/>
    <mergeCell ref="G274:G277"/>
    <mergeCell ref="H274:H277"/>
    <mergeCell ref="I274:I277"/>
    <mergeCell ref="J274:J277"/>
    <mergeCell ref="K274:K277"/>
    <mergeCell ref="L274:L277"/>
    <mergeCell ref="O278:O280"/>
    <mergeCell ref="P278:P280"/>
    <mergeCell ref="Q278:Q280"/>
    <mergeCell ref="R278:R280"/>
    <mergeCell ref="S278:S280"/>
    <mergeCell ref="T278:T280"/>
    <mergeCell ref="I278:I280"/>
    <mergeCell ref="J278:J280"/>
    <mergeCell ref="K278:K280"/>
    <mergeCell ref="L278:L280"/>
    <mergeCell ref="M278:M280"/>
    <mergeCell ref="N278:N280"/>
    <mergeCell ref="S282:S292"/>
    <mergeCell ref="T282:T292"/>
    <mergeCell ref="AG282:AG292"/>
    <mergeCell ref="S274:S277"/>
    <mergeCell ref="T274:T277"/>
    <mergeCell ref="AG274:AG277"/>
    <mergeCell ref="AG278:AG280"/>
    <mergeCell ref="M282:M292"/>
    <mergeCell ref="N282:N292"/>
    <mergeCell ref="O282:O292"/>
    <mergeCell ref="P282:P292"/>
    <mergeCell ref="Q282:Q292"/>
    <mergeCell ref="R282:R292"/>
    <mergeCell ref="G282:G292"/>
    <mergeCell ref="H282:H292"/>
    <mergeCell ref="I282:I292"/>
    <mergeCell ref="J282:J292"/>
    <mergeCell ref="K282:K292"/>
    <mergeCell ref="L282:L292"/>
    <mergeCell ref="B281:M281"/>
    <mergeCell ref="U281:AA281"/>
    <mergeCell ref="AD281:AG281"/>
    <mergeCell ref="B282:B292"/>
    <mergeCell ref="C282:C292"/>
    <mergeCell ref="D282:D292"/>
    <mergeCell ref="E282:E292"/>
    <mergeCell ref="F282:F292"/>
    <mergeCell ref="AG293:AG295"/>
    <mergeCell ref="B296:B300"/>
    <mergeCell ref="C296:C300"/>
    <mergeCell ref="D296:D300"/>
    <mergeCell ref="E296:E300"/>
    <mergeCell ref="F296:F300"/>
    <mergeCell ref="G296:G300"/>
    <mergeCell ref="H296:H300"/>
    <mergeCell ref="I296:I300"/>
    <mergeCell ref="O293:O295"/>
    <mergeCell ref="P293:P295"/>
    <mergeCell ref="Q293:Q295"/>
    <mergeCell ref="R293:R295"/>
    <mergeCell ref="S293:S295"/>
    <mergeCell ref="T293:T295"/>
    <mergeCell ref="I293:I295"/>
    <mergeCell ref="J293:J295"/>
    <mergeCell ref="K293:K295"/>
    <mergeCell ref="L293:L295"/>
    <mergeCell ref="M293:M295"/>
    <mergeCell ref="N293:N295"/>
    <mergeCell ref="B293:B295"/>
    <mergeCell ref="C293:C295"/>
    <mergeCell ref="D293:D295"/>
    <mergeCell ref="E293:E295"/>
    <mergeCell ref="F293:F295"/>
    <mergeCell ref="G293:G295"/>
    <mergeCell ref="H293:H295"/>
    <mergeCell ref="J301:J302"/>
    <mergeCell ref="K301:K302"/>
    <mergeCell ref="L301:L302"/>
    <mergeCell ref="M301:M302"/>
    <mergeCell ref="B301:B302"/>
    <mergeCell ref="C301:C302"/>
    <mergeCell ref="D301:D302"/>
    <mergeCell ref="E301:E302"/>
    <mergeCell ref="F301:F302"/>
    <mergeCell ref="G301:G302"/>
    <mergeCell ref="S309:S315"/>
    <mergeCell ref="H309:H315"/>
    <mergeCell ref="I309:I315"/>
    <mergeCell ref="J309:J315"/>
    <mergeCell ref="K309:K315"/>
    <mergeCell ref="L309:L315"/>
    <mergeCell ref="M309:M315"/>
    <mergeCell ref="P296:P300"/>
    <mergeCell ref="Q296:Q300"/>
    <mergeCell ref="R296:R300"/>
    <mergeCell ref="S296:S300"/>
    <mergeCell ref="T296:T300"/>
    <mergeCell ref="AG296:AG300"/>
    <mergeCell ref="J296:J300"/>
    <mergeCell ref="K296:K300"/>
    <mergeCell ref="L296:L300"/>
    <mergeCell ref="M296:M300"/>
    <mergeCell ref="N296:N300"/>
    <mergeCell ref="O296:O300"/>
    <mergeCell ref="P303:P307"/>
    <mergeCell ref="Q303:Q307"/>
    <mergeCell ref="R303:R307"/>
    <mergeCell ref="S303:S307"/>
    <mergeCell ref="T303:T307"/>
    <mergeCell ref="AG303:AG307"/>
    <mergeCell ref="J303:J307"/>
    <mergeCell ref="K303:K307"/>
    <mergeCell ref="L303:L307"/>
    <mergeCell ref="M303:M307"/>
    <mergeCell ref="N303:N307"/>
    <mergeCell ref="O303:O307"/>
    <mergeCell ref="T301:T302"/>
    <mergeCell ref="AG301:AG302"/>
    <mergeCell ref="B303:B307"/>
    <mergeCell ref="C303:C307"/>
    <mergeCell ref="D303:D307"/>
    <mergeCell ref="E303:E307"/>
    <mergeCell ref="F303:F307"/>
    <mergeCell ref="G303:G307"/>
    <mergeCell ref="H303:H307"/>
    <mergeCell ref="I303:I307"/>
    <mergeCell ref="N301:N302"/>
    <mergeCell ref="O301:O302"/>
    <mergeCell ref="P301:P302"/>
    <mergeCell ref="Q301:Q302"/>
    <mergeCell ref="R301:R302"/>
    <mergeCell ref="S301:S302"/>
    <mergeCell ref="H301:H302"/>
    <mergeCell ref="I301:I302"/>
    <mergeCell ref="B308:M308"/>
    <mergeCell ref="U308:AA308"/>
    <mergeCell ref="AD308:AG308"/>
    <mergeCell ref="B309:B315"/>
    <mergeCell ref="C309:C315"/>
    <mergeCell ref="D309:D315"/>
    <mergeCell ref="E309:E315"/>
    <mergeCell ref="F309:F315"/>
    <mergeCell ref="G309:G315"/>
    <mergeCell ref="AG316:AG318"/>
    <mergeCell ref="B319:B323"/>
    <mergeCell ref="C319:C323"/>
    <mergeCell ref="D319:D323"/>
    <mergeCell ref="E319:E323"/>
    <mergeCell ref="F319:F323"/>
    <mergeCell ref="G319:G323"/>
    <mergeCell ref="H319:H323"/>
    <mergeCell ref="I319:I323"/>
    <mergeCell ref="J319:J323"/>
    <mergeCell ref="O316:O318"/>
    <mergeCell ref="P316:P318"/>
    <mergeCell ref="Q316:Q318"/>
    <mergeCell ref="R316:R318"/>
    <mergeCell ref="S316:S318"/>
    <mergeCell ref="T316:T318"/>
    <mergeCell ref="T309:T315"/>
    <mergeCell ref="AG309:AG315"/>
    <mergeCell ref="N309:N315"/>
    <mergeCell ref="O309:O315"/>
    <mergeCell ref="P309:P315"/>
    <mergeCell ref="Q309:Q315"/>
    <mergeCell ref="R309:R315"/>
    <mergeCell ref="R324:R329"/>
    <mergeCell ref="I316:I318"/>
    <mergeCell ref="J316:J318"/>
    <mergeCell ref="K316:K318"/>
    <mergeCell ref="L316:L318"/>
    <mergeCell ref="M316:M318"/>
    <mergeCell ref="N316:N318"/>
    <mergeCell ref="K324:K329"/>
    <mergeCell ref="B316:B318"/>
    <mergeCell ref="C316:C318"/>
    <mergeCell ref="D316:D318"/>
    <mergeCell ref="E316:E318"/>
    <mergeCell ref="F316:F318"/>
    <mergeCell ref="G316:G318"/>
    <mergeCell ref="H316:H318"/>
    <mergeCell ref="T330:T338"/>
    <mergeCell ref="AG330:AG338"/>
    <mergeCell ref="Q319:Q323"/>
    <mergeCell ref="R319:R323"/>
    <mergeCell ref="S319:S323"/>
    <mergeCell ref="T319:T323"/>
    <mergeCell ref="AG319:AG323"/>
    <mergeCell ref="B324:B329"/>
    <mergeCell ref="C324:C329"/>
    <mergeCell ref="D324:D329"/>
    <mergeCell ref="E324:E329"/>
    <mergeCell ref="K319:K323"/>
    <mergeCell ref="L319:L323"/>
    <mergeCell ref="M319:M323"/>
    <mergeCell ref="N319:N323"/>
    <mergeCell ref="O319:O323"/>
    <mergeCell ref="P319:P323"/>
    <mergeCell ref="N330:N338"/>
    <mergeCell ref="O330:O338"/>
    <mergeCell ref="P330:P338"/>
    <mergeCell ref="Q330:Q338"/>
    <mergeCell ref="R330:R338"/>
    <mergeCell ref="S330:S338"/>
    <mergeCell ref="H330:H338"/>
    <mergeCell ref="I330:I338"/>
    <mergeCell ref="J330:J338"/>
    <mergeCell ref="K330:K338"/>
    <mergeCell ref="L330:L338"/>
    <mergeCell ref="M330:M338"/>
    <mergeCell ref="S324:S329"/>
    <mergeCell ref="T324:T329"/>
    <mergeCell ref="AG324:AG329"/>
    <mergeCell ref="B330:B338"/>
    <mergeCell ref="C330:C338"/>
    <mergeCell ref="D330:D338"/>
    <mergeCell ref="E330:E338"/>
    <mergeCell ref="F330:F338"/>
    <mergeCell ref="G330:G338"/>
    <mergeCell ref="L324:L329"/>
    <mergeCell ref="M324:M329"/>
    <mergeCell ref="N324:N329"/>
    <mergeCell ref="O324:O329"/>
    <mergeCell ref="P324:P329"/>
    <mergeCell ref="Q324:Q329"/>
    <mergeCell ref="F324:F329"/>
    <mergeCell ref="G324:G329"/>
    <mergeCell ref="H324:H329"/>
    <mergeCell ref="I324:I329"/>
    <mergeCell ref="J324:J329"/>
    <mergeCell ref="P339:P342"/>
    <mergeCell ref="Q339:Q342"/>
    <mergeCell ref="R339:R342"/>
    <mergeCell ref="S339:S342"/>
    <mergeCell ref="T339:T342"/>
    <mergeCell ref="AG339:AG342"/>
    <mergeCell ref="J339:J342"/>
    <mergeCell ref="K339:K342"/>
    <mergeCell ref="L339:L342"/>
    <mergeCell ref="M339:M342"/>
    <mergeCell ref="N339:N342"/>
    <mergeCell ref="O339:O342"/>
    <mergeCell ref="B339:B342"/>
    <mergeCell ref="C339:C342"/>
    <mergeCell ref="D339:D342"/>
    <mergeCell ref="E339:E342"/>
    <mergeCell ref="F339:F342"/>
    <mergeCell ref="G339:G342"/>
    <mergeCell ref="H339:H342"/>
    <mergeCell ref="I339:I342"/>
    <mergeCell ref="U351:AA351"/>
    <mergeCell ref="AD351:AG351"/>
    <mergeCell ref="V356:X356"/>
    <mergeCell ref="S343:S349"/>
    <mergeCell ref="T343:T349"/>
    <mergeCell ref="AG343:AG349"/>
    <mergeCell ref="B350:M350"/>
    <mergeCell ref="U350:AA350"/>
    <mergeCell ref="AD350:AG350"/>
    <mergeCell ref="M343:M349"/>
    <mergeCell ref="N343:N349"/>
    <mergeCell ref="O343:O349"/>
    <mergeCell ref="P343:P349"/>
    <mergeCell ref="Q343:Q349"/>
    <mergeCell ref="R343:R349"/>
    <mergeCell ref="G343:G349"/>
    <mergeCell ref="H343:H349"/>
    <mergeCell ref="I343:I349"/>
    <mergeCell ref="J343:J349"/>
    <mergeCell ref="K343:K349"/>
    <mergeCell ref="L343:L349"/>
    <mergeCell ref="B343:B349"/>
    <mergeCell ref="C343:C349"/>
    <mergeCell ref="D343:D349"/>
    <mergeCell ref="E343:E349"/>
    <mergeCell ref="F343:F349"/>
  </mergeCells>
  <dataValidations count="2">
    <dataValidation type="decimal" allowBlank="1" showInputMessage="1" showErrorMessage="1" prompt="DPLAN - Sólo debe ingresar valores, NO porcentajes." sqref="I10:J10 I15:J15 I28:J28 I36:J36 I41:J42 I86:J86 I102:J102 I107:J107 I110:J111 I114:J114 I116:J117 I119:J120 I126:J126 I135:J135 I144:J144 I146:J146 I149:J149 I151:J151 I153:J153 I159:J159 I163:J163 I172:J172 I175:J175 I179:J179 I183:J183 I188:J188 I193:J193 I196:J196 I200:J200 I205:J205 I216:J216 I219:J219 I224:J224 I226:J226 I233:J233 I244:J244 I247:J247 I252:J252 I254:J254 I260:J260 I265:J265 I270:J270 I274:J274 I278:J278 I282:J282 I293:J293 I296:J296 I301:J301 I303:J303 I309:J309 I316:J316 I319:J319 I324:J324 I330:J330 I339:J339 I343:J343" xr:uid="{00000000-0002-0000-0100-000000000000}">
      <formula1>0</formula1>
      <formula2>1000000</formula2>
    </dataValidation>
    <dataValidation type="decimal" allowBlank="1" showInputMessage="1" showErrorMessage="1" prompt="DPLAN - El Tiempo en Semanas máximo a ingresar en cada semestre, es 24." sqref="K10:L10 K15:L15 K28:L28 K36:L36 K41:L42 K86:L86 K102:L102 K107:L107 K110:L111 K114:L114 K116:L117 K119:L120 K126:L126 K135:L135 K144:L144 K146:L146 K149:L149 K151:L151 K153:L153 K159:L159 K163:L163 K172:L172 K175:L175 K179:L179 K183:L183 K188:L188 K193:L193 K196:L196 K200:L200 K205:L205 K216:L216 K219:L219 K224:L224 K226:L226 K233:L233 K244:L244 K247:L247 K252:L252 K254:L254 K260:L260 K265:L265 K270:L270 K274:L274 K278:L278 K282:L282 K293:L293 K296:L296 K301:L301 K303:L303 K309:L309 K316:L316 K319:L319 K324:L324 K330:L330 K339:L339 K343:L343" xr:uid="{00000000-0002-0000-0100-000001000000}">
      <formula1>0</formula1>
      <formula2>24</formula2>
    </dataValidation>
  </dataValidations>
  <printOptions horizontalCentered="1"/>
  <pageMargins left="0" right="0" top="0.98425196850393704" bottom="0.35433070866141736" header="0" footer="0"/>
  <pageSetup paperSize="9" scale="64" pageOrder="overThenDown" orientation="landscape" r:id="rId1"/>
  <headerFooter scaleWithDoc="0" alignWithMargins="0">
    <oddHeader>&amp;L&amp;"Britannic Bold,Normal"&amp;12&amp;K002060POA PAC 2020 AJUSTADO&amp;"-,Normal"&amp;11&amp;K01+000
&amp;"Cambria,Cursiva"&amp;12&amp;K0070C0Facultad de Ciencias Empresariales&amp;C&amp;"Cambria,Normal"&amp;12&amp;K002060&amp;P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G309"/>
  <sheetViews>
    <sheetView showGridLines="0" tabSelected="1" zoomScaleNormal="100" workbookViewId="0">
      <selection sqref="A1:L1"/>
    </sheetView>
  </sheetViews>
  <sheetFormatPr baseColWidth="10" defaultRowHeight="15" x14ac:dyDescent="0.25"/>
  <cols>
    <col min="1" max="1" width="7.7109375" customWidth="1"/>
    <col min="2" max="2" width="8.7109375" customWidth="1"/>
    <col min="3" max="4" width="25.7109375" customWidth="1"/>
    <col min="5" max="5" width="18.7109375" customWidth="1"/>
    <col min="6" max="8" width="25.7109375" customWidth="1"/>
    <col min="9" max="12" width="14.7109375" customWidth="1"/>
    <col min="13" max="13" width="45.7109375" customWidth="1"/>
    <col min="14" max="14" width="35.7109375" customWidth="1"/>
    <col min="15" max="16" width="15.7109375" customWidth="1"/>
    <col min="17" max="17" width="17.7109375" customWidth="1"/>
    <col min="18" max="19" width="15.7109375" customWidth="1"/>
    <col min="20" max="20" width="30.7109375" customWidth="1"/>
    <col min="21" max="21" width="16.7109375" customWidth="1"/>
    <col min="22" max="22" width="14.7109375" customWidth="1"/>
    <col min="23" max="23" width="42.140625" customWidth="1"/>
    <col min="24" max="24" width="14.85546875" customWidth="1"/>
    <col min="25" max="25" width="19.42578125" customWidth="1"/>
    <col min="26" max="28" width="13.7109375" customWidth="1"/>
    <col min="29" max="29" width="17.7109375" customWidth="1"/>
    <col min="30" max="32" width="9.85546875" customWidth="1"/>
    <col min="33" max="33" width="29.7109375" customWidth="1"/>
  </cols>
  <sheetData>
    <row r="1" spans="1:33" ht="45.75" customHeight="1" x14ac:dyDescent="0.25">
      <c r="A1" s="2471" t="s">
        <v>0</v>
      </c>
      <c r="B1" s="2472"/>
      <c r="C1" s="2472"/>
      <c r="D1" s="2472"/>
      <c r="E1" s="2472"/>
      <c r="F1" s="2472"/>
      <c r="G1" s="2472"/>
      <c r="H1" s="2472"/>
      <c r="I1" s="2472"/>
      <c r="J1" s="2472"/>
      <c r="K1" s="2472"/>
      <c r="L1" s="2472"/>
      <c r="M1" s="2472" t="s">
        <v>0</v>
      </c>
      <c r="N1" s="2472"/>
      <c r="O1" s="2472"/>
      <c r="P1" s="2472"/>
      <c r="Q1" s="2472"/>
      <c r="R1" s="2472"/>
      <c r="S1" s="2472"/>
      <c r="T1" s="2472"/>
      <c r="U1" s="2472"/>
      <c r="V1" s="2472"/>
      <c r="W1" s="2472" t="s">
        <v>0</v>
      </c>
      <c r="X1" s="2472"/>
      <c r="Y1" s="2472"/>
      <c r="Z1" s="2472"/>
      <c r="AA1" s="2472"/>
      <c r="AB1" s="2472"/>
      <c r="AC1" s="2472"/>
      <c r="AD1" s="2472"/>
      <c r="AE1" s="2472"/>
      <c r="AF1" s="2472"/>
      <c r="AG1" s="2473"/>
    </row>
    <row r="2" spans="1:33" ht="30" x14ac:dyDescent="0.25">
      <c r="A2" s="2474" t="s">
        <v>1</v>
      </c>
      <c r="B2" s="2475"/>
      <c r="C2" s="2475"/>
      <c r="D2" s="2475"/>
      <c r="E2" s="2475"/>
      <c r="F2" s="2475"/>
      <c r="G2" s="2475"/>
      <c r="H2" s="2475"/>
      <c r="I2" s="2475"/>
      <c r="J2" s="2475"/>
      <c r="K2" s="2475"/>
      <c r="L2" s="2475"/>
      <c r="M2" s="2475" t="s">
        <v>1</v>
      </c>
      <c r="N2" s="2475"/>
      <c r="O2" s="2475"/>
      <c r="P2" s="2475"/>
      <c r="Q2" s="2475"/>
      <c r="R2" s="2475"/>
      <c r="S2" s="2475"/>
      <c r="T2" s="2475"/>
      <c r="U2" s="2475"/>
      <c r="V2" s="2475"/>
      <c r="W2" s="2475" t="s">
        <v>1</v>
      </c>
      <c r="X2" s="2475"/>
      <c r="Y2" s="2475"/>
      <c r="Z2" s="2475"/>
      <c r="AA2" s="2475"/>
      <c r="AB2" s="2475"/>
      <c r="AC2" s="2475"/>
      <c r="AD2" s="2475"/>
      <c r="AE2" s="2475"/>
      <c r="AF2" s="2475"/>
      <c r="AG2" s="2476"/>
    </row>
    <row r="3" spans="1:33" ht="30.75" x14ac:dyDescent="0.25">
      <c r="A3" s="2465" t="s">
        <v>1473</v>
      </c>
      <c r="B3" s="2466"/>
      <c r="C3" s="2466"/>
      <c r="D3" s="2466"/>
      <c r="E3" s="2466"/>
      <c r="F3" s="2466"/>
      <c r="G3" s="2466"/>
      <c r="H3" s="2466"/>
      <c r="I3" s="2466"/>
      <c r="J3" s="2466"/>
      <c r="K3" s="2466"/>
      <c r="L3" s="2466"/>
      <c r="M3" s="2466" t="s">
        <v>1473</v>
      </c>
      <c r="N3" s="2466"/>
      <c r="O3" s="2466"/>
      <c r="P3" s="2466"/>
      <c r="Q3" s="2466"/>
      <c r="R3" s="2466"/>
      <c r="S3" s="2466"/>
      <c r="T3" s="2466"/>
      <c r="U3" s="2466"/>
      <c r="V3" s="2466"/>
      <c r="W3" s="2466" t="s">
        <v>1473</v>
      </c>
      <c r="X3" s="2466"/>
      <c r="Y3" s="2466"/>
      <c r="Z3" s="2466"/>
      <c r="AA3" s="2466"/>
      <c r="AB3" s="2466"/>
      <c r="AC3" s="2466"/>
      <c r="AD3" s="2466"/>
      <c r="AE3" s="2466"/>
      <c r="AF3" s="2466"/>
      <c r="AG3" s="2467"/>
    </row>
    <row r="4" spans="1:33" ht="27" thickBot="1" x14ac:dyDescent="0.3">
      <c r="A4" s="2468" t="s">
        <v>2128</v>
      </c>
      <c r="B4" s="2469"/>
      <c r="C4" s="2469"/>
      <c r="D4" s="2469"/>
      <c r="E4" s="2469"/>
      <c r="F4" s="2469"/>
      <c r="G4" s="2469"/>
      <c r="H4" s="2469"/>
      <c r="I4" s="2469"/>
      <c r="J4" s="2469"/>
      <c r="K4" s="2469"/>
      <c r="L4" s="2469"/>
      <c r="M4" s="2469" t="s">
        <v>2128</v>
      </c>
      <c r="N4" s="2469"/>
      <c r="O4" s="2469"/>
      <c r="P4" s="2469"/>
      <c r="Q4" s="2469"/>
      <c r="R4" s="2469"/>
      <c r="S4" s="2469"/>
      <c r="T4" s="2469"/>
      <c r="U4" s="2469"/>
      <c r="V4" s="2469"/>
      <c r="W4" s="2469" t="s">
        <v>2128</v>
      </c>
      <c r="X4" s="2469"/>
      <c r="Y4" s="2469"/>
      <c r="Z4" s="2469"/>
      <c r="AA4" s="2469"/>
      <c r="AB4" s="2469"/>
      <c r="AC4" s="2469"/>
      <c r="AD4" s="2469"/>
      <c r="AE4" s="2469"/>
      <c r="AF4" s="2469"/>
      <c r="AG4" s="2470"/>
    </row>
    <row r="5" spans="1:33" ht="24" customHeight="1" thickBot="1" x14ac:dyDescent="0.3">
      <c r="A5" s="3"/>
      <c r="B5" s="4"/>
      <c r="C5" s="4"/>
      <c r="D5" s="4"/>
      <c r="E5" s="4"/>
      <c r="F5" s="4"/>
      <c r="G5" s="4"/>
      <c r="H5" s="4"/>
      <c r="I5" s="4"/>
      <c r="J5" s="4"/>
      <c r="K5" s="4"/>
      <c r="L5" s="4"/>
      <c r="M5" s="4"/>
      <c r="N5" s="4"/>
      <c r="O5" s="4"/>
      <c r="P5" s="4"/>
      <c r="Q5" s="4"/>
      <c r="R5" s="4"/>
      <c r="S5" s="4"/>
      <c r="T5" s="4"/>
      <c r="U5" s="4"/>
      <c r="V5" s="1723"/>
      <c r="W5" s="4"/>
      <c r="X5" s="4"/>
      <c r="Y5" s="4"/>
      <c r="Z5" s="4"/>
      <c r="AA5" s="4"/>
      <c r="AB5" s="4"/>
      <c r="AC5" s="4"/>
      <c r="AD5" s="4"/>
      <c r="AE5" s="4"/>
      <c r="AF5" s="4"/>
      <c r="AG5" s="3"/>
    </row>
    <row r="6" spans="1:33" ht="27" customHeight="1" thickTop="1" thickBot="1" x14ac:dyDescent="0.3">
      <c r="A6" s="2477" t="s">
        <v>3</v>
      </c>
      <c r="B6" s="2478"/>
      <c r="C6" s="2478"/>
      <c r="D6" s="2478"/>
      <c r="E6" s="2478"/>
      <c r="F6" s="2478"/>
      <c r="G6" s="2478"/>
      <c r="H6" s="2478"/>
      <c r="I6" s="2478"/>
      <c r="J6" s="2478"/>
      <c r="K6" s="2478"/>
      <c r="L6" s="2478"/>
      <c r="M6" s="2478" t="s">
        <v>3</v>
      </c>
      <c r="N6" s="2478"/>
      <c r="O6" s="2478"/>
      <c r="P6" s="2478"/>
      <c r="Q6" s="2478"/>
      <c r="R6" s="2478"/>
      <c r="S6" s="2478"/>
      <c r="T6" s="2478"/>
      <c r="U6" s="2478"/>
      <c r="V6" s="2478"/>
      <c r="W6" s="2478" t="s">
        <v>3</v>
      </c>
      <c r="X6" s="2478"/>
      <c r="Y6" s="2478"/>
      <c r="Z6" s="2478"/>
      <c r="AA6" s="2478"/>
      <c r="AB6" s="2478"/>
      <c r="AC6" s="2478"/>
      <c r="AD6" s="2478"/>
      <c r="AE6" s="2478"/>
      <c r="AF6" s="2478"/>
      <c r="AG6" s="2479"/>
    </row>
    <row r="7" spans="1:33" ht="27" customHeight="1" thickBot="1" x14ac:dyDescent="0.3">
      <c r="A7" s="2480" t="s">
        <v>4</v>
      </c>
      <c r="B7" s="2481"/>
      <c r="C7" s="2481"/>
      <c r="D7" s="2481"/>
      <c r="E7" s="2481"/>
      <c r="F7" s="2481"/>
      <c r="G7" s="2481"/>
      <c r="H7" s="2481"/>
      <c r="I7" s="2481"/>
      <c r="J7" s="2481"/>
      <c r="K7" s="2481"/>
      <c r="L7" s="2481"/>
      <c r="M7" s="2481"/>
      <c r="N7" s="2481"/>
      <c r="O7" s="2482" t="s">
        <v>5</v>
      </c>
      <c r="P7" s="2483"/>
      <c r="Q7" s="2483"/>
      <c r="R7" s="2483"/>
      <c r="S7" s="2483"/>
      <c r="T7" s="2483"/>
      <c r="U7" s="2483"/>
      <c r="V7" s="2483"/>
      <c r="W7" s="2483"/>
      <c r="X7" s="2483"/>
      <c r="Y7" s="2483"/>
      <c r="Z7" s="2483"/>
      <c r="AA7" s="2483"/>
      <c r="AB7" s="2483"/>
      <c r="AC7" s="2483"/>
      <c r="AD7" s="2483"/>
      <c r="AE7" s="2483"/>
      <c r="AF7" s="2483"/>
      <c r="AG7" s="2484"/>
    </row>
    <row r="8" spans="1:33" ht="39.75" customHeight="1" x14ac:dyDescent="0.25">
      <c r="A8" s="2485" t="s">
        <v>6</v>
      </c>
      <c r="B8" s="2487" t="s">
        <v>7</v>
      </c>
      <c r="C8" s="2487" t="s">
        <v>8</v>
      </c>
      <c r="D8" s="2487" t="s">
        <v>9</v>
      </c>
      <c r="E8" s="2487" t="s">
        <v>10</v>
      </c>
      <c r="F8" s="2487" t="s">
        <v>11</v>
      </c>
      <c r="G8" s="2487" t="s">
        <v>12</v>
      </c>
      <c r="H8" s="2501" t="s">
        <v>13</v>
      </c>
      <c r="I8" s="2503" t="s">
        <v>14</v>
      </c>
      <c r="J8" s="2503"/>
      <c r="K8" s="2501" t="s">
        <v>15</v>
      </c>
      <c r="L8" s="2501"/>
      <c r="M8" s="2501" t="s">
        <v>16</v>
      </c>
      <c r="N8" s="3208" t="s">
        <v>17</v>
      </c>
      <c r="O8" s="2500" t="s">
        <v>18</v>
      </c>
      <c r="P8" s="2492"/>
      <c r="Q8" s="2492"/>
      <c r="R8" s="2492"/>
      <c r="S8" s="3210" t="s">
        <v>19</v>
      </c>
      <c r="T8" s="2492" t="s">
        <v>20</v>
      </c>
      <c r="U8" s="2494" t="s">
        <v>21</v>
      </c>
      <c r="V8" s="2494"/>
      <c r="W8" s="2494"/>
      <c r="X8" s="2494"/>
      <c r="Y8" s="2494"/>
      <c r="Z8" s="2494"/>
      <c r="AA8" s="2489" t="s">
        <v>22</v>
      </c>
      <c r="AB8" s="2489"/>
      <c r="AC8" s="2489"/>
      <c r="AD8" s="2489" t="s">
        <v>23</v>
      </c>
      <c r="AE8" s="2489"/>
      <c r="AF8" s="2489"/>
      <c r="AG8" s="2490" t="s">
        <v>24</v>
      </c>
    </row>
    <row r="9" spans="1:33" ht="64.5" customHeight="1" thickBot="1" x14ac:dyDescent="0.3">
      <c r="A9" s="2486"/>
      <c r="B9" s="3207"/>
      <c r="C9" s="3207"/>
      <c r="D9" s="3207"/>
      <c r="E9" s="3207"/>
      <c r="F9" s="3207"/>
      <c r="G9" s="3207"/>
      <c r="H9" s="3191"/>
      <c r="I9" s="1724" t="s">
        <v>25</v>
      </c>
      <c r="J9" s="1724" t="s">
        <v>26</v>
      </c>
      <c r="K9" s="1724" t="s">
        <v>25</v>
      </c>
      <c r="L9" s="1724" t="s">
        <v>26</v>
      </c>
      <c r="M9" s="3191"/>
      <c r="N9" s="3209"/>
      <c r="O9" s="1725" t="s">
        <v>27</v>
      </c>
      <c r="P9" s="1726" t="s">
        <v>28</v>
      </c>
      <c r="Q9" s="1726" t="s">
        <v>29</v>
      </c>
      <c r="R9" s="1726" t="s">
        <v>30</v>
      </c>
      <c r="S9" s="3211"/>
      <c r="T9" s="3212"/>
      <c r="U9" s="1727" t="s">
        <v>31</v>
      </c>
      <c r="V9" s="1728" t="s">
        <v>32</v>
      </c>
      <c r="W9" s="1727" t="s">
        <v>33</v>
      </c>
      <c r="X9" s="1727" t="s">
        <v>34</v>
      </c>
      <c r="Y9" s="1727" t="s">
        <v>35</v>
      </c>
      <c r="Z9" s="1728" t="s">
        <v>36</v>
      </c>
      <c r="AA9" s="1729" t="s">
        <v>37</v>
      </c>
      <c r="AB9" s="11" t="s">
        <v>38</v>
      </c>
      <c r="AC9" s="11" t="s">
        <v>39</v>
      </c>
      <c r="AD9" s="12" t="s">
        <v>40</v>
      </c>
      <c r="AE9" s="12" t="s">
        <v>41</v>
      </c>
      <c r="AF9" s="12" t="s">
        <v>42</v>
      </c>
      <c r="AG9" s="2491"/>
    </row>
    <row r="10" spans="1:33" ht="18" customHeight="1" x14ac:dyDescent="0.25">
      <c r="A10" s="2457" t="s">
        <v>43</v>
      </c>
      <c r="B10" s="2541" t="s">
        <v>44</v>
      </c>
      <c r="C10" s="2542" t="s">
        <v>45</v>
      </c>
      <c r="D10" s="2543" t="s">
        <v>285</v>
      </c>
      <c r="E10" s="3203" t="s">
        <v>47</v>
      </c>
      <c r="F10" s="2495" t="s">
        <v>1474</v>
      </c>
      <c r="G10" s="2495" t="s">
        <v>49</v>
      </c>
      <c r="H10" s="2495" t="s">
        <v>341</v>
      </c>
      <c r="I10" s="2629">
        <v>1</v>
      </c>
      <c r="J10" s="2629">
        <v>1</v>
      </c>
      <c r="K10" s="2631">
        <v>24</v>
      </c>
      <c r="L10" s="2631">
        <v>24</v>
      </c>
      <c r="M10" s="2495" t="s">
        <v>1475</v>
      </c>
      <c r="N10" s="2628" t="s">
        <v>1476</v>
      </c>
      <c r="O10" s="3195">
        <f>AC10+AC11+AC12+AC13+AC14+AC15+AC16+AC19</f>
        <v>88862.44</v>
      </c>
      <c r="P10" s="3199">
        <f>+AC17</f>
        <v>7999.8050000000003</v>
      </c>
      <c r="Q10" s="3199">
        <f>+AC18+AC20</f>
        <v>28810.370000000003</v>
      </c>
      <c r="R10" s="3199">
        <v>0</v>
      </c>
      <c r="S10" s="2749">
        <f>SUM(O10:Q20)</f>
        <v>125672.61499999999</v>
      </c>
      <c r="T10" s="2495" t="s">
        <v>1477</v>
      </c>
      <c r="U10" s="362" t="s">
        <v>50</v>
      </c>
      <c r="V10" s="1730" t="s">
        <v>47</v>
      </c>
      <c r="W10" s="363" t="s">
        <v>51</v>
      </c>
      <c r="X10" s="88"/>
      <c r="Y10" s="89"/>
      <c r="Z10" s="233"/>
      <c r="AA10" s="233">
        <v>4200</v>
      </c>
      <c r="AB10" s="233">
        <f>AA10</f>
        <v>4200</v>
      </c>
      <c r="AC10" s="234">
        <f>AB10</f>
        <v>4200</v>
      </c>
      <c r="AD10" s="1731" t="s">
        <v>52</v>
      </c>
      <c r="AE10" s="1731" t="s">
        <v>52</v>
      </c>
      <c r="AF10" s="1731" t="s">
        <v>52</v>
      </c>
      <c r="AG10" s="3192"/>
    </row>
    <row r="11" spans="1:33" ht="18" customHeight="1" x14ac:dyDescent="0.25">
      <c r="A11" s="2458"/>
      <c r="B11" s="2505"/>
      <c r="C11" s="2508"/>
      <c r="D11" s="2544"/>
      <c r="E11" s="3204"/>
      <c r="F11" s="2496"/>
      <c r="G11" s="2496"/>
      <c r="H11" s="2496"/>
      <c r="I11" s="2607"/>
      <c r="J11" s="2607"/>
      <c r="K11" s="2632"/>
      <c r="L11" s="2632"/>
      <c r="M11" s="2496"/>
      <c r="N11" s="2539"/>
      <c r="O11" s="3196"/>
      <c r="P11" s="3200"/>
      <c r="Q11" s="3200"/>
      <c r="R11" s="3200"/>
      <c r="S11" s="2750"/>
      <c r="T11" s="2496"/>
      <c r="U11" s="31" t="s">
        <v>53</v>
      </c>
      <c r="V11" s="1732" t="s">
        <v>47</v>
      </c>
      <c r="W11" s="364" t="s">
        <v>54</v>
      </c>
      <c r="X11" s="39"/>
      <c r="Y11" s="36"/>
      <c r="Z11" s="236"/>
      <c r="AA11" s="236">
        <v>29800</v>
      </c>
      <c r="AB11" s="236">
        <f t="shared" ref="AB11:AC20" si="0">AA11</f>
        <v>29800</v>
      </c>
      <c r="AC11" s="247">
        <f t="shared" si="0"/>
        <v>29800</v>
      </c>
      <c r="AD11" s="1733" t="s">
        <v>52</v>
      </c>
      <c r="AE11" s="1733" t="s">
        <v>52</v>
      </c>
      <c r="AF11" s="1733" t="s">
        <v>52</v>
      </c>
      <c r="AG11" s="3193"/>
    </row>
    <row r="12" spans="1:33" ht="18" customHeight="1" x14ac:dyDescent="0.25">
      <c r="A12" s="2458"/>
      <c r="B12" s="2505"/>
      <c r="C12" s="2508"/>
      <c r="D12" s="2544"/>
      <c r="E12" s="3204"/>
      <c r="F12" s="2496"/>
      <c r="G12" s="2496"/>
      <c r="H12" s="2496"/>
      <c r="I12" s="2607"/>
      <c r="J12" s="2607"/>
      <c r="K12" s="2632"/>
      <c r="L12" s="2632"/>
      <c r="M12" s="2496"/>
      <c r="N12" s="2539"/>
      <c r="O12" s="3196"/>
      <c r="P12" s="3200"/>
      <c r="Q12" s="3200"/>
      <c r="R12" s="3200"/>
      <c r="S12" s="2750"/>
      <c r="T12" s="2496"/>
      <c r="U12" s="31" t="s">
        <v>55</v>
      </c>
      <c r="V12" s="1732" t="s">
        <v>47</v>
      </c>
      <c r="W12" s="364" t="s">
        <v>56</v>
      </c>
      <c r="X12" s="39"/>
      <c r="Y12" s="36"/>
      <c r="Z12" s="236"/>
      <c r="AA12" s="236">
        <v>320</v>
      </c>
      <c r="AB12" s="236">
        <f t="shared" si="0"/>
        <v>320</v>
      </c>
      <c r="AC12" s="247">
        <f t="shared" si="0"/>
        <v>320</v>
      </c>
      <c r="AD12" s="1733" t="s">
        <v>52</v>
      </c>
      <c r="AE12" s="1733" t="s">
        <v>52</v>
      </c>
      <c r="AF12" s="1733" t="s">
        <v>52</v>
      </c>
      <c r="AG12" s="3193"/>
    </row>
    <row r="13" spans="1:33" ht="18" customHeight="1" x14ac:dyDescent="0.25">
      <c r="A13" s="2458"/>
      <c r="B13" s="2505"/>
      <c r="C13" s="2508"/>
      <c r="D13" s="2544"/>
      <c r="E13" s="3204"/>
      <c r="F13" s="2496"/>
      <c r="G13" s="2496"/>
      <c r="H13" s="2496"/>
      <c r="I13" s="2607"/>
      <c r="J13" s="2607"/>
      <c r="K13" s="2632"/>
      <c r="L13" s="2632"/>
      <c r="M13" s="2496"/>
      <c r="N13" s="2539"/>
      <c r="O13" s="3196"/>
      <c r="P13" s="3200"/>
      <c r="Q13" s="3200"/>
      <c r="R13" s="3200"/>
      <c r="S13" s="2750"/>
      <c r="T13" s="2496"/>
      <c r="U13" s="31" t="s">
        <v>57</v>
      </c>
      <c r="V13" s="1732" t="s">
        <v>47</v>
      </c>
      <c r="W13" s="364" t="s">
        <v>1478</v>
      </c>
      <c r="X13" s="39"/>
      <c r="Y13" s="36"/>
      <c r="Z13" s="236"/>
      <c r="AA13" s="236">
        <f>26.25+250</f>
        <v>276.25</v>
      </c>
      <c r="AB13" s="236">
        <f t="shared" si="0"/>
        <v>276.25</v>
      </c>
      <c r="AC13" s="247">
        <f t="shared" si="0"/>
        <v>276.25</v>
      </c>
      <c r="AD13" s="1733" t="s">
        <v>52</v>
      </c>
      <c r="AE13" s="1733" t="s">
        <v>52</v>
      </c>
      <c r="AF13" s="1733" t="s">
        <v>52</v>
      </c>
      <c r="AG13" s="3193"/>
    </row>
    <row r="14" spans="1:33" ht="18" customHeight="1" x14ac:dyDescent="0.25">
      <c r="A14" s="2458"/>
      <c r="B14" s="2505"/>
      <c r="C14" s="2508"/>
      <c r="D14" s="2544"/>
      <c r="E14" s="3204"/>
      <c r="F14" s="2496"/>
      <c r="G14" s="2496"/>
      <c r="H14" s="2496"/>
      <c r="I14" s="2607"/>
      <c r="J14" s="2607"/>
      <c r="K14" s="2632"/>
      <c r="L14" s="2632"/>
      <c r="M14" s="2496"/>
      <c r="N14" s="2539"/>
      <c r="O14" s="3196"/>
      <c r="P14" s="3200"/>
      <c r="Q14" s="3200"/>
      <c r="R14" s="3200"/>
      <c r="S14" s="2750"/>
      <c r="T14" s="2496"/>
      <c r="U14" s="31" t="s">
        <v>59</v>
      </c>
      <c r="V14" s="1732" t="s">
        <v>47</v>
      </c>
      <c r="W14" s="364" t="s">
        <v>60</v>
      </c>
      <c r="X14" s="39"/>
      <c r="Y14" s="36"/>
      <c r="Z14" s="236"/>
      <c r="AA14" s="236">
        <v>1193.2</v>
      </c>
      <c r="AB14" s="236">
        <f t="shared" si="0"/>
        <v>1193.2</v>
      </c>
      <c r="AC14" s="247">
        <f t="shared" si="0"/>
        <v>1193.2</v>
      </c>
      <c r="AD14" s="1733" t="s">
        <v>52</v>
      </c>
      <c r="AE14" s="1733" t="s">
        <v>52</v>
      </c>
      <c r="AF14" s="1733" t="s">
        <v>52</v>
      </c>
      <c r="AG14" s="3193"/>
    </row>
    <row r="15" spans="1:33" ht="18" customHeight="1" x14ac:dyDescent="0.25">
      <c r="A15" s="2458"/>
      <c r="B15" s="2505"/>
      <c r="C15" s="2508"/>
      <c r="D15" s="2544"/>
      <c r="E15" s="3204"/>
      <c r="F15" s="2496"/>
      <c r="G15" s="2496"/>
      <c r="H15" s="2496"/>
      <c r="I15" s="2607"/>
      <c r="J15" s="2607"/>
      <c r="K15" s="2632"/>
      <c r="L15" s="2632"/>
      <c r="M15" s="2496"/>
      <c r="N15" s="2539"/>
      <c r="O15" s="3196"/>
      <c r="P15" s="3200"/>
      <c r="Q15" s="3200"/>
      <c r="R15" s="3200"/>
      <c r="S15" s="2750"/>
      <c r="T15" s="2496"/>
      <c r="U15" s="31" t="s">
        <v>61</v>
      </c>
      <c r="V15" s="1732" t="s">
        <v>47</v>
      </c>
      <c r="W15" s="364" t="s">
        <v>62</v>
      </c>
      <c r="X15" s="39"/>
      <c r="Y15" s="36"/>
      <c r="Z15" s="236"/>
      <c r="AA15" s="236">
        <v>617</v>
      </c>
      <c r="AB15" s="236">
        <f t="shared" si="0"/>
        <v>617</v>
      </c>
      <c r="AC15" s="247">
        <f t="shared" si="0"/>
        <v>617</v>
      </c>
      <c r="AD15" s="1733" t="s">
        <v>52</v>
      </c>
      <c r="AE15" s="1733" t="s">
        <v>52</v>
      </c>
      <c r="AF15" s="1733" t="s">
        <v>52</v>
      </c>
      <c r="AG15" s="3193"/>
    </row>
    <row r="16" spans="1:33" ht="33.950000000000003" customHeight="1" x14ac:dyDescent="0.25">
      <c r="A16" s="2458"/>
      <c r="B16" s="2505"/>
      <c r="C16" s="2508"/>
      <c r="D16" s="2544"/>
      <c r="E16" s="3204"/>
      <c r="F16" s="2496"/>
      <c r="G16" s="2496"/>
      <c r="H16" s="2496"/>
      <c r="I16" s="2607"/>
      <c r="J16" s="2607"/>
      <c r="K16" s="2632"/>
      <c r="L16" s="2632"/>
      <c r="M16" s="2496"/>
      <c r="N16" s="2539"/>
      <c r="O16" s="3196"/>
      <c r="P16" s="3200"/>
      <c r="Q16" s="3200"/>
      <c r="R16" s="3200"/>
      <c r="S16" s="2750"/>
      <c r="T16" s="2496"/>
      <c r="U16" s="31" t="s">
        <v>739</v>
      </c>
      <c r="V16" s="1732" t="s">
        <v>47</v>
      </c>
      <c r="W16" s="364" t="s">
        <v>1479</v>
      </c>
      <c r="X16" s="365"/>
      <c r="Y16" s="282"/>
      <c r="Z16" s="366"/>
      <c r="AA16" s="236">
        <v>44455.99</v>
      </c>
      <c r="AB16" s="236">
        <f t="shared" si="0"/>
        <v>44455.99</v>
      </c>
      <c r="AC16" s="247">
        <f t="shared" si="0"/>
        <v>44455.99</v>
      </c>
      <c r="AD16" s="1733" t="s">
        <v>52</v>
      </c>
      <c r="AE16" s="1733" t="s">
        <v>52</v>
      </c>
      <c r="AF16" s="1733" t="s">
        <v>52</v>
      </c>
      <c r="AG16" s="3193"/>
    </row>
    <row r="17" spans="1:33" ht="33.950000000000003" customHeight="1" x14ac:dyDescent="0.25">
      <c r="A17" s="2458"/>
      <c r="B17" s="2505"/>
      <c r="C17" s="2508"/>
      <c r="D17" s="2544"/>
      <c r="E17" s="3204"/>
      <c r="F17" s="2496"/>
      <c r="G17" s="2496"/>
      <c r="H17" s="2496"/>
      <c r="I17" s="2607"/>
      <c r="J17" s="2607"/>
      <c r="K17" s="2632"/>
      <c r="L17" s="2632"/>
      <c r="M17" s="2496"/>
      <c r="N17" s="2539"/>
      <c r="O17" s="3196"/>
      <c r="P17" s="3200"/>
      <c r="Q17" s="3200"/>
      <c r="R17" s="3200"/>
      <c r="S17" s="2750"/>
      <c r="T17" s="2496"/>
      <c r="U17" s="31" t="s">
        <v>70</v>
      </c>
      <c r="V17" s="1732" t="s">
        <v>47</v>
      </c>
      <c r="W17" s="364" t="s">
        <v>1479</v>
      </c>
      <c r="X17" s="365"/>
      <c r="Y17" s="282"/>
      <c r="Z17" s="366"/>
      <c r="AA17" s="236">
        <v>7999.8050000000003</v>
      </c>
      <c r="AB17" s="236">
        <f t="shared" si="0"/>
        <v>7999.8050000000003</v>
      </c>
      <c r="AC17" s="247">
        <f t="shared" si="0"/>
        <v>7999.8050000000003</v>
      </c>
      <c r="AD17" s="1733" t="s">
        <v>52</v>
      </c>
      <c r="AE17" s="1733" t="s">
        <v>52</v>
      </c>
      <c r="AF17" s="1733" t="s">
        <v>52</v>
      </c>
      <c r="AG17" s="3193"/>
    </row>
    <row r="18" spans="1:33" ht="33.950000000000003" customHeight="1" x14ac:dyDescent="0.25">
      <c r="A18" s="2458"/>
      <c r="B18" s="2506"/>
      <c r="C18" s="2509"/>
      <c r="D18" s="2545"/>
      <c r="E18" s="3205"/>
      <c r="F18" s="2497"/>
      <c r="G18" s="2497"/>
      <c r="H18" s="2497"/>
      <c r="I18" s="2630"/>
      <c r="J18" s="2630"/>
      <c r="K18" s="2633"/>
      <c r="L18" s="2633"/>
      <c r="M18" s="2497"/>
      <c r="N18" s="2540"/>
      <c r="O18" s="3197"/>
      <c r="P18" s="3201"/>
      <c r="Q18" s="3201"/>
      <c r="R18" s="3201"/>
      <c r="S18" s="2751"/>
      <c r="T18" s="2497"/>
      <c r="U18" s="2404" t="s">
        <v>72</v>
      </c>
      <c r="V18" s="2405" t="s">
        <v>47</v>
      </c>
      <c r="W18" s="2406" t="s">
        <v>1479</v>
      </c>
      <c r="X18" s="2407"/>
      <c r="Y18" s="2408"/>
      <c r="Z18" s="2409"/>
      <c r="AA18" s="2410">
        <f>634.77+13700+6200</f>
        <v>20534.77</v>
      </c>
      <c r="AB18" s="2411">
        <f t="shared" si="0"/>
        <v>20534.77</v>
      </c>
      <c r="AC18" s="2412">
        <f t="shared" si="0"/>
        <v>20534.77</v>
      </c>
      <c r="AD18" s="2413" t="s">
        <v>52</v>
      </c>
      <c r="AE18" s="2413" t="s">
        <v>52</v>
      </c>
      <c r="AF18" s="2413" t="s">
        <v>52</v>
      </c>
      <c r="AG18" s="3193"/>
    </row>
    <row r="19" spans="1:33" ht="33.950000000000003" customHeight="1" x14ac:dyDescent="0.25">
      <c r="A19" s="2458"/>
      <c r="B19" s="2506"/>
      <c r="C19" s="2509"/>
      <c r="D19" s="2545"/>
      <c r="E19" s="3205"/>
      <c r="F19" s="2497"/>
      <c r="G19" s="2497"/>
      <c r="H19" s="2497"/>
      <c r="I19" s="2630"/>
      <c r="J19" s="2630"/>
      <c r="K19" s="2633"/>
      <c r="L19" s="2633"/>
      <c r="M19" s="2497"/>
      <c r="N19" s="2540"/>
      <c r="O19" s="3197"/>
      <c r="P19" s="3201"/>
      <c r="Q19" s="3201"/>
      <c r="R19" s="3201"/>
      <c r="S19" s="2751"/>
      <c r="T19" s="2497"/>
      <c r="U19" s="20" t="s">
        <v>800</v>
      </c>
      <c r="V19" s="1732" t="s">
        <v>47</v>
      </c>
      <c r="W19" s="21" t="s">
        <v>74</v>
      </c>
      <c r="X19" s="1734"/>
      <c r="Y19" s="1735"/>
      <c r="Z19" s="1736"/>
      <c r="AA19" s="244">
        <f>6000+2000</f>
        <v>8000</v>
      </c>
      <c r="AB19" s="236">
        <f t="shared" si="0"/>
        <v>8000</v>
      </c>
      <c r="AC19" s="2412">
        <f t="shared" si="0"/>
        <v>8000</v>
      </c>
      <c r="AD19" s="1733" t="s">
        <v>52</v>
      </c>
      <c r="AE19" s="1733" t="s">
        <v>52</v>
      </c>
      <c r="AF19" s="1733" t="s">
        <v>52</v>
      </c>
      <c r="AG19" s="3193"/>
    </row>
    <row r="20" spans="1:33" ht="33.950000000000003" customHeight="1" x14ac:dyDescent="0.25">
      <c r="A20" s="2458"/>
      <c r="B20" s="2559"/>
      <c r="C20" s="2561"/>
      <c r="D20" s="2590"/>
      <c r="E20" s="3206"/>
      <c r="F20" s="2563"/>
      <c r="G20" s="2563"/>
      <c r="H20" s="2563"/>
      <c r="I20" s="2597"/>
      <c r="J20" s="2597"/>
      <c r="K20" s="2704"/>
      <c r="L20" s="2704"/>
      <c r="M20" s="2563"/>
      <c r="N20" s="2595"/>
      <c r="O20" s="3198"/>
      <c r="P20" s="3202"/>
      <c r="Q20" s="3202"/>
      <c r="R20" s="3202"/>
      <c r="S20" s="2781"/>
      <c r="T20" s="2563"/>
      <c r="U20" s="1737" t="s">
        <v>73</v>
      </c>
      <c r="V20" s="1738" t="s">
        <v>47</v>
      </c>
      <c r="W20" s="1739" t="s">
        <v>74</v>
      </c>
      <c r="X20" s="1740"/>
      <c r="Y20" s="1741"/>
      <c r="Z20" s="1742"/>
      <c r="AA20" s="241">
        <f>4275.6+4000</f>
        <v>8275.6</v>
      </c>
      <c r="AB20" s="241">
        <f t="shared" si="0"/>
        <v>8275.6</v>
      </c>
      <c r="AC20" s="2451">
        <f t="shared" si="0"/>
        <v>8275.6</v>
      </c>
      <c r="AD20" s="1743" t="s">
        <v>52</v>
      </c>
      <c r="AE20" s="1743" t="s">
        <v>52</v>
      </c>
      <c r="AF20" s="1743" t="s">
        <v>52</v>
      </c>
      <c r="AG20" s="3194"/>
    </row>
    <row r="21" spans="1:33" ht="27.75" customHeight="1" x14ac:dyDescent="0.25">
      <c r="A21" s="2458"/>
      <c r="B21" s="2709" t="s">
        <v>44</v>
      </c>
      <c r="C21" s="2661" t="s">
        <v>45</v>
      </c>
      <c r="D21" s="2664" t="s">
        <v>87</v>
      </c>
      <c r="E21" s="2667" t="s">
        <v>47</v>
      </c>
      <c r="F21" s="2646" t="s">
        <v>668</v>
      </c>
      <c r="G21" s="2646" t="s">
        <v>324</v>
      </c>
      <c r="H21" s="2646" t="s">
        <v>344</v>
      </c>
      <c r="I21" s="2655">
        <v>500</v>
      </c>
      <c r="J21" s="2655">
        <v>500</v>
      </c>
      <c r="K21" s="2649">
        <v>24</v>
      </c>
      <c r="L21" s="2649">
        <v>24</v>
      </c>
      <c r="M21" s="2646" t="s">
        <v>1480</v>
      </c>
      <c r="N21" s="3112" t="s">
        <v>672</v>
      </c>
      <c r="O21" s="3179">
        <v>0</v>
      </c>
      <c r="P21" s="3185">
        <f>+AC21+AC23</f>
        <v>414.0976</v>
      </c>
      <c r="Q21" s="3185">
        <v>0</v>
      </c>
      <c r="R21" s="3185">
        <v>0</v>
      </c>
      <c r="S21" s="3188">
        <f>SUM(O21:Q24)</f>
        <v>414.0976</v>
      </c>
      <c r="T21" s="2646" t="s">
        <v>1481</v>
      </c>
      <c r="U21" s="1744" t="s">
        <v>1158</v>
      </c>
      <c r="V21" s="1745"/>
      <c r="W21" s="136" t="s">
        <v>69</v>
      </c>
      <c r="X21" s="27"/>
      <c r="Y21" s="28"/>
      <c r="Z21" s="1746"/>
      <c r="AA21" s="1747"/>
      <c r="AB21" s="1747"/>
      <c r="AC21" s="1748">
        <f>AB22</f>
        <v>199.9984</v>
      </c>
      <c r="AD21" s="1749"/>
      <c r="AE21" s="1749"/>
      <c r="AF21" s="1749"/>
      <c r="AG21" s="3159"/>
    </row>
    <row r="22" spans="1:33" ht="18" customHeight="1" x14ac:dyDescent="0.25">
      <c r="A22" s="2458"/>
      <c r="B22" s="2710"/>
      <c r="C22" s="2662"/>
      <c r="D22" s="2665"/>
      <c r="E22" s="2668"/>
      <c r="F22" s="2647"/>
      <c r="G22" s="2647"/>
      <c r="H22" s="2647"/>
      <c r="I22" s="2656"/>
      <c r="J22" s="2656"/>
      <c r="K22" s="2651"/>
      <c r="L22" s="2651"/>
      <c r="M22" s="2647"/>
      <c r="N22" s="3113"/>
      <c r="O22" s="3180"/>
      <c r="P22" s="3186"/>
      <c r="Q22" s="3186"/>
      <c r="R22" s="3186"/>
      <c r="S22" s="3189"/>
      <c r="T22" s="2647"/>
      <c r="U22" s="1750"/>
      <c r="V22" s="367" t="s">
        <v>47</v>
      </c>
      <c r="W22" s="368" t="s">
        <v>1482</v>
      </c>
      <c r="X22" s="1751"/>
      <c r="Y22" s="1752"/>
      <c r="Z22" s="1753"/>
      <c r="AA22" s="236">
        <v>178.57</v>
      </c>
      <c r="AB22" s="236">
        <f>+AA22*0.12+AA22</f>
        <v>199.9984</v>
      </c>
      <c r="AC22" s="1753"/>
      <c r="AD22" s="1733" t="s">
        <v>52</v>
      </c>
      <c r="AE22" s="1733" t="s">
        <v>52</v>
      </c>
      <c r="AF22" s="1733" t="s">
        <v>52</v>
      </c>
      <c r="AG22" s="3114"/>
    </row>
    <row r="23" spans="1:33" ht="46.5" customHeight="1" x14ac:dyDescent="0.25">
      <c r="A23" s="2458"/>
      <c r="B23" s="2710"/>
      <c r="C23" s="2662"/>
      <c r="D23" s="2665"/>
      <c r="E23" s="2668"/>
      <c r="F23" s="2647"/>
      <c r="G23" s="2647"/>
      <c r="H23" s="2647"/>
      <c r="I23" s="2656"/>
      <c r="J23" s="2656"/>
      <c r="K23" s="2651"/>
      <c r="L23" s="2651"/>
      <c r="M23" s="2647"/>
      <c r="N23" s="3113"/>
      <c r="O23" s="3180"/>
      <c r="P23" s="3186"/>
      <c r="Q23" s="3186"/>
      <c r="R23" s="3186"/>
      <c r="S23" s="3189"/>
      <c r="T23" s="2647"/>
      <c r="U23" s="1754" t="s">
        <v>1166</v>
      </c>
      <c r="V23" s="367"/>
      <c r="W23" s="364" t="s">
        <v>325</v>
      </c>
      <c r="X23" s="34"/>
      <c r="Y23" s="35"/>
      <c r="Z23" s="1755"/>
      <c r="AA23" s="1753"/>
      <c r="AB23" s="1753"/>
      <c r="AC23" s="237">
        <f>AB24</f>
        <v>214.0992</v>
      </c>
      <c r="AD23" s="1733"/>
      <c r="AE23" s="1733"/>
      <c r="AF23" s="1733"/>
      <c r="AG23" s="3114"/>
    </row>
    <row r="24" spans="1:33" ht="18" customHeight="1" x14ac:dyDescent="0.25">
      <c r="A24" s="2458"/>
      <c r="B24" s="2711"/>
      <c r="C24" s="2663"/>
      <c r="D24" s="2666"/>
      <c r="E24" s="2669"/>
      <c r="F24" s="2648"/>
      <c r="G24" s="2648"/>
      <c r="H24" s="2648"/>
      <c r="I24" s="2657"/>
      <c r="J24" s="2657"/>
      <c r="K24" s="2650"/>
      <c r="L24" s="2650"/>
      <c r="M24" s="2648"/>
      <c r="N24" s="3116"/>
      <c r="O24" s="3181"/>
      <c r="P24" s="3187"/>
      <c r="Q24" s="3187"/>
      <c r="R24" s="3187"/>
      <c r="S24" s="3190"/>
      <c r="T24" s="2648"/>
      <c r="U24" s="1756"/>
      <c r="V24" s="1757" t="s">
        <v>47</v>
      </c>
      <c r="W24" s="1758" t="s">
        <v>1482</v>
      </c>
      <c r="X24" s="1759"/>
      <c r="Y24" s="1760"/>
      <c r="Z24" s="1761"/>
      <c r="AA24" s="241">
        <v>191.16</v>
      </c>
      <c r="AB24" s="241">
        <f>+AA24*0.12+AA24</f>
        <v>214.0992</v>
      </c>
      <c r="AC24" s="1761"/>
      <c r="AD24" s="1743" t="s">
        <v>52</v>
      </c>
      <c r="AE24" s="1743" t="s">
        <v>52</v>
      </c>
      <c r="AF24" s="1743" t="s">
        <v>52</v>
      </c>
      <c r="AG24" s="3160"/>
    </row>
    <row r="25" spans="1:33" ht="30" customHeight="1" x14ac:dyDescent="0.25">
      <c r="A25" s="2458"/>
      <c r="B25" s="2709" t="s">
        <v>44</v>
      </c>
      <c r="C25" s="2661" t="s">
        <v>45</v>
      </c>
      <c r="D25" s="2664" t="s">
        <v>262</v>
      </c>
      <c r="E25" s="2667" t="s">
        <v>47</v>
      </c>
      <c r="F25" s="2646" t="s">
        <v>1483</v>
      </c>
      <c r="G25" s="2646" t="s">
        <v>86</v>
      </c>
      <c r="H25" s="2646" t="s">
        <v>1484</v>
      </c>
      <c r="I25" s="2655">
        <v>6</v>
      </c>
      <c r="J25" s="2655">
        <v>6</v>
      </c>
      <c r="K25" s="2649">
        <v>24</v>
      </c>
      <c r="L25" s="2649">
        <v>24</v>
      </c>
      <c r="M25" s="2646" t="s">
        <v>1485</v>
      </c>
      <c r="N25" s="3112" t="s">
        <v>673</v>
      </c>
      <c r="O25" s="3179">
        <v>0</v>
      </c>
      <c r="P25" s="3185">
        <v>0</v>
      </c>
      <c r="Q25" s="3185">
        <f>+AC25</f>
        <v>19999.999936</v>
      </c>
      <c r="R25" s="3185">
        <v>0</v>
      </c>
      <c r="S25" s="3188">
        <f>SUM(O25:Q27)</f>
        <v>19999.999936</v>
      </c>
      <c r="T25" s="2646" t="s">
        <v>1486</v>
      </c>
      <c r="U25" s="20" t="s">
        <v>740</v>
      </c>
      <c r="V25" s="1762"/>
      <c r="W25" s="1763" t="s">
        <v>82</v>
      </c>
      <c r="X25" s="1764"/>
      <c r="Y25" s="1765"/>
      <c r="Z25" s="1766"/>
      <c r="AA25" s="1766"/>
      <c r="AB25" s="244"/>
      <c r="AC25" s="1767">
        <f>+SUM(AB26:AB27)</f>
        <v>19999.999936</v>
      </c>
      <c r="AD25" s="1768"/>
      <c r="AE25" s="1768"/>
      <c r="AF25" s="1768"/>
      <c r="AG25" s="3159"/>
    </row>
    <row r="26" spans="1:33" ht="30" customHeight="1" x14ac:dyDescent="0.25">
      <c r="A26" s="2458"/>
      <c r="B26" s="2710"/>
      <c r="C26" s="2662"/>
      <c r="D26" s="2665"/>
      <c r="E26" s="2668"/>
      <c r="F26" s="2647"/>
      <c r="G26" s="2647"/>
      <c r="H26" s="2647"/>
      <c r="I26" s="2656"/>
      <c r="J26" s="2656"/>
      <c r="K26" s="2651"/>
      <c r="L26" s="2651"/>
      <c r="M26" s="2647"/>
      <c r="N26" s="3113"/>
      <c r="O26" s="3180"/>
      <c r="P26" s="3186"/>
      <c r="Q26" s="3186"/>
      <c r="R26" s="3186"/>
      <c r="S26" s="3189"/>
      <c r="T26" s="2647"/>
      <c r="U26" s="20"/>
      <c r="V26" s="1769" t="s">
        <v>1487</v>
      </c>
      <c r="W26" s="1770" t="s">
        <v>1488</v>
      </c>
      <c r="X26" s="1764">
        <v>2</v>
      </c>
      <c r="Y26" s="1765" t="s">
        <v>264</v>
      </c>
      <c r="Z26" s="1766">
        <v>500</v>
      </c>
      <c r="AA26" s="1766">
        <v>1000</v>
      </c>
      <c r="AB26" s="244">
        <f t="shared" ref="AB26:AB27" si="1">+AA26*0.12+AA26</f>
        <v>1120</v>
      </c>
      <c r="AC26" s="1767"/>
      <c r="AD26" s="1768"/>
      <c r="AE26" s="1768" t="s">
        <v>52</v>
      </c>
      <c r="AF26" s="1768"/>
      <c r="AG26" s="3114"/>
    </row>
    <row r="27" spans="1:33" ht="30" customHeight="1" x14ac:dyDescent="0.25">
      <c r="A27" s="2458"/>
      <c r="B27" s="2711"/>
      <c r="C27" s="2663"/>
      <c r="D27" s="2666"/>
      <c r="E27" s="2669"/>
      <c r="F27" s="2648"/>
      <c r="G27" s="2648"/>
      <c r="H27" s="2648"/>
      <c r="I27" s="2657"/>
      <c r="J27" s="2657"/>
      <c r="K27" s="2650"/>
      <c r="L27" s="2650"/>
      <c r="M27" s="2648"/>
      <c r="N27" s="3116"/>
      <c r="O27" s="3181"/>
      <c r="P27" s="3187"/>
      <c r="Q27" s="3187"/>
      <c r="R27" s="3187"/>
      <c r="S27" s="3190"/>
      <c r="T27" s="2648"/>
      <c r="U27" s="1771"/>
      <c r="V27" s="1769" t="s">
        <v>1489</v>
      </c>
      <c r="W27" s="1770" t="s">
        <v>1490</v>
      </c>
      <c r="X27" s="1764">
        <v>12</v>
      </c>
      <c r="Y27" s="1765" t="s">
        <v>264</v>
      </c>
      <c r="Z27" s="1766">
        <v>1404.7619</v>
      </c>
      <c r="AA27" s="1766">
        <v>16857.142800000001</v>
      </c>
      <c r="AB27" s="244">
        <f t="shared" si="1"/>
        <v>18879.999936</v>
      </c>
      <c r="AC27" s="1767"/>
      <c r="AD27" s="1768"/>
      <c r="AE27" s="1768" t="s">
        <v>52</v>
      </c>
      <c r="AF27" s="1768"/>
      <c r="AG27" s="3160"/>
    </row>
    <row r="28" spans="1:33" ht="26.25" customHeight="1" x14ac:dyDescent="0.25">
      <c r="A28" s="2458"/>
      <c r="B28" s="2709" t="s">
        <v>44</v>
      </c>
      <c r="C28" s="2661" t="s">
        <v>45</v>
      </c>
      <c r="D28" s="2664" t="s">
        <v>326</v>
      </c>
      <c r="E28" s="2667" t="s">
        <v>47</v>
      </c>
      <c r="F28" s="2646" t="s">
        <v>353</v>
      </c>
      <c r="G28" s="2646" t="s">
        <v>88</v>
      </c>
      <c r="H28" s="2646" t="s">
        <v>354</v>
      </c>
      <c r="I28" s="2655">
        <v>1</v>
      </c>
      <c r="J28" s="2655">
        <v>1</v>
      </c>
      <c r="K28" s="2649">
        <v>24</v>
      </c>
      <c r="L28" s="2649">
        <v>24</v>
      </c>
      <c r="M28" s="2646" t="s">
        <v>1491</v>
      </c>
      <c r="N28" s="3112" t="s">
        <v>1492</v>
      </c>
      <c r="O28" s="3179">
        <v>0</v>
      </c>
      <c r="P28" s="3185">
        <f>+AC31</f>
        <v>9804</v>
      </c>
      <c r="Q28" s="3185">
        <f>+AC28</f>
        <v>4000.0015999999996</v>
      </c>
      <c r="R28" s="3185">
        <v>0</v>
      </c>
      <c r="S28" s="3188">
        <f>SUM(O28:Q32)</f>
        <v>13804.0016</v>
      </c>
      <c r="T28" s="2646" t="s">
        <v>1493</v>
      </c>
      <c r="U28" s="1772" t="s">
        <v>1160</v>
      </c>
      <c r="V28" s="1773"/>
      <c r="W28" s="1774" t="s">
        <v>536</v>
      </c>
      <c r="X28" s="1775"/>
      <c r="Y28" s="1776"/>
      <c r="Z28" s="1777"/>
      <c r="AA28" s="1777"/>
      <c r="AB28" s="1778"/>
      <c r="AC28" s="376">
        <f>SUM(AB29:AB30)</f>
        <v>4000.0015999999996</v>
      </c>
      <c r="AD28" s="1779"/>
      <c r="AE28" s="1779"/>
      <c r="AF28" s="1779"/>
      <c r="AG28" s="3159"/>
    </row>
    <row r="29" spans="1:33" ht="23.25" customHeight="1" x14ac:dyDescent="0.25">
      <c r="A29" s="2458"/>
      <c r="B29" s="2710"/>
      <c r="C29" s="2662"/>
      <c r="D29" s="2665"/>
      <c r="E29" s="2668"/>
      <c r="F29" s="2647"/>
      <c r="G29" s="2647"/>
      <c r="H29" s="2647"/>
      <c r="I29" s="2656"/>
      <c r="J29" s="2656"/>
      <c r="K29" s="2651"/>
      <c r="L29" s="2651"/>
      <c r="M29" s="2647"/>
      <c r="N29" s="3113"/>
      <c r="O29" s="3180"/>
      <c r="P29" s="3186"/>
      <c r="Q29" s="3186"/>
      <c r="R29" s="3186"/>
      <c r="S29" s="3189"/>
      <c r="T29" s="2647"/>
      <c r="U29" s="1780"/>
      <c r="V29" s="367" t="s">
        <v>47</v>
      </c>
      <c r="W29" s="1781" t="s">
        <v>1494</v>
      </c>
      <c r="X29" s="1782">
        <v>1</v>
      </c>
      <c r="Y29" s="1783" t="s">
        <v>264</v>
      </c>
      <c r="Z29" s="1784">
        <v>551.5</v>
      </c>
      <c r="AA29" s="1784">
        <f>X29*Z29</f>
        <v>551.5</v>
      </c>
      <c r="AB29" s="236">
        <f>+AA29*0.12+AA29</f>
        <v>617.67999999999995</v>
      </c>
      <c r="AC29" s="237"/>
      <c r="AD29" s="1785"/>
      <c r="AE29" s="1785" t="s">
        <v>52</v>
      </c>
      <c r="AF29" s="1785"/>
      <c r="AG29" s="3114"/>
    </row>
    <row r="30" spans="1:33" ht="18" customHeight="1" x14ac:dyDescent="0.25">
      <c r="A30" s="2459"/>
      <c r="B30" s="2710"/>
      <c r="C30" s="2662"/>
      <c r="D30" s="2665"/>
      <c r="E30" s="2668"/>
      <c r="F30" s="2647"/>
      <c r="G30" s="2647"/>
      <c r="H30" s="2647"/>
      <c r="I30" s="2656"/>
      <c r="J30" s="2656"/>
      <c r="K30" s="2651"/>
      <c r="L30" s="2651"/>
      <c r="M30" s="2647"/>
      <c r="N30" s="3113"/>
      <c r="O30" s="3180"/>
      <c r="P30" s="3186"/>
      <c r="Q30" s="3186"/>
      <c r="R30" s="3186"/>
      <c r="S30" s="3189"/>
      <c r="T30" s="2647"/>
      <c r="U30" s="1786"/>
      <c r="V30" s="367" t="s">
        <v>47</v>
      </c>
      <c r="W30" s="1781" t="s">
        <v>1495</v>
      </c>
      <c r="X30" s="1782">
        <v>1</v>
      </c>
      <c r="Y30" s="1783" t="s">
        <v>264</v>
      </c>
      <c r="Z30" s="1784">
        <v>3019.93</v>
      </c>
      <c r="AA30" s="1784">
        <f>X30*Z30</f>
        <v>3019.93</v>
      </c>
      <c r="AB30" s="236">
        <f t="shared" ref="AB30" si="2">+AA30*0.12+AA30</f>
        <v>3382.3215999999998</v>
      </c>
      <c r="AC30" s="237"/>
      <c r="AD30" s="1785"/>
      <c r="AE30" s="1785" t="s">
        <v>52</v>
      </c>
      <c r="AF30" s="1785"/>
      <c r="AG30" s="3114"/>
    </row>
    <row r="31" spans="1:33" ht="43.5" customHeight="1" x14ac:dyDescent="0.25">
      <c r="A31" s="2454" t="s">
        <v>43</v>
      </c>
      <c r="B31" s="2710"/>
      <c r="C31" s="2662"/>
      <c r="D31" s="2665"/>
      <c r="E31" s="2668"/>
      <c r="F31" s="2647"/>
      <c r="G31" s="2647"/>
      <c r="H31" s="2647"/>
      <c r="I31" s="2656"/>
      <c r="J31" s="2656"/>
      <c r="K31" s="2651"/>
      <c r="L31" s="2651"/>
      <c r="M31" s="2647"/>
      <c r="N31" s="3113"/>
      <c r="O31" s="3180"/>
      <c r="P31" s="3186"/>
      <c r="Q31" s="3186"/>
      <c r="R31" s="3186"/>
      <c r="S31" s="3189"/>
      <c r="T31" s="2647"/>
      <c r="U31" s="1787" t="s">
        <v>1164</v>
      </c>
      <c r="V31" s="1788"/>
      <c r="W31" s="1789" t="s">
        <v>1496</v>
      </c>
      <c r="X31" s="1782"/>
      <c r="Y31" s="1783"/>
      <c r="Z31" s="1784"/>
      <c r="AA31" s="1784"/>
      <c r="AB31" s="236"/>
      <c r="AC31" s="2452">
        <f>+AB32</f>
        <v>9804</v>
      </c>
      <c r="AD31" s="1785"/>
      <c r="AE31" s="1785"/>
      <c r="AF31" s="1785"/>
      <c r="AG31" s="3114"/>
    </row>
    <row r="32" spans="1:33" ht="33.950000000000003" customHeight="1" x14ac:dyDescent="0.25">
      <c r="A32" s="2455"/>
      <c r="B32" s="2711"/>
      <c r="C32" s="2663"/>
      <c r="D32" s="2666"/>
      <c r="E32" s="2669"/>
      <c r="F32" s="2648"/>
      <c r="G32" s="2648"/>
      <c r="H32" s="2648"/>
      <c r="I32" s="2657"/>
      <c r="J32" s="2657"/>
      <c r="K32" s="2650"/>
      <c r="L32" s="2650"/>
      <c r="M32" s="2648"/>
      <c r="N32" s="3116"/>
      <c r="O32" s="3181"/>
      <c r="P32" s="3187"/>
      <c r="Q32" s="3187"/>
      <c r="R32" s="3187"/>
      <c r="S32" s="3190"/>
      <c r="T32" s="2648"/>
      <c r="U32" s="1790"/>
      <c r="V32" s="1757" t="s">
        <v>47</v>
      </c>
      <c r="W32" s="1791" t="s">
        <v>2130</v>
      </c>
      <c r="X32" s="1792">
        <v>1</v>
      </c>
      <c r="Y32" s="1793" t="s">
        <v>264</v>
      </c>
      <c r="Z32" s="1794"/>
      <c r="AA32" s="1794"/>
      <c r="AB32" s="2453">
        <f>2000+7804</f>
        <v>9804</v>
      </c>
      <c r="AC32" s="242"/>
      <c r="AD32" s="1795"/>
      <c r="AE32" s="1795" t="s">
        <v>52</v>
      </c>
      <c r="AF32" s="1795"/>
      <c r="AG32" s="3160"/>
    </row>
    <row r="33" spans="1:33" ht="86.25" customHeight="1" x14ac:dyDescent="0.25">
      <c r="A33" s="2455"/>
      <c r="B33" s="1699" t="s">
        <v>44</v>
      </c>
      <c r="C33" s="1700" t="s">
        <v>45</v>
      </c>
      <c r="D33" s="1684" t="s">
        <v>285</v>
      </c>
      <c r="E33" s="1710" t="s">
        <v>47</v>
      </c>
      <c r="F33" s="1678" t="s">
        <v>670</v>
      </c>
      <c r="G33" s="1678" t="s">
        <v>91</v>
      </c>
      <c r="H33" s="1678" t="s">
        <v>357</v>
      </c>
      <c r="I33" s="1686">
        <v>20</v>
      </c>
      <c r="J33" s="1686">
        <v>20</v>
      </c>
      <c r="K33" s="1679">
        <v>24</v>
      </c>
      <c r="L33" s="1679">
        <v>24</v>
      </c>
      <c r="M33" s="1678" t="s">
        <v>1497</v>
      </c>
      <c r="N33" s="1680" t="s">
        <v>1498</v>
      </c>
      <c r="O33" s="2044">
        <v>0</v>
      </c>
      <c r="P33" s="1676">
        <v>0</v>
      </c>
      <c r="Q33" s="1676">
        <f>+AC33</f>
        <v>0</v>
      </c>
      <c r="R33" s="1676">
        <v>0</v>
      </c>
      <c r="S33" s="1677">
        <f>SUM(O33:Q33)</f>
        <v>0</v>
      </c>
      <c r="T33" s="1678" t="s">
        <v>1499</v>
      </c>
      <c r="U33" s="2045"/>
      <c r="V33" s="2046"/>
      <c r="W33" s="2047"/>
      <c r="X33" s="2048"/>
      <c r="Y33" s="126"/>
      <c r="Z33" s="2049"/>
      <c r="AA33" s="2050"/>
      <c r="AB33" s="2050"/>
      <c r="AC33" s="2037"/>
      <c r="AD33" s="2051"/>
      <c r="AE33" s="2051"/>
      <c r="AF33" s="2051"/>
      <c r="AG33" s="1720"/>
    </row>
    <row r="34" spans="1:33" ht="45" customHeight="1" x14ac:dyDescent="0.25">
      <c r="A34" s="2455"/>
      <c r="B34" s="3162" t="s">
        <v>44</v>
      </c>
      <c r="C34" s="2661" t="s">
        <v>45</v>
      </c>
      <c r="D34" s="2664" t="s">
        <v>327</v>
      </c>
      <c r="E34" s="2667" t="s">
        <v>47</v>
      </c>
      <c r="F34" s="2646" t="s">
        <v>208</v>
      </c>
      <c r="G34" s="2646" t="s">
        <v>96</v>
      </c>
      <c r="H34" s="2646" t="s">
        <v>416</v>
      </c>
      <c r="I34" s="2655">
        <v>1</v>
      </c>
      <c r="J34" s="3182">
        <v>2</v>
      </c>
      <c r="K34" s="3183">
        <v>3</v>
      </c>
      <c r="L34" s="3183">
        <v>3</v>
      </c>
      <c r="M34" s="3184" t="s">
        <v>1500</v>
      </c>
      <c r="N34" s="3178" t="s">
        <v>366</v>
      </c>
      <c r="O34" s="3179">
        <v>0</v>
      </c>
      <c r="P34" s="3161">
        <f>AC34</f>
        <v>985.89679999999998</v>
      </c>
      <c r="Q34" s="3161">
        <v>0</v>
      </c>
      <c r="R34" s="3161">
        <v>0</v>
      </c>
      <c r="S34" s="3177">
        <f>SUM(O34:Q49)</f>
        <v>985.89679999999998</v>
      </c>
      <c r="T34" s="3184" t="s">
        <v>1481</v>
      </c>
      <c r="U34" s="1800" t="s">
        <v>1166</v>
      </c>
      <c r="V34" s="1801"/>
      <c r="W34" s="1797" t="s">
        <v>325</v>
      </c>
      <c r="X34" s="1802"/>
      <c r="Y34" s="1803"/>
      <c r="Z34" s="1804"/>
      <c r="AA34" s="1804"/>
      <c r="AB34" s="239"/>
      <c r="AC34" s="1805">
        <f>SUM(AB35:AB49)</f>
        <v>985.89679999999998</v>
      </c>
      <c r="AD34" s="1798"/>
      <c r="AE34" s="1798"/>
      <c r="AF34" s="1798"/>
      <c r="AG34" s="3159"/>
    </row>
    <row r="35" spans="1:33" ht="18" customHeight="1" x14ac:dyDescent="0.25">
      <c r="A35" s="2455"/>
      <c r="B35" s="3163"/>
      <c r="C35" s="2662"/>
      <c r="D35" s="2665"/>
      <c r="E35" s="2668"/>
      <c r="F35" s="2647"/>
      <c r="G35" s="2647"/>
      <c r="H35" s="2647"/>
      <c r="I35" s="2656"/>
      <c r="J35" s="3182"/>
      <c r="K35" s="3183"/>
      <c r="L35" s="3183"/>
      <c r="M35" s="3184"/>
      <c r="N35" s="3178"/>
      <c r="O35" s="3180"/>
      <c r="P35" s="3161"/>
      <c r="Q35" s="3161"/>
      <c r="R35" s="3161"/>
      <c r="S35" s="3177"/>
      <c r="T35" s="3184"/>
      <c r="U35" s="1806"/>
      <c r="V35" s="367" t="s">
        <v>47</v>
      </c>
      <c r="W35" s="1807" t="s">
        <v>1501</v>
      </c>
      <c r="X35" s="1808">
        <v>10</v>
      </c>
      <c r="Y35" s="1809" t="s">
        <v>264</v>
      </c>
      <c r="Z35" s="1810">
        <v>6.9</v>
      </c>
      <c r="AA35" s="1810">
        <f t="shared" ref="AA35:AA49" si="3">X35*Z35</f>
        <v>69</v>
      </c>
      <c r="AB35" s="236">
        <f>+AA35*0.12+AA35</f>
        <v>77.28</v>
      </c>
      <c r="AC35" s="247"/>
      <c r="AD35" s="1785"/>
      <c r="AE35" s="1785" t="s">
        <v>52</v>
      </c>
      <c r="AF35" s="1785"/>
      <c r="AG35" s="3114"/>
    </row>
    <row r="36" spans="1:33" ht="18" customHeight="1" x14ac:dyDescent="0.25">
      <c r="A36" s="2455"/>
      <c r="B36" s="3163"/>
      <c r="C36" s="2662"/>
      <c r="D36" s="2665"/>
      <c r="E36" s="2668"/>
      <c r="F36" s="2647"/>
      <c r="G36" s="2647"/>
      <c r="H36" s="2647"/>
      <c r="I36" s="2656"/>
      <c r="J36" s="3182"/>
      <c r="K36" s="3183"/>
      <c r="L36" s="3183"/>
      <c r="M36" s="3184"/>
      <c r="N36" s="3178"/>
      <c r="O36" s="3180"/>
      <c r="P36" s="3161"/>
      <c r="Q36" s="3161"/>
      <c r="R36" s="3161"/>
      <c r="S36" s="3177"/>
      <c r="T36" s="3184"/>
      <c r="U36" s="1806"/>
      <c r="V36" s="367" t="s">
        <v>47</v>
      </c>
      <c r="W36" s="1811" t="s">
        <v>1502</v>
      </c>
      <c r="X36" s="1751">
        <v>3</v>
      </c>
      <c r="Y36" s="1809" t="s">
        <v>328</v>
      </c>
      <c r="Z36" s="2042">
        <v>43.145000000000003</v>
      </c>
      <c r="AA36" s="2042">
        <f t="shared" si="3"/>
        <v>129.435</v>
      </c>
      <c r="AB36" s="1960">
        <f t="shared" ref="AB36:AB49" si="4">AA36*0.12+AA36</f>
        <v>144.96719999999999</v>
      </c>
      <c r="AC36" s="247"/>
      <c r="AD36" s="1785"/>
      <c r="AE36" s="1785" t="s">
        <v>52</v>
      </c>
      <c r="AF36" s="1785"/>
      <c r="AG36" s="3114"/>
    </row>
    <row r="37" spans="1:33" ht="18" customHeight="1" x14ac:dyDescent="0.25">
      <c r="A37" s="2455"/>
      <c r="B37" s="3163"/>
      <c r="C37" s="2662"/>
      <c r="D37" s="2665"/>
      <c r="E37" s="2668"/>
      <c r="F37" s="2647"/>
      <c r="G37" s="2647"/>
      <c r="H37" s="2647"/>
      <c r="I37" s="2656"/>
      <c r="J37" s="3182"/>
      <c r="K37" s="3183"/>
      <c r="L37" s="3183"/>
      <c r="M37" s="3184"/>
      <c r="N37" s="3178"/>
      <c r="O37" s="3180"/>
      <c r="P37" s="3161"/>
      <c r="Q37" s="3161"/>
      <c r="R37" s="3161"/>
      <c r="S37" s="3177"/>
      <c r="T37" s="3184"/>
      <c r="U37" s="1806"/>
      <c r="V37" s="367" t="s">
        <v>47</v>
      </c>
      <c r="W37" s="368" t="s">
        <v>1503</v>
      </c>
      <c r="X37" s="1751">
        <v>3</v>
      </c>
      <c r="Y37" s="1809" t="s">
        <v>328</v>
      </c>
      <c r="Z37" s="2042">
        <v>38.28</v>
      </c>
      <c r="AA37" s="2042">
        <f t="shared" si="3"/>
        <v>114.84</v>
      </c>
      <c r="AB37" s="1960">
        <f t="shared" si="4"/>
        <v>128.6208</v>
      </c>
      <c r="AC37" s="247"/>
      <c r="AD37" s="1785"/>
      <c r="AE37" s="1785" t="s">
        <v>52</v>
      </c>
      <c r="AF37" s="1785"/>
      <c r="AG37" s="3114"/>
    </row>
    <row r="38" spans="1:33" ht="33.950000000000003" customHeight="1" x14ac:dyDescent="0.25">
      <c r="A38" s="2455"/>
      <c r="B38" s="3163"/>
      <c r="C38" s="2662"/>
      <c r="D38" s="2665"/>
      <c r="E38" s="2668"/>
      <c r="F38" s="2647"/>
      <c r="G38" s="2647"/>
      <c r="H38" s="2647"/>
      <c r="I38" s="2656"/>
      <c r="J38" s="3182"/>
      <c r="K38" s="3183"/>
      <c r="L38" s="3183"/>
      <c r="M38" s="3184"/>
      <c r="N38" s="3178"/>
      <c r="O38" s="3180"/>
      <c r="P38" s="3161"/>
      <c r="Q38" s="3161"/>
      <c r="R38" s="3161"/>
      <c r="S38" s="3177"/>
      <c r="T38" s="3184"/>
      <c r="U38" s="1806"/>
      <c r="V38" s="367" t="s">
        <v>47</v>
      </c>
      <c r="W38" s="1919" t="s">
        <v>1504</v>
      </c>
      <c r="X38" s="1751">
        <v>20</v>
      </c>
      <c r="Y38" s="282" t="s">
        <v>264</v>
      </c>
      <c r="Z38" s="2042">
        <v>0.7</v>
      </c>
      <c r="AA38" s="2042">
        <f t="shared" si="3"/>
        <v>14</v>
      </c>
      <c r="AB38" s="1960">
        <f t="shared" si="4"/>
        <v>15.68</v>
      </c>
      <c r="AC38" s="247"/>
      <c r="AD38" s="1785"/>
      <c r="AE38" s="1785" t="s">
        <v>52</v>
      </c>
      <c r="AF38" s="1785"/>
      <c r="AG38" s="3114"/>
    </row>
    <row r="39" spans="1:33" ht="18" customHeight="1" x14ac:dyDescent="0.25">
      <c r="A39" s="2455"/>
      <c r="B39" s="3163"/>
      <c r="C39" s="2662"/>
      <c r="D39" s="2665"/>
      <c r="E39" s="2668"/>
      <c r="F39" s="2647"/>
      <c r="G39" s="2647"/>
      <c r="H39" s="2647"/>
      <c r="I39" s="2656"/>
      <c r="J39" s="3182"/>
      <c r="K39" s="3183"/>
      <c r="L39" s="3183"/>
      <c r="M39" s="3184"/>
      <c r="N39" s="3178"/>
      <c r="O39" s="3180"/>
      <c r="P39" s="3161"/>
      <c r="Q39" s="3161"/>
      <c r="R39" s="3161"/>
      <c r="S39" s="3177"/>
      <c r="T39" s="3184"/>
      <c r="U39" s="1806"/>
      <c r="V39" s="367" t="s">
        <v>47</v>
      </c>
      <c r="W39" s="368" t="s">
        <v>1505</v>
      </c>
      <c r="X39" s="1751">
        <v>20</v>
      </c>
      <c r="Y39" s="282" t="s">
        <v>264</v>
      </c>
      <c r="Z39" s="2042">
        <v>3.3</v>
      </c>
      <c r="AA39" s="2042">
        <f t="shared" si="3"/>
        <v>66</v>
      </c>
      <c r="AB39" s="1960">
        <f t="shared" si="4"/>
        <v>73.92</v>
      </c>
      <c r="AC39" s="247"/>
      <c r="AD39" s="1785"/>
      <c r="AE39" s="1785" t="s">
        <v>52</v>
      </c>
      <c r="AF39" s="1785"/>
      <c r="AG39" s="3114"/>
    </row>
    <row r="40" spans="1:33" ht="18" customHeight="1" x14ac:dyDescent="0.25">
      <c r="A40" s="2455"/>
      <c r="B40" s="3163"/>
      <c r="C40" s="2662"/>
      <c r="D40" s="2665"/>
      <c r="E40" s="2668"/>
      <c r="F40" s="2647"/>
      <c r="G40" s="2647"/>
      <c r="H40" s="2647"/>
      <c r="I40" s="2656"/>
      <c r="J40" s="3182"/>
      <c r="K40" s="3183"/>
      <c r="L40" s="3183"/>
      <c r="M40" s="3184"/>
      <c r="N40" s="3178"/>
      <c r="O40" s="3180"/>
      <c r="P40" s="3161"/>
      <c r="Q40" s="3161"/>
      <c r="R40" s="3161"/>
      <c r="S40" s="3177"/>
      <c r="T40" s="3184"/>
      <c r="U40" s="1806"/>
      <c r="V40" s="367" t="s">
        <v>47</v>
      </c>
      <c r="W40" s="1919" t="s">
        <v>1506</v>
      </c>
      <c r="X40" s="1751">
        <v>10</v>
      </c>
      <c r="Y40" s="282" t="s">
        <v>264</v>
      </c>
      <c r="Z40" s="2042">
        <v>1.5</v>
      </c>
      <c r="AA40" s="2042">
        <f t="shared" si="3"/>
        <v>15</v>
      </c>
      <c r="AB40" s="1960">
        <f t="shared" si="4"/>
        <v>16.8</v>
      </c>
      <c r="AC40" s="247"/>
      <c r="AD40" s="1785"/>
      <c r="AE40" s="1785" t="s">
        <v>52</v>
      </c>
      <c r="AF40" s="1785"/>
      <c r="AG40" s="3114"/>
    </row>
    <row r="41" spans="1:33" ht="18" customHeight="1" x14ac:dyDescent="0.25">
      <c r="A41" s="2455"/>
      <c r="B41" s="3163"/>
      <c r="C41" s="2662"/>
      <c r="D41" s="2665"/>
      <c r="E41" s="2668"/>
      <c r="F41" s="2647"/>
      <c r="G41" s="2647"/>
      <c r="H41" s="2647"/>
      <c r="I41" s="2656"/>
      <c r="J41" s="3182"/>
      <c r="K41" s="3183"/>
      <c r="L41" s="3183"/>
      <c r="M41" s="3184"/>
      <c r="N41" s="3178"/>
      <c r="O41" s="3180"/>
      <c r="P41" s="3161"/>
      <c r="Q41" s="3161"/>
      <c r="R41" s="3161"/>
      <c r="S41" s="3177"/>
      <c r="T41" s="3184"/>
      <c r="U41" s="1806"/>
      <c r="V41" s="367" t="s">
        <v>47</v>
      </c>
      <c r="W41" s="1919" t="s">
        <v>1507</v>
      </c>
      <c r="X41" s="1751">
        <v>1</v>
      </c>
      <c r="Y41" s="282" t="s">
        <v>264</v>
      </c>
      <c r="Z41" s="2042">
        <v>50</v>
      </c>
      <c r="AA41" s="2042">
        <f t="shared" si="3"/>
        <v>50</v>
      </c>
      <c r="AB41" s="1960">
        <f t="shared" si="4"/>
        <v>56</v>
      </c>
      <c r="AC41" s="247"/>
      <c r="AD41" s="1785"/>
      <c r="AE41" s="1785" t="s">
        <v>52</v>
      </c>
      <c r="AF41" s="1785"/>
      <c r="AG41" s="3114"/>
    </row>
    <row r="42" spans="1:33" ht="18" customHeight="1" x14ac:dyDescent="0.25">
      <c r="A42" s="2455"/>
      <c r="B42" s="3163"/>
      <c r="C42" s="2662"/>
      <c r="D42" s="2665"/>
      <c r="E42" s="2668"/>
      <c r="F42" s="2647"/>
      <c r="G42" s="2647"/>
      <c r="H42" s="2647"/>
      <c r="I42" s="2656"/>
      <c r="J42" s="3182"/>
      <c r="K42" s="3183"/>
      <c r="L42" s="3183"/>
      <c r="M42" s="3184"/>
      <c r="N42" s="3178"/>
      <c r="O42" s="3180"/>
      <c r="P42" s="3161"/>
      <c r="Q42" s="3161"/>
      <c r="R42" s="3161"/>
      <c r="S42" s="3177"/>
      <c r="T42" s="3184"/>
      <c r="U42" s="1806"/>
      <c r="V42" s="367" t="s">
        <v>47</v>
      </c>
      <c r="W42" s="1919" t="s">
        <v>1508</v>
      </c>
      <c r="X42" s="1751">
        <v>10</v>
      </c>
      <c r="Y42" s="282" t="s">
        <v>264</v>
      </c>
      <c r="Z42" s="2042">
        <v>1.39</v>
      </c>
      <c r="AA42" s="2042">
        <f t="shared" si="3"/>
        <v>13.899999999999999</v>
      </c>
      <c r="AB42" s="1960">
        <f t="shared" si="4"/>
        <v>15.567999999999998</v>
      </c>
      <c r="AC42" s="247"/>
      <c r="AD42" s="1785"/>
      <c r="AE42" s="1785" t="s">
        <v>52</v>
      </c>
      <c r="AF42" s="1785"/>
      <c r="AG42" s="3114"/>
    </row>
    <row r="43" spans="1:33" ht="18" customHeight="1" x14ac:dyDescent="0.25">
      <c r="A43" s="2455"/>
      <c r="B43" s="3163"/>
      <c r="C43" s="2662"/>
      <c r="D43" s="2665"/>
      <c r="E43" s="2668"/>
      <c r="F43" s="2647"/>
      <c r="G43" s="2647"/>
      <c r="H43" s="2647"/>
      <c r="I43" s="2656"/>
      <c r="J43" s="3182"/>
      <c r="K43" s="3183"/>
      <c r="L43" s="3183"/>
      <c r="M43" s="3184"/>
      <c r="N43" s="3178"/>
      <c r="O43" s="3180"/>
      <c r="P43" s="3161"/>
      <c r="Q43" s="3161"/>
      <c r="R43" s="3161"/>
      <c r="S43" s="3177"/>
      <c r="T43" s="3184"/>
      <c r="U43" s="1806"/>
      <c r="V43" s="367" t="s">
        <v>47</v>
      </c>
      <c r="W43" s="1919" t="s">
        <v>1509</v>
      </c>
      <c r="X43" s="1751">
        <v>20</v>
      </c>
      <c r="Y43" s="282" t="s">
        <v>264</v>
      </c>
      <c r="Z43" s="2042">
        <v>2.34</v>
      </c>
      <c r="AA43" s="2042">
        <f t="shared" si="3"/>
        <v>46.8</v>
      </c>
      <c r="AB43" s="1960">
        <f t="shared" si="4"/>
        <v>52.415999999999997</v>
      </c>
      <c r="AC43" s="247"/>
      <c r="AD43" s="1785"/>
      <c r="AE43" s="1785" t="s">
        <v>52</v>
      </c>
      <c r="AF43" s="1785"/>
      <c r="AG43" s="3114"/>
    </row>
    <row r="44" spans="1:33" ht="18" customHeight="1" x14ac:dyDescent="0.25">
      <c r="A44" s="2455"/>
      <c r="B44" s="3163"/>
      <c r="C44" s="2662"/>
      <c r="D44" s="2665"/>
      <c r="E44" s="2668"/>
      <c r="F44" s="2647"/>
      <c r="G44" s="2647"/>
      <c r="H44" s="2647"/>
      <c r="I44" s="2656"/>
      <c r="J44" s="3182"/>
      <c r="K44" s="3183"/>
      <c r="L44" s="3183"/>
      <c r="M44" s="3184"/>
      <c r="N44" s="3178"/>
      <c r="O44" s="3180"/>
      <c r="P44" s="3161"/>
      <c r="Q44" s="3161"/>
      <c r="R44" s="3161"/>
      <c r="S44" s="3177"/>
      <c r="T44" s="3184"/>
      <c r="U44" s="1806"/>
      <c r="V44" s="367" t="s">
        <v>47</v>
      </c>
      <c r="W44" s="1919" t="s">
        <v>1510</v>
      </c>
      <c r="X44" s="1751">
        <v>10</v>
      </c>
      <c r="Y44" s="282" t="s">
        <v>264</v>
      </c>
      <c r="Z44" s="2042">
        <v>5</v>
      </c>
      <c r="AA44" s="2042">
        <f t="shared" si="3"/>
        <v>50</v>
      </c>
      <c r="AB44" s="1960">
        <f t="shared" si="4"/>
        <v>56</v>
      </c>
      <c r="AC44" s="247"/>
      <c r="AD44" s="1785"/>
      <c r="AE44" s="1785" t="s">
        <v>52</v>
      </c>
      <c r="AF44" s="1785"/>
      <c r="AG44" s="3114"/>
    </row>
    <row r="45" spans="1:33" ht="33.950000000000003" customHeight="1" x14ac:dyDescent="0.25">
      <c r="A45" s="2455"/>
      <c r="B45" s="3163"/>
      <c r="C45" s="2662"/>
      <c r="D45" s="2665"/>
      <c r="E45" s="2668"/>
      <c r="F45" s="2647"/>
      <c r="G45" s="2647"/>
      <c r="H45" s="2647"/>
      <c r="I45" s="2656"/>
      <c r="J45" s="3182"/>
      <c r="K45" s="3183"/>
      <c r="L45" s="3183"/>
      <c r="M45" s="3184"/>
      <c r="N45" s="3178"/>
      <c r="O45" s="3180"/>
      <c r="P45" s="3161"/>
      <c r="Q45" s="3161"/>
      <c r="R45" s="3161"/>
      <c r="S45" s="3177"/>
      <c r="T45" s="3184"/>
      <c r="U45" s="1806"/>
      <c r="V45" s="367" t="s">
        <v>47</v>
      </c>
      <c r="W45" s="1919" t="s">
        <v>1511</v>
      </c>
      <c r="X45" s="1751">
        <v>5</v>
      </c>
      <c r="Y45" s="282" t="s">
        <v>264</v>
      </c>
      <c r="Z45" s="2042">
        <v>10</v>
      </c>
      <c r="AA45" s="2042">
        <f t="shared" si="3"/>
        <v>50</v>
      </c>
      <c r="AB45" s="1960">
        <f t="shared" si="4"/>
        <v>56</v>
      </c>
      <c r="AC45" s="247"/>
      <c r="AD45" s="1785"/>
      <c r="AE45" s="1785" t="s">
        <v>52</v>
      </c>
      <c r="AF45" s="1785"/>
      <c r="AG45" s="3114"/>
    </row>
    <row r="46" spans="1:33" ht="18" customHeight="1" x14ac:dyDescent="0.25">
      <c r="A46" s="2455"/>
      <c r="B46" s="3163"/>
      <c r="C46" s="2662"/>
      <c r="D46" s="2665"/>
      <c r="E46" s="2668"/>
      <c r="F46" s="2647"/>
      <c r="G46" s="2647"/>
      <c r="H46" s="2647"/>
      <c r="I46" s="2656"/>
      <c r="J46" s="3182"/>
      <c r="K46" s="3183"/>
      <c r="L46" s="3183"/>
      <c r="M46" s="3184"/>
      <c r="N46" s="3178"/>
      <c r="O46" s="3180"/>
      <c r="P46" s="3161"/>
      <c r="Q46" s="3161"/>
      <c r="R46" s="3161"/>
      <c r="S46" s="3177"/>
      <c r="T46" s="3184"/>
      <c r="U46" s="1806"/>
      <c r="V46" s="367" t="s">
        <v>47</v>
      </c>
      <c r="W46" s="1919" t="s">
        <v>1512</v>
      </c>
      <c r="X46" s="1751">
        <v>4</v>
      </c>
      <c r="Y46" s="282" t="s">
        <v>264</v>
      </c>
      <c r="Z46" s="2042">
        <v>6.01</v>
      </c>
      <c r="AA46" s="2042">
        <f t="shared" si="3"/>
        <v>24.04</v>
      </c>
      <c r="AB46" s="1960">
        <f t="shared" si="4"/>
        <v>26.924799999999998</v>
      </c>
      <c r="AC46" s="247"/>
      <c r="AD46" s="1785"/>
      <c r="AE46" s="1785" t="s">
        <v>52</v>
      </c>
      <c r="AF46" s="1785"/>
      <c r="AG46" s="3114"/>
    </row>
    <row r="47" spans="1:33" ht="18" customHeight="1" x14ac:dyDescent="0.25">
      <c r="A47" s="2455"/>
      <c r="B47" s="3163"/>
      <c r="C47" s="2662"/>
      <c r="D47" s="2665"/>
      <c r="E47" s="2668"/>
      <c r="F47" s="2647"/>
      <c r="G47" s="2647"/>
      <c r="H47" s="2647"/>
      <c r="I47" s="2656"/>
      <c r="J47" s="3182"/>
      <c r="K47" s="3183"/>
      <c r="L47" s="3183"/>
      <c r="M47" s="3184"/>
      <c r="N47" s="3178"/>
      <c r="O47" s="3180"/>
      <c r="P47" s="3161"/>
      <c r="Q47" s="3161"/>
      <c r="R47" s="3161"/>
      <c r="S47" s="3177"/>
      <c r="T47" s="3184"/>
      <c r="U47" s="1806"/>
      <c r="V47" s="367" t="s">
        <v>47</v>
      </c>
      <c r="W47" s="1919" t="s">
        <v>1513</v>
      </c>
      <c r="X47" s="1751">
        <v>10</v>
      </c>
      <c r="Y47" s="282" t="s">
        <v>264</v>
      </c>
      <c r="Z47" s="2042">
        <v>11.02</v>
      </c>
      <c r="AA47" s="2042">
        <f t="shared" si="3"/>
        <v>110.19999999999999</v>
      </c>
      <c r="AB47" s="1960">
        <f t="shared" si="4"/>
        <v>123.42399999999999</v>
      </c>
      <c r="AC47" s="247"/>
      <c r="AD47" s="1785"/>
      <c r="AE47" s="1785" t="s">
        <v>52</v>
      </c>
      <c r="AF47" s="1785"/>
      <c r="AG47" s="3114"/>
    </row>
    <row r="48" spans="1:33" ht="18" customHeight="1" x14ac:dyDescent="0.25">
      <c r="A48" s="2455"/>
      <c r="B48" s="3163"/>
      <c r="C48" s="2662"/>
      <c r="D48" s="2665"/>
      <c r="E48" s="2668"/>
      <c r="F48" s="2647"/>
      <c r="G48" s="2647"/>
      <c r="H48" s="2647"/>
      <c r="I48" s="2656"/>
      <c r="J48" s="3182"/>
      <c r="K48" s="3183"/>
      <c r="L48" s="3183"/>
      <c r="M48" s="3184"/>
      <c r="N48" s="3178"/>
      <c r="O48" s="3180"/>
      <c r="P48" s="3161"/>
      <c r="Q48" s="3161"/>
      <c r="R48" s="3161"/>
      <c r="S48" s="3177"/>
      <c r="T48" s="3184"/>
      <c r="U48" s="1806"/>
      <c r="V48" s="367" t="s">
        <v>47</v>
      </c>
      <c r="W48" s="1919" t="s">
        <v>1514</v>
      </c>
      <c r="X48" s="1751">
        <v>45</v>
      </c>
      <c r="Y48" s="282" t="s">
        <v>264</v>
      </c>
      <c r="Z48" s="2042">
        <v>1.07</v>
      </c>
      <c r="AA48" s="2042">
        <f t="shared" si="3"/>
        <v>48.150000000000006</v>
      </c>
      <c r="AB48" s="1960">
        <f t="shared" si="4"/>
        <v>53.928000000000004</v>
      </c>
      <c r="AC48" s="247"/>
      <c r="AD48" s="1785"/>
      <c r="AE48" s="1785" t="s">
        <v>52</v>
      </c>
      <c r="AF48" s="1785"/>
      <c r="AG48" s="3114"/>
    </row>
    <row r="49" spans="1:33" ht="18" customHeight="1" x14ac:dyDescent="0.25">
      <c r="A49" s="2455"/>
      <c r="B49" s="3164"/>
      <c r="C49" s="2663"/>
      <c r="D49" s="2666"/>
      <c r="E49" s="2669"/>
      <c r="F49" s="2648"/>
      <c r="G49" s="2648"/>
      <c r="H49" s="2648"/>
      <c r="I49" s="2657"/>
      <c r="J49" s="3182"/>
      <c r="K49" s="3183"/>
      <c r="L49" s="3183"/>
      <c r="M49" s="3184"/>
      <c r="N49" s="3178"/>
      <c r="O49" s="3181"/>
      <c r="P49" s="3161"/>
      <c r="Q49" s="3161"/>
      <c r="R49" s="3161"/>
      <c r="S49" s="3177"/>
      <c r="T49" s="3184"/>
      <c r="U49" s="1806"/>
      <c r="V49" s="367" t="s">
        <v>47</v>
      </c>
      <c r="W49" s="1919" t="s">
        <v>1515</v>
      </c>
      <c r="X49" s="1751">
        <v>10</v>
      </c>
      <c r="Y49" s="282" t="s">
        <v>264</v>
      </c>
      <c r="Z49" s="2042">
        <v>7.89</v>
      </c>
      <c r="AA49" s="2042">
        <f t="shared" si="3"/>
        <v>78.899999999999991</v>
      </c>
      <c r="AB49" s="1960">
        <f t="shared" si="4"/>
        <v>88.367999999999995</v>
      </c>
      <c r="AC49" s="247"/>
      <c r="AD49" s="1785"/>
      <c r="AE49" s="1785" t="s">
        <v>52</v>
      </c>
      <c r="AF49" s="1785"/>
      <c r="AG49" s="3160"/>
    </row>
    <row r="50" spans="1:33" ht="44.25" customHeight="1" x14ac:dyDescent="0.25">
      <c r="A50" s="2455"/>
      <c r="B50" s="2709" t="s">
        <v>44</v>
      </c>
      <c r="C50" s="2661" t="s">
        <v>45</v>
      </c>
      <c r="D50" s="2664" t="s">
        <v>87</v>
      </c>
      <c r="E50" s="2667" t="s">
        <v>47</v>
      </c>
      <c r="F50" s="2646" t="s">
        <v>678</v>
      </c>
      <c r="G50" s="2646" t="s">
        <v>1516</v>
      </c>
      <c r="H50" s="2646" t="s">
        <v>419</v>
      </c>
      <c r="I50" s="2700">
        <v>2</v>
      </c>
      <c r="J50" s="2700">
        <v>2</v>
      </c>
      <c r="K50" s="3172">
        <v>24</v>
      </c>
      <c r="L50" s="3172">
        <v>24</v>
      </c>
      <c r="M50" s="2646" t="s">
        <v>1517</v>
      </c>
      <c r="N50" s="3112" t="s">
        <v>193</v>
      </c>
      <c r="O50" s="3175">
        <v>0</v>
      </c>
      <c r="P50" s="3165">
        <f>AC50</f>
        <v>5502</v>
      </c>
      <c r="Q50" s="3165">
        <v>0</v>
      </c>
      <c r="R50" s="3165">
        <v>0</v>
      </c>
      <c r="S50" s="3167">
        <f>SUM(O50:Q51)</f>
        <v>5502</v>
      </c>
      <c r="T50" s="3169" t="s">
        <v>1518</v>
      </c>
      <c r="U50" s="48" t="s">
        <v>1158</v>
      </c>
      <c r="V50" s="1812"/>
      <c r="W50" s="139" t="s">
        <v>69</v>
      </c>
      <c r="X50" s="331"/>
      <c r="Y50" s="51"/>
      <c r="Z50" s="281"/>
      <c r="AA50" s="250"/>
      <c r="AB50" s="250"/>
      <c r="AC50" s="1813">
        <f>SUM(AB51)</f>
        <v>5502</v>
      </c>
      <c r="AD50" s="1779"/>
      <c r="AE50" s="1779"/>
      <c r="AF50" s="1779"/>
      <c r="AG50" s="3159"/>
    </row>
    <row r="51" spans="1:33" ht="44.25" customHeight="1" thickBot="1" x14ac:dyDescent="0.3">
      <c r="A51" s="2455"/>
      <c r="B51" s="2719"/>
      <c r="C51" s="2720"/>
      <c r="D51" s="3158"/>
      <c r="E51" s="3157"/>
      <c r="F51" s="2721"/>
      <c r="G51" s="2721"/>
      <c r="H51" s="2721"/>
      <c r="I51" s="2733"/>
      <c r="J51" s="2733"/>
      <c r="K51" s="3173"/>
      <c r="L51" s="3173"/>
      <c r="M51" s="2721"/>
      <c r="N51" s="3174"/>
      <c r="O51" s="3176"/>
      <c r="P51" s="3166"/>
      <c r="Q51" s="3166"/>
      <c r="R51" s="3166"/>
      <c r="S51" s="3168"/>
      <c r="T51" s="3170"/>
      <c r="U51" s="369"/>
      <c r="V51" s="1814" t="s">
        <v>47</v>
      </c>
      <c r="W51" s="1815" t="s">
        <v>1519</v>
      </c>
      <c r="X51" s="167">
        <v>1</v>
      </c>
      <c r="Y51" s="1816" t="s">
        <v>264</v>
      </c>
      <c r="Z51" s="1817">
        <v>4912.5</v>
      </c>
      <c r="AA51" s="1818">
        <f>X51*Z51</f>
        <v>4912.5</v>
      </c>
      <c r="AB51" s="1818">
        <f>AA51*0.12+AA51</f>
        <v>5502</v>
      </c>
      <c r="AC51" s="1819"/>
      <c r="AD51" s="1820"/>
      <c r="AE51" s="1820" t="s">
        <v>52</v>
      </c>
      <c r="AF51" s="1820"/>
      <c r="AG51" s="3171"/>
    </row>
    <row r="52" spans="1:33" ht="22.5" customHeight="1" thickBot="1" x14ac:dyDescent="0.3">
      <c r="A52" s="2456"/>
      <c r="B52" s="2686" t="s">
        <v>137</v>
      </c>
      <c r="C52" s="2686"/>
      <c r="D52" s="2686"/>
      <c r="E52" s="2686"/>
      <c r="F52" s="2686"/>
      <c r="G52" s="2686"/>
      <c r="H52" s="2686"/>
      <c r="I52" s="2686"/>
      <c r="J52" s="2686"/>
      <c r="K52" s="2686"/>
      <c r="L52" s="2686"/>
      <c r="M52" s="2686"/>
      <c r="N52" s="156" t="s">
        <v>138</v>
      </c>
      <c r="O52" s="170">
        <f>SUM(O10:O51)</f>
        <v>88862.44</v>
      </c>
      <c r="P52" s="170">
        <f>SUM(P10:P51)</f>
        <v>24705.7994</v>
      </c>
      <c r="Q52" s="170">
        <f>SUM(Q10:Q51)</f>
        <v>52810.371536000006</v>
      </c>
      <c r="R52" s="170">
        <f>SUM(R14:R51)</f>
        <v>0</v>
      </c>
      <c r="S52" s="170">
        <f>SUM(S10:S51)</f>
        <v>166378.61093599995</v>
      </c>
      <c r="T52" s="1821"/>
      <c r="U52" s="3075" t="s">
        <v>139</v>
      </c>
      <c r="V52" s="2686"/>
      <c r="W52" s="2686"/>
      <c r="X52" s="2686"/>
      <c r="Y52" s="2686"/>
      <c r="Z52" s="2686"/>
      <c r="AA52" s="2686"/>
      <c r="AB52" s="156" t="s">
        <v>138</v>
      </c>
      <c r="AC52" s="158">
        <f>SUM(AC10:AC51)</f>
        <v>166378.61093599998</v>
      </c>
      <c r="AD52" s="2687"/>
      <c r="AE52" s="2688"/>
      <c r="AF52" s="2688"/>
      <c r="AG52" s="2617"/>
    </row>
    <row r="53" spans="1:33" ht="92.25" customHeight="1" x14ac:dyDescent="0.25">
      <c r="A53" s="2287" t="s">
        <v>140</v>
      </c>
      <c r="B53" s="2052" t="s">
        <v>44</v>
      </c>
      <c r="C53" s="2053" t="s">
        <v>329</v>
      </c>
      <c r="D53" s="1715" t="s">
        <v>95</v>
      </c>
      <c r="E53" s="2054" t="s">
        <v>47</v>
      </c>
      <c r="F53" s="1690" t="s">
        <v>142</v>
      </c>
      <c r="G53" s="1690" t="s">
        <v>1520</v>
      </c>
      <c r="H53" s="1690" t="s">
        <v>1521</v>
      </c>
      <c r="I53" s="2055">
        <v>1</v>
      </c>
      <c r="J53" s="2055">
        <v>2</v>
      </c>
      <c r="K53" s="2056">
        <v>8</v>
      </c>
      <c r="L53" s="2056">
        <v>24</v>
      </c>
      <c r="M53" s="1716" t="s">
        <v>1522</v>
      </c>
      <c r="N53" s="1695" t="s">
        <v>1523</v>
      </c>
      <c r="O53" s="2057">
        <v>0</v>
      </c>
      <c r="P53" s="2058">
        <v>0</v>
      </c>
      <c r="Q53" s="2058">
        <f t="shared" ref="Q53:Q58" si="5">+AC53</f>
        <v>0</v>
      </c>
      <c r="R53" s="2058">
        <v>0</v>
      </c>
      <c r="S53" s="2059">
        <f t="shared" ref="S53:S58" si="6">SUM(O53:Q53)</f>
        <v>0</v>
      </c>
      <c r="T53" s="1690" t="s">
        <v>1524</v>
      </c>
      <c r="U53" s="1822"/>
      <c r="V53" s="1823"/>
      <c r="W53" s="1824"/>
      <c r="X53" s="1825"/>
      <c r="Y53" s="1826"/>
      <c r="Z53" s="1827"/>
      <c r="AA53" s="1827"/>
      <c r="AB53" s="1827"/>
      <c r="AC53" s="1828"/>
      <c r="AD53" s="1826"/>
      <c r="AE53" s="1829"/>
      <c r="AF53" s="1829"/>
      <c r="AG53" s="2060"/>
    </row>
    <row r="54" spans="1:33" ht="260.25" customHeight="1" x14ac:dyDescent="0.25">
      <c r="A54" s="2460" t="s">
        <v>140</v>
      </c>
      <c r="B54" s="174" t="s">
        <v>44</v>
      </c>
      <c r="C54" s="472" t="s">
        <v>329</v>
      </c>
      <c r="D54" s="115" t="s">
        <v>262</v>
      </c>
      <c r="E54" s="175" t="s">
        <v>47</v>
      </c>
      <c r="F54" s="2039" t="s">
        <v>144</v>
      </c>
      <c r="G54" s="2039" t="s">
        <v>145</v>
      </c>
      <c r="H54" s="2039" t="s">
        <v>146</v>
      </c>
      <c r="I54" s="2015">
        <v>70</v>
      </c>
      <c r="J54" s="2015">
        <v>50</v>
      </c>
      <c r="K54" s="2016">
        <v>16</v>
      </c>
      <c r="L54" s="2016">
        <v>24</v>
      </c>
      <c r="M54" s="1214" t="s">
        <v>1525</v>
      </c>
      <c r="N54" s="2040" t="s">
        <v>1526</v>
      </c>
      <c r="O54" s="2064">
        <v>0</v>
      </c>
      <c r="P54" s="2065">
        <v>0</v>
      </c>
      <c r="Q54" s="2065">
        <f t="shared" si="5"/>
        <v>0</v>
      </c>
      <c r="R54" s="2065">
        <v>0</v>
      </c>
      <c r="S54" s="2066">
        <f t="shared" si="6"/>
        <v>0</v>
      </c>
      <c r="T54" s="2039" t="s">
        <v>1524</v>
      </c>
      <c r="U54" s="2067"/>
      <c r="V54" s="2032"/>
      <c r="W54" s="2068"/>
      <c r="X54" s="2034"/>
      <c r="Y54" s="2035"/>
      <c r="Z54" s="2036"/>
      <c r="AA54" s="2036"/>
      <c r="AB54" s="2036"/>
      <c r="AC54" s="2037"/>
      <c r="AD54" s="2035"/>
      <c r="AE54" s="2038"/>
      <c r="AF54" s="2038"/>
      <c r="AG54" s="2069"/>
    </row>
    <row r="55" spans="1:33" ht="142.5" customHeight="1" x14ac:dyDescent="0.25">
      <c r="A55" s="2458"/>
      <c r="B55" s="1682" t="s">
        <v>93</v>
      </c>
      <c r="C55" s="1683" t="s">
        <v>679</v>
      </c>
      <c r="D55" s="1684" t="s">
        <v>77</v>
      </c>
      <c r="E55" s="1685" t="s">
        <v>47</v>
      </c>
      <c r="F55" s="1678" t="s">
        <v>379</v>
      </c>
      <c r="G55" s="1678" t="s">
        <v>150</v>
      </c>
      <c r="H55" s="1678" t="s">
        <v>1527</v>
      </c>
      <c r="I55" s="1679">
        <v>2</v>
      </c>
      <c r="J55" s="1686">
        <v>2</v>
      </c>
      <c r="K55" s="1679">
        <v>8</v>
      </c>
      <c r="L55" s="1679">
        <v>16</v>
      </c>
      <c r="M55" s="1678" t="s">
        <v>1528</v>
      </c>
      <c r="N55" s="1680" t="s">
        <v>475</v>
      </c>
      <c r="O55" s="2061">
        <v>0</v>
      </c>
      <c r="P55" s="2062">
        <v>0</v>
      </c>
      <c r="Q55" s="2062">
        <f t="shared" si="5"/>
        <v>0</v>
      </c>
      <c r="R55" s="2062">
        <v>0</v>
      </c>
      <c r="S55" s="2063">
        <f t="shared" si="6"/>
        <v>0</v>
      </c>
      <c r="T55" s="1678" t="s">
        <v>1524</v>
      </c>
      <c r="U55" s="1845"/>
      <c r="V55" s="1846"/>
      <c r="W55" s="1847"/>
      <c r="X55" s="1848"/>
      <c r="Y55" s="1849"/>
      <c r="Z55" s="1850"/>
      <c r="AA55" s="1850"/>
      <c r="AB55" s="1850"/>
      <c r="AC55" s="1748"/>
      <c r="AD55" s="1851"/>
      <c r="AE55" s="1852"/>
      <c r="AF55" s="1852"/>
      <c r="AG55" s="1696"/>
    </row>
    <row r="56" spans="1:33" ht="113.25" customHeight="1" x14ac:dyDescent="0.25">
      <c r="A56" s="2458"/>
      <c r="B56" s="174" t="s">
        <v>75</v>
      </c>
      <c r="C56" s="472" t="s">
        <v>76</v>
      </c>
      <c r="D56" s="115" t="s">
        <v>153</v>
      </c>
      <c r="E56" s="175" t="s">
        <v>47</v>
      </c>
      <c r="F56" s="2070" t="s">
        <v>1529</v>
      </c>
      <c r="G56" s="2039" t="s">
        <v>155</v>
      </c>
      <c r="H56" s="2039" t="s">
        <v>519</v>
      </c>
      <c r="I56" s="2015">
        <v>2</v>
      </c>
      <c r="J56" s="2015">
        <v>2</v>
      </c>
      <c r="K56" s="2016">
        <v>8</v>
      </c>
      <c r="L56" s="2016">
        <v>24</v>
      </c>
      <c r="M56" s="2039" t="s">
        <v>1530</v>
      </c>
      <c r="N56" s="2040" t="s">
        <v>385</v>
      </c>
      <c r="O56" s="2064">
        <v>0</v>
      </c>
      <c r="P56" s="2065">
        <v>0</v>
      </c>
      <c r="Q56" s="2065">
        <f t="shared" si="5"/>
        <v>0</v>
      </c>
      <c r="R56" s="2065">
        <v>0</v>
      </c>
      <c r="S56" s="2066">
        <f t="shared" si="6"/>
        <v>0</v>
      </c>
      <c r="T56" s="2039" t="s">
        <v>1524</v>
      </c>
      <c r="U56" s="2067"/>
      <c r="V56" s="2032"/>
      <c r="W56" s="2068"/>
      <c r="X56" s="2071"/>
      <c r="Y56" s="2072"/>
      <c r="Z56" s="2036"/>
      <c r="AA56" s="2036"/>
      <c r="AB56" s="2036"/>
      <c r="AC56" s="2037"/>
      <c r="AD56" s="2035"/>
      <c r="AE56" s="2038"/>
      <c r="AF56" s="2038"/>
      <c r="AG56" s="135"/>
    </row>
    <row r="57" spans="1:33" ht="144" customHeight="1" x14ac:dyDescent="0.25">
      <c r="A57" s="2458"/>
      <c r="B57" s="1682" t="s">
        <v>93</v>
      </c>
      <c r="C57" s="1683" t="s">
        <v>679</v>
      </c>
      <c r="D57" s="1684" t="s">
        <v>77</v>
      </c>
      <c r="E57" s="1685" t="s">
        <v>47</v>
      </c>
      <c r="F57" s="1678" t="s">
        <v>157</v>
      </c>
      <c r="G57" s="1678" t="s">
        <v>158</v>
      </c>
      <c r="H57" s="1678" t="s">
        <v>1531</v>
      </c>
      <c r="I57" s="1686">
        <v>0</v>
      </c>
      <c r="J57" s="1686">
        <v>1</v>
      </c>
      <c r="K57" s="1679">
        <v>0</v>
      </c>
      <c r="L57" s="1679">
        <v>24</v>
      </c>
      <c r="M57" s="1678" t="s">
        <v>1532</v>
      </c>
      <c r="N57" s="1680" t="s">
        <v>161</v>
      </c>
      <c r="O57" s="2061">
        <v>0</v>
      </c>
      <c r="P57" s="2062">
        <v>0</v>
      </c>
      <c r="Q57" s="2062">
        <f t="shared" si="5"/>
        <v>0</v>
      </c>
      <c r="R57" s="2062">
        <v>0</v>
      </c>
      <c r="S57" s="2063">
        <f t="shared" si="6"/>
        <v>0</v>
      </c>
      <c r="T57" s="1678" t="s">
        <v>1524</v>
      </c>
      <c r="U57" s="1855"/>
      <c r="V57" s="1846"/>
      <c r="W57" s="1847"/>
      <c r="X57" s="1856"/>
      <c r="Y57" s="1851"/>
      <c r="Z57" s="1850"/>
      <c r="AA57" s="1850"/>
      <c r="AB57" s="1850"/>
      <c r="AC57" s="1748"/>
      <c r="AD57" s="1851"/>
      <c r="AE57" s="1852"/>
      <c r="AF57" s="1852"/>
      <c r="AG57" s="1696" t="s">
        <v>1870</v>
      </c>
    </row>
    <row r="58" spans="1:33" ht="73.5" customHeight="1" x14ac:dyDescent="0.25">
      <c r="A58" s="2459"/>
      <c r="B58" s="1688" t="s">
        <v>162</v>
      </c>
      <c r="C58" s="1689" t="s">
        <v>163</v>
      </c>
      <c r="D58" s="1674" t="s">
        <v>285</v>
      </c>
      <c r="E58" s="2031" t="s">
        <v>47</v>
      </c>
      <c r="F58" s="1675" t="s">
        <v>389</v>
      </c>
      <c r="G58" s="1675" t="s">
        <v>165</v>
      </c>
      <c r="H58" s="1675" t="s">
        <v>390</v>
      </c>
      <c r="I58" s="1712">
        <v>1</v>
      </c>
      <c r="J58" s="1712">
        <v>1</v>
      </c>
      <c r="K58" s="1713">
        <v>8</v>
      </c>
      <c r="L58" s="1713">
        <v>16</v>
      </c>
      <c r="M58" s="1675" t="s">
        <v>1533</v>
      </c>
      <c r="N58" s="1687" t="s">
        <v>391</v>
      </c>
      <c r="O58" s="1717">
        <v>0</v>
      </c>
      <c r="P58" s="1718">
        <v>0</v>
      </c>
      <c r="Q58" s="1718">
        <f t="shared" si="5"/>
        <v>0</v>
      </c>
      <c r="R58" s="1718">
        <v>0</v>
      </c>
      <c r="S58" s="1719">
        <f t="shared" si="6"/>
        <v>0</v>
      </c>
      <c r="T58" s="1675" t="s">
        <v>1524</v>
      </c>
      <c r="U58" s="123"/>
      <c r="V58" s="2032"/>
      <c r="W58" s="2033"/>
      <c r="X58" s="2034"/>
      <c r="Y58" s="2035"/>
      <c r="Z58" s="2036"/>
      <c r="AA58" s="2036"/>
      <c r="AB58" s="2036"/>
      <c r="AC58" s="2037"/>
      <c r="AD58" s="2035"/>
      <c r="AE58" s="2038"/>
      <c r="AF58" s="1839"/>
      <c r="AG58" s="1681"/>
    </row>
    <row r="59" spans="1:33" ht="42" customHeight="1" x14ac:dyDescent="0.25">
      <c r="A59" s="2460" t="s">
        <v>140</v>
      </c>
      <c r="B59" s="2709" t="s">
        <v>44</v>
      </c>
      <c r="C59" s="2661" t="s">
        <v>45</v>
      </c>
      <c r="D59" s="2646" t="s">
        <v>166</v>
      </c>
      <c r="E59" s="2705" t="s">
        <v>47</v>
      </c>
      <c r="F59" s="2646" t="s">
        <v>1534</v>
      </c>
      <c r="G59" s="2646" t="s">
        <v>167</v>
      </c>
      <c r="H59" s="2646" t="s">
        <v>1535</v>
      </c>
      <c r="I59" s="2596">
        <v>2</v>
      </c>
      <c r="J59" s="2596">
        <v>40</v>
      </c>
      <c r="K59" s="2703">
        <v>4</v>
      </c>
      <c r="L59" s="2703">
        <v>16</v>
      </c>
      <c r="M59" s="2562" t="s">
        <v>1536</v>
      </c>
      <c r="N59" s="2594" t="s">
        <v>1869</v>
      </c>
      <c r="O59" s="3100">
        <v>0</v>
      </c>
      <c r="P59" s="3094">
        <f>AC59</f>
        <v>40.432000000000002</v>
      </c>
      <c r="Q59" s="3094">
        <v>0</v>
      </c>
      <c r="R59" s="3094">
        <v>0</v>
      </c>
      <c r="S59" s="3097">
        <f>SUM(O59:Q63)</f>
        <v>40.432000000000002</v>
      </c>
      <c r="T59" s="3151" t="s">
        <v>1537</v>
      </c>
      <c r="U59" s="1855" t="s">
        <v>1167</v>
      </c>
      <c r="V59" s="1846"/>
      <c r="W59" s="132" t="s">
        <v>169</v>
      </c>
      <c r="X59" s="1856"/>
      <c r="Y59" s="1851"/>
      <c r="Z59" s="1850"/>
      <c r="AA59" s="1850"/>
      <c r="AB59" s="1850"/>
      <c r="AC59" s="1748">
        <f>SUM(AB60:AB63)</f>
        <v>40.432000000000002</v>
      </c>
      <c r="AD59" s="1851"/>
      <c r="AE59" s="1851"/>
      <c r="AF59" s="1860"/>
      <c r="AG59" s="2659" t="s">
        <v>1538</v>
      </c>
    </row>
    <row r="60" spans="1:33" ht="42" customHeight="1" x14ac:dyDescent="0.25">
      <c r="A60" s="2458"/>
      <c r="B60" s="2710"/>
      <c r="C60" s="2662"/>
      <c r="D60" s="2647"/>
      <c r="E60" s="2706"/>
      <c r="F60" s="2647"/>
      <c r="G60" s="2647"/>
      <c r="H60" s="2647"/>
      <c r="I60" s="2607"/>
      <c r="J60" s="2607"/>
      <c r="K60" s="2632"/>
      <c r="L60" s="2632"/>
      <c r="M60" s="2496"/>
      <c r="N60" s="2539"/>
      <c r="O60" s="3101"/>
      <c r="P60" s="3095"/>
      <c r="Q60" s="3095"/>
      <c r="R60" s="3095"/>
      <c r="S60" s="3098"/>
      <c r="T60" s="3152"/>
      <c r="U60" s="32"/>
      <c r="V60" s="367" t="s">
        <v>47</v>
      </c>
      <c r="W60" s="1807" t="s">
        <v>1539</v>
      </c>
      <c r="X60" s="1859">
        <v>1</v>
      </c>
      <c r="Y60" s="1831" t="s">
        <v>1540</v>
      </c>
      <c r="Z60" s="1830">
        <v>4.5</v>
      </c>
      <c r="AA60" s="1830">
        <f>+X60*Z60</f>
        <v>4.5</v>
      </c>
      <c r="AB60" s="1830">
        <f>+AA60*0.12+AA60</f>
        <v>5.04</v>
      </c>
      <c r="AC60" s="237"/>
      <c r="AD60" s="1831"/>
      <c r="AE60" s="1831" t="s">
        <v>52</v>
      </c>
      <c r="AF60" s="1832"/>
      <c r="AG60" s="2517"/>
    </row>
    <row r="61" spans="1:33" ht="42" customHeight="1" x14ac:dyDescent="0.25">
      <c r="A61" s="2458"/>
      <c r="B61" s="2710"/>
      <c r="C61" s="2662"/>
      <c r="D61" s="2647"/>
      <c r="E61" s="2706"/>
      <c r="F61" s="2647"/>
      <c r="G61" s="2647"/>
      <c r="H61" s="2647"/>
      <c r="I61" s="2607"/>
      <c r="J61" s="2607"/>
      <c r="K61" s="2632"/>
      <c r="L61" s="2632"/>
      <c r="M61" s="2496"/>
      <c r="N61" s="2539"/>
      <c r="O61" s="3101"/>
      <c r="P61" s="3095"/>
      <c r="Q61" s="3095"/>
      <c r="R61" s="3095"/>
      <c r="S61" s="3098"/>
      <c r="T61" s="3152"/>
      <c r="U61" s="32"/>
      <c r="V61" s="367" t="s">
        <v>47</v>
      </c>
      <c r="W61" s="1807" t="s">
        <v>1541</v>
      </c>
      <c r="X61" s="1859">
        <v>1</v>
      </c>
      <c r="Y61" s="1831" t="s">
        <v>1542</v>
      </c>
      <c r="Z61" s="1830">
        <v>7.1</v>
      </c>
      <c r="AA61" s="1830">
        <f>+X61*Z61</f>
        <v>7.1</v>
      </c>
      <c r="AB61" s="1830">
        <f>+AA61*0.12+AA61</f>
        <v>7.952</v>
      </c>
      <c r="AC61" s="237"/>
      <c r="AD61" s="1831"/>
      <c r="AE61" s="1831" t="s">
        <v>52</v>
      </c>
      <c r="AF61" s="1832"/>
      <c r="AG61" s="2517"/>
    </row>
    <row r="62" spans="1:33" ht="42" customHeight="1" x14ac:dyDescent="0.25">
      <c r="A62" s="2458"/>
      <c r="B62" s="2710"/>
      <c r="C62" s="2662"/>
      <c r="D62" s="2647"/>
      <c r="E62" s="2706"/>
      <c r="F62" s="2647"/>
      <c r="G62" s="2647"/>
      <c r="H62" s="2647"/>
      <c r="I62" s="2607"/>
      <c r="J62" s="2607"/>
      <c r="K62" s="2632"/>
      <c r="L62" s="2632"/>
      <c r="M62" s="2496"/>
      <c r="N62" s="2539"/>
      <c r="O62" s="3101"/>
      <c r="P62" s="3095"/>
      <c r="Q62" s="3095"/>
      <c r="R62" s="3095"/>
      <c r="S62" s="3098"/>
      <c r="T62" s="3152"/>
      <c r="U62" s="32"/>
      <c r="V62" s="367" t="s">
        <v>47</v>
      </c>
      <c r="W62" s="1807" t="s">
        <v>1543</v>
      </c>
      <c r="X62" s="1859">
        <v>100</v>
      </c>
      <c r="Y62" s="1831" t="s">
        <v>264</v>
      </c>
      <c r="Z62" s="1830">
        <v>0.1</v>
      </c>
      <c r="AA62" s="1830">
        <f>+X62*Z62</f>
        <v>10</v>
      </c>
      <c r="AB62" s="1830">
        <f>+AA62*0.12+AA62</f>
        <v>11.2</v>
      </c>
      <c r="AC62" s="237"/>
      <c r="AD62" s="1831"/>
      <c r="AE62" s="1831" t="s">
        <v>52</v>
      </c>
      <c r="AF62" s="1832"/>
      <c r="AG62" s="2517"/>
    </row>
    <row r="63" spans="1:33" ht="42" customHeight="1" x14ac:dyDescent="0.25">
      <c r="A63" s="2458"/>
      <c r="B63" s="2710"/>
      <c r="C63" s="2662"/>
      <c r="D63" s="2647"/>
      <c r="E63" s="2706"/>
      <c r="F63" s="2647"/>
      <c r="G63" s="2647"/>
      <c r="H63" s="2647"/>
      <c r="I63" s="2607"/>
      <c r="J63" s="2607"/>
      <c r="K63" s="2632"/>
      <c r="L63" s="2632"/>
      <c r="M63" s="2496"/>
      <c r="N63" s="2539"/>
      <c r="O63" s="3101"/>
      <c r="P63" s="3095"/>
      <c r="Q63" s="3095"/>
      <c r="R63" s="3095"/>
      <c r="S63" s="3098"/>
      <c r="T63" s="3152"/>
      <c r="U63" s="32"/>
      <c r="V63" s="57" t="s">
        <v>47</v>
      </c>
      <c r="W63" s="58" t="s">
        <v>1544</v>
      </c>
      <c r="X63" s="1859">
        <v>1</v>
      </c>
      <c r="Y63" s="1831" t="s">
        <v>1542</v>
      </c>
      <c r="Z63" s="1830">
        <v>14.5</v>
      </c>
      <c r="AA63" s="1830">
        <f>+X63*Z63</f>
        <v>14.5</v>
      </c>
      <c r="AB63" s="1830">
        <f>+AA63*0.12+AA63</f>
        <v>16.239999999999998</v>
      </c>
      <c r="AC63" s="237"/>
      <c r="AD63" s="1831"/>
      <c r="AE63" s="1831" t="s">
        <v>52</v>
      </c>
      <c r="AF63" s="1832"/>
      <c r="AG63" s="2517"/>
    </row>
    <row r="64" spans="1:33" ht="42.75" customHeight="1" x14ac:dyDescent="0.25">
      <c r="A64" s="2458"/>
      <c r="B64" s="2710"/>
      <c r="C64" s="2662"/>
      <c r="D64" s="2647"/>
      <c r="E64" s="2706"/>
      <c r="F64" s="2647"/>
      <c r="G64" s="2647"/>
      <c r="H64" s="2647"/>
      <c r="I64" s="2638">
        <v>2</v>
      </c>
      <c r="J64" s="2638">
        <v>12</v>
      </c>
      <c r="K64" s="2640">
        <v>4</v>
      </c>
      <c r="L64" s="2640">
        <v>16</v>
      </c>
      <c r="M64" s="2562" t="s">
        <v>1536</v>
      </c>
      <c r="N64" s="2637" t="s">
        <v>1868</v>
      </c>
      <c r="O64" s="3131">
        <v>0</v>
      </c>
      <c r="P64" s="3134">
        <f>AC64</f>
        <v>40.432000000000002</v>
      </c>
      <c r="Q64" s="3134">
        <v>0</v>
      </c>
      <c r="R64" s="3134">
        <v>0</v>
      </c>
      <c r="S64" s="3140">
        <f>SUM(O64:Q68)</f>
        <v>40.432000000000002</v>
      </c>
      <c r="T64" s="3155" t="s">
        <v>1545</v>
      </c>
      <c r="U64" s="1857" t="s">
        <v>1167</v>
      </c>
      <c r="V64" s="1834"/>
      <c r="W64" s="99" t="s">
        <v>169</v>
      </c>
      <c r="X64" s="1836"/>
      <c r="Y64" s="1837"/>
      <c r="Z64" s="1838"/>
      <c r="AA64" s="1838"/>
      <c r="AB64" s="1838"/>
      <c r="AC64" s="376">
        <f>SUM(AB65:AB68)</f>
        <v>40.432000000000002</v>
      </c>
      <c r="AD64" s="1837"/>
      <c r="AE64" s="1839"/>
      <c r="AF64" s="1839"/>
      <c r="AG64" s="2659" t="s">
        <v>1546</v>
      </c>
    </row>
    <row r="65" spans="1:33" ht="42.75" customHeight="1" x14ac:dyDescent="0.25">
      <c r="A65" s="2458"/>
      <c r="B65" s="2710"/>
      <c r="C65" s="2662"/>
      <c r="D65" s="2647"/>
      <c r="E65" s="2706"/>
      <c r="F65" s="2647"/>
      <c r="G65" s="2647"/>
      <c r="H65" s="2647"/>
      <c r="I65" s="2635"/>
      <c r="J65" s="2635"/>
      <c r="K65" s="2643"/>
      <c r="L65" s="2643"/>
      <c r="M65" s="2496"/>
      <c r="N65" s="2539"/>
      <c r="O65" s="3132"/>
      <c r="P65" s="3135"/>
      <c r="Q65" s="3135"/>
      <c r="R65" s="3135"/>
      <c r="S65" s="3141"/>
      <c r="T65" s="3154"/>
      <c r="U65" s="56"/>
      <c r="V65" s="367" t="s">
        <v>47</v>
      </c>
      <c r="W65" s="1807" t="s">
        <v>1539</v>
      </c>
      <c r="X65" s="1859">
        <v>1</v>
      </c>
      <c r="Y65" s="1831" t="s">
        <v>1540</v>
      </c>
      <c r="Z65" s="1830">
        <v>4.5</v>
      </c>
      <c r="AA65" s="1830">
        <f>+X65*Z65</f>
        <v>4.5</v>
      </c>
      <c r="AB65" s="1830">
        <f>+AA65*0.12+AA65</f>
        <v>5.04</v>
      </c>
      <c r="AC65" s="237"/>
      <c r="AD65" s="1831"/>
      <c r="AE65" s="1840" t="s">
        <v>52</v>
      </c>
      <c r="AF65" s="1840"/>
      <c r="AG65" s="2517"/>
    </row>
    <row r="66" spans="1:33" ht="42.75" customHeight="1" x14ac:dyDescent="0.25">
      <c r="A66" s="2458"/>
      <c r="B66" s="2710"/>
      <c r="C66" s="2662"/>
      <c r="D66" s="2647"/>
      <c r="E66" s="2706"/>
      <c r="F66" s="2647"/>
      <c r="G66" s="2647"/>
      <c r="H66" s="2647"/>
      <c r="I66" s="2635"/>
      <c r="J66" s="2635"/>
      <c r="K66" s="2643"/>
      <c r="L66" s="2643"/>
      <c r="M66" s="2496"/>
      <c r="N66" s="2539"/>
      <c r="O66" s="3132"/>
      <c r="P66" s="3135"/>
      <c r="Q66" s="3135"/>
      <c r="R66" s="3135"/>
      <c r="S66" s="3141"/>
      <c r="T66" s="3154"/>
      <c r="U66" s="56"/>
      <c r="V66" s="367" t="s">
        <v>47</v>
      </c>
      <c r="W66" s="1807" t="s">
        <v>1541</v>
      </c>
      <c r="X66" s="1859">
        <v>1</v>
      </c>
      <c r="Y66" s="1831" t="s">
        <v>1542</v>
      </c>
      <c r="Z66" s="1830">
        <v>7.1</v>
      </c>
      <c r="AA66" s="1830">
        <f>+X66*Z66</f>
        <v>7.1</v>
      </c>
      <c r="AB66" s="1830">
        <f>+AA66*0.12+AA66</f>
        <v>7.952</v>
      </c>
      <c r="AC66" s="237"/>
      <c r="AD66" s="1831"/>
      <c r="AE66" s="1840" t="s">
        <v>52</v>
      </c>
      <c r="AF66" s="1840"/>
      <c r="AG66" s="2517"/>
    </row>
    <row r="67" spans="1:33" ht="42.75" customHeight="1" x14ac:dyDescent="0.25">
      <c r="A67" s="2458"/>
      <c r="B67" s="2710"/>
      <c r="C67" s="2662"/>
      <c r="D67" s="2647"/>
      <c r="E67" s="2706"/>
      <c r="F67" s="2647"/>
      <c r="G67" s="2647"/>
      <c r="H67" s="2647"/>
      <c r="I67" s="2635"/>
      <c r="J67" s="2635"/>
      <c r="K67" s="2643"/>
      <c r="L67" s="2643"/>
      <c r="M67" s="2496"/>
      <c r="N67" s="2539"/>
      <c r="O67" s="3132"/>
      <c r="P67" s="3135"/>
      <c r="Q67" s="3135"/>
      <c r="R67" s="3135"/>
      <c r="S67" s="3141"/>
      <c r="T67" s="3154"/>
      <c r="U67" s="56"/>
      <c r="V67" s="367" t="s">
        <v>47</v>
      </c>
      <c r="W67" s="1807" t="s">
        <v>1543</v>
      </c>
      <c r="X67" s="1859">
        <v>100</v>
      </c>
      <c r="Y67" s="1831" t="s">
        <v>264</v>
      </c>
      <c r="Z67" s="1830">
        <v>0.1</v>
      </c>
      <c r="AA67" s="1830">
        <f>+X67*Z67</f>
        <v>10</v>
      </c>
      <c r="AB67" s="1830">
        <f>+AA67*0.12+AA67</f>
        <v>11.2</v>
      </c>
      <c r="AC67" s="237"/>
      <c r="AD67" s="1831"/>
      <c r="AE67" s="1840" t="s">
        <v>52</v>
      </c>
      <c r="AF67" s="1840"/>
      <c r="AG67" s="2517"/>
    </row>
    <row r="68" spans="1:33" ht="42.75" customHeight="1" x14ac:dyDescent="0.25">
      <c r="A68" s="2458"/>
      <c r="B68" s="2710"/>
      <c r="C68" s="2662"/>
      <c r="D68" s="2647"/>
      <c r="E68" s="2706"/>
      <c r="F68" s="2647"/>
      <c r="G68" s="2647"/>
      <c r="H68" s="2647"/>
      <c r="I68" s="2639"/>
      <c r="J68" s="2639"/>
      <c r="K68" s="2641"/>
      <c r="L68" s="2641"/>
      <c r="M68" s="2563"/>
      <c r="N68" s="2595"/>
      <c r="O68" s="3133"/>
      <c r="P68" s="3136"/>
      <c r="Q68" s="3136"/>
      <c r="R68" s="3136"/>
      <c r="S68" s="3142"/>
      <c r="T68" s="3156"/>
      <c r="U68" s="104"/>
      <c r="V68" s="378" t="s">
        <v>47</v>
      </c>
      <c r="W68" s="106" t="s">
        <v>1544</v>
      </c>
      <c r="X68" s="1841">
        <v>1</v>
      </c>
      <c r="Y68" s="1843" t="s">
        <v>1542</v>
      </c>
      <c r="Z68" s="1842">
        <v>14.5</v>
      </c>
      <c r="AA68" s="1842">
        <f>+X68*Z68</f>
        <v>14.5</v>
      </c>
      <c r="AB68" s="1842">
        <f>+AA68*0.12+AA68</f>
        <v>16.239999999999998</v>
      </c>
      <c r="AC68" s="242"/>
      <c r="AD68" s="1843"/>
      <c r="AE68" s="1844" t="s">
        <v>52</v>
      </c>
      <c r="AF68" s="1840"/>
      <c r="AG68" s="2517"/>
    </row>
    <row r="69" spans="1:33" ht="42" customHeight="1" x14ac:dyDescent="0.25">
      <c r="A69" s="2458"/>
      <c r="B69" s="2710"/>
      <c r="C69" s="2662"/>
      <c r="D69" s="2647"/>
      <c r="E69" s="2706"/>
      <c r="F69" s="2647"/>
      <c r="G69" s="2647"/>
      <c r="H69" s="2647"/>
      <c r="I69" s="2634">
        <v>0</v>
      </c>
      <c r="J69" s="2634">
        <v>20</v>
      </c>
      <c r="K69" s="2642">
        <v>0</v>
      </c>
      <c r="L69" s="2642">
        <v>16</v>
      </c>
      <c r="M69" s="2575" t="s">
        <v>1536</v>
      </c>
      <c r="N69" s="2645" t="s">
        <v>1867</v>
      </c>
      <c r="O69" s="3148">
        <v>0</v>
      </c>
      <c r="P69" s="3149">
        <f>AC69</f>
        <v>40.432000000000002</v>
      </c>
      <c r="Q69" s="3149">
        <v>0</v>
      </c>
      <c r="R69" s="3149">
        <v>0</v>
      </c>
      <c r="S69" s="3150">
        <f>SUM(O69:Q73)</f>
        <v>40.432000000000002</v>
      </c>
      <c r="T69" s="3153" t="s">
        <v>1545</v>
      </c>
      <c r="U69" s="1855" t="s">
        <v>1167</v>
      </c>
      <c r="V69" s="1846"/>
      <c r="W69" s="132" t="s">
        <v>169</v>
      </c>
      <c r="X69" s="1856"/>
      <c r="Y69" s="1851"/>
      <c r="Z69" s="1850"/>
      <c r="AA69" s="1850"/>
      <c r="AB69" s="1850"/>
      <c r="AC69" s="1748">
        <f>SUM(AB70:AB73)</f>
        <v>40.432000000000002</v>
      </c>
      <c r="AD69" s="1851"/>
      <c r="AE69" s="1852"/>
      <c r="AF69" s="1839"/>
      <c r="AG69" s="2690" t="s">
        <v>2075</v>
      </c>
    </row>
    <row r="70" spans="1:33" ht="42" customHeight="1" x14ac:dyDescent="0.25">
      <c r="A70" s="2458"/>
      <c r="B70" s="2710"/>
      <c r="C70" s="2662"/>
      <c r="D70" s="2647"/>
      <c r="E70" s="2706"/>
      <c r="F70" s="2647"/>
      <c r="G70" s="2647"/>
      <c r="H70" s="2647"/>
      <c r="I70" s="2635"/>
      <c r="J70" s="2635"/>
      <c r="K70" s="2643"/>
      <c r="L70" s="2643"/>
      <c r="M70" s="2496"/>
      <c r="N70" s="2539"/>
      <c r="O70" s="3132"/>
      <c r="P70" s="3135"/>
      <c r="Q70" s="3135"/>
      <c r="R70" s="3135"/>
      <c r="S70" s="3141"/>
      <c r="T70" s="3154"/>
      <c r="U70" s="56"/>
      <c r="V70" s="367" t="s">
        <v>47</v>
      </c>
      <c r="W70" s="1807" t="s">
        <v>1539</v>
      </c>
      <c r="X70" s="1859">
        <v>1</v>
      </c>
      <c r="Y70" s="1831" t="s">
        <v>1540</v>
      </c>
      <c r="Z70" s="1830">
        <v>4.5</v>
      </c>
      <c r="AA70" s="1830">
        <f>+X70*Z70</f>
        <v>4.5</v>
      </c>
      <c r="AB70" s="1830">
        <f>+AA70*0.12+AA70</f>
        <v>5.04</v>
      </c>
      <c r="AC70" s="237"/>
      <c r="AD70" s="1831"/>
      <c r="AE70" s="1840" t="s">
        <v>52</v>
      </c>
      <c r="AF70" s="1840"/>
      <c r="AG70" s="2691"/>
    </row>
    <row r="71" spans="1:33" ht="42" customHeight="1" x14ac:dyDescent="0.25">
      <c r="A71" s="2458"/>
      <c r="B71" s="2710"/>
      <c r="C71" s="2662"/>
      <c r="D71" s="2647"/>
      <c r="E71" s="2706"/>
      <c r="F71" s="2647"/>
      <c r="G71" s="2647"/>
      <c r="H71" s="2647"/>
      <c r="I71" s="2635"/>
      <c r="J71" s="2635"/>
      <c r="K71" s="2643"/>
      <c r="L71" s="2643"/>
      <c r="M71" s="2496"/>
      <c r="N71" s="2539"/>
      <c r="O71" s="3132"/>
      <c r="P71" s="3135"/>
      <c r="Q71" s="3135"/>
      <c r="R71" s="3135"/>
      <c r="S71" s="3141"/>
      <c r="T71" s="3154"/>
      <c r="U71" s="56"/>
      <c r="V71" s="367" t="s">
        <v>47</v>
      </c>
      <c r="W71" s="1807" t="s">
        <v>1541</v>
      </c>
      <c r="X71" s="1859">
        <v>1</v>
      </c>
      <c r="Y71" s="1831" t="s">
        <v>1542</v>
      </c>
      <c r="Z71" s="1830">
        <v>7.1</v>
      </c>
      <c r="AA71" s="1830">
        <f>+X71*Z71</f>
        <v>7.1</v>
      </c>
      <c r="AB71" s="1830">
        <f>+AA71*0.12+AA71</f>
        <v>7.952</v>
      </c>
      <c r="AC71" s="237"/>
      <c r="AD71" s="1831"/>
      <c r="AE71" s="1840" t="s">
        <v>52</v>
      </c>
      <c r="AF71" s="1840"/>
      <c r="AG71" s="2691"/>
    </row>
    <row r="72" spans="1:33" ht="42" customHeight="1" x14ac:dyDescent="0.25">
      <c r="A72" s="2458"/>
      <c r="B72" s="2710"/>
      <c r="C72" s="2662"/>
      <c r="D72" s="2647"/>
      <c r="E72" s="2706"/>
      <c r="F72" s="2647"/>
      <c r="G72" s="2647"/>
      <c r="H72" s="2647"/>
      <c r="I72" s="2635"/>
      <c r="J72" s="2635"/>
      <c r="K72" s="2643"/>
      <c r="L72" s="2643"/>
      <c r="M72" s="2496"/>
      <c r="N72" s="2539"/>
      <c r="O72" s="3132"/>
      <c r="P72" s="3135"/>
      <c r="Q72" s="3135"/>
      <c r="R72" s="3135"/>
      <c r="S72" s="3141"/>
      <c r="T72" s="3154"/>
      <c r="U72" s="56"/>
      <c r="V72" s="367" t="s">
        <v>47</v>
      </c>
      <c r="W72" s="1807" t="s">
        <v>1543</v>
      </c>
      <c r="X72" s="1859">
        <v>100</v>
      </c>
      <c r="Y72" s="1831" t="s">
        <v>264</v>
      </c>
      <c r="Z72" s="1830">
        <v>0.1</v>
      </c>
      <c r="AA72" s="1830">
        <f>+X72*Z72</f>
        <v>10</v>
      </c>
      <c r="AB72" s="1830">
        <f>+AA72*0.12+AA72</f>
        <v>11.2</v>
      </c>
      <c r="AC72" s="237"/>
      <c r="AD72" s="1831"/>
      <c r="AE72" s="1840" t="s">
        <v>52</v>
      </c>
      <c r="AF72" s="1840"/>
      <c r="AG72" s="2691"/>
    </row>
    <row r="73" spans="1:33" ht="42" customHeight="1" x14ac:dyDescent="0.25">
      <c r="A73" s="2458"/>
      <c r="B73" s="2710"/>
      <c r="C73" s="2662"/>
      <c r="D73" s="2647"/>
      <c r="E73" s="2706"/>
      <c r="F73" s="2647"/>
      <c r="G73" s="2647"/>
      <c r="H73" s="2647"/>
      <c r="I73" s="2635"/>
      <c r="J73" s="2635"/>
      <c r="K73" s="2643"/>
      <c r="L73" s="2643"/>
      <c r="M73" s="2496"/>
      <c r="N73" s="2539"/>
      <c r="O73" s="3132"/>
      <c r="P73" s="3135"/>
      <c r="Q73" s="3135"/>
      <c r="R73" s="3135"/>
      <c r="S73" s="3141"/>
      <c r="T73" s="3154"/>
      <c r="U73" s="56"/>
      <c r="V73" s="367" t="s">
        <v>47</v>
      </c>
      <c r="W73" s="1807" t="s">
        <v>1544</v>
      </c>
      <c r="X73" s="1859">
        <v>1</v>
      </c>
      <c r="Y73" s="1831" t="s">
        <v>1542</v>
      </c>
      <c r="Z73" s="1830">
        <v>14.5</v>
      </c>
      <c r="AA73" s="1830">
        <f>+X73*Z73</f>
        <v>14.5</v>
      </c>
      <c r="AB73" s="1830">
        <f>+AA73*0.12+AA73</f>
        <v>16.239999999999998</v>
      </c>
      <c r="AC73" s="237"/>
      <c r="AD73" s="1831"/>
      <c r="AE73" s="1840" t="s">
        <v>52</v>
      </c>
      <c r="AF73" s="1840"/>
      <c r="AG73" s="2691"/>
    </row>
    <row r="74" spans="1:33" ht="42.75" customHeight="1" x14ac:dyDescent="0.25">
      <c r="A74" s="2458"/>
      <c r="B74" s="2710"/>
      <c r="C74" s="2662"/>
      <c r="D74" s="2647"/>
      <c r="E74" s="2706"/>
      <c r="F74" s="2647"/>
      <c r="G74" s="2647"/>
      <c r="H74" s="2647"/>
      <c r="I74" s="2596">
        <v>20</v>
      </c>
      <c r="J74" s="2596">
        <v>30</v>
      </c>
      <c r="K74" s="2703">
        <v>8</v>
      </c>
      <c r="L74" s="2703">
        <v>18</v>
      </c>
      <c r="M74" s="2562" t="s">
        <v>1536</v>
      </c>
      <c r="N74" s="2637" t="s">
        <v>1866</v>
      </c>
      <c r="O74" s="3100">
        <v>0</v>
      </c>
      <c r="P74" s="3094">
        <f>AC74</f>
        <v>40.432000000000002</v>
      </c>
      <c r="Q74" s="3094">
        <v>0</v>
      </c>
      <c r="R74" s="3094">
        <v>0</v>
      </c>
      <c r="S74" s="3097">
        <f>SUM(O74:Q78)</f>
        <v>40.432000000000002</v>
      </c>
      <c r="T74" s="2562" t="s">
        <v>1547</v>
      </c>
      <c r="U74" s="1857" t="s">
        <v>1167</v>
      </c>
      <c r="V74" s="1834"/>
      <c r="W74" s="99" t="s">
        <v>169</v>
      </c>
      <c r="X74" s="1836"/>
      <c r="Y74" s="1837"/>
      <c r="Z74" s="1838"/>
      <c r="AA74" s="1838"/>
      <c r="AB74" s="1838"/>
      <c r="AC74" s="376">
        <f>SUM(AB75:AB78)</f>
        <v>40.432000000000002</v>
      </c>
      <c r="AD74" s="1837"/>
      <c r="AE74" s="1837"/>
      <c r="AF74" s="1839"/>
      <c r="AG74" s="2659" t="s">
        <v>1548</v>
      </c>
    </row>
    <row r="75" spans="1:33" ht="42.75" customHeight="1" x14ac:dyDescent="0.25">
      <c r="A75" s="2459"/>
      <c r="B75" s="2710"/>
      <c r="C75" s="2662"/>
      <c r="D75" s="2647"/>
      <c r="E75" s="2706"/>
      <c r="F75" s="2647"/>
      <c r="G75" s="2647"/>
      <c r="H75" s="2647"/>
      <c r="I75" s="2607"/>
      <c r="J75" s="2607"/>
      <c r="K75" s="2632"/>
      <c r="L75" s="2632"/>
      <c r="M75" s="2496"/>
      <c r="N75" s="2539"/>
      <c r="O75" s="3101"/>
      <c r="P75" s="3095"/>
      <c r="Q75" s="3095"/>
      <c r="R75" s="3095"/>
      <c r="S75" s="3098"/>
      <c r="T75" s="2496"/>
      <c r="U75" s="32"/>
      <c r="V75" s="367" t="s">
        <v>47</v>
      </c>
      <c r="W75" s="1807" t="s">
        <v>1539</v>
      </c>
      <c r="X75" s="1859">
        <v>1</v>
      </c>
      <c r="Y75" s="1831" t="s">
        <v>1540</v>
      </c>
      <c r="Z75" s="1830">
        <v>4.5</v>
      </c>
      <c r="AA75" s="1830">
        <f>+X75*Z75</f>
        <v>4.5</v>
      </c>
      <c r="AB75" s="1830">
        <f>+AA75*0.12+AA75</f>
        <v>5.04</v>
      </c>
      <c r="AC75" s="237"/>
      <c r="AD75" s="1831"/>
      <c r="AE75" s="1831" t="s">
        <v>52</v>
      </c>
      <c r="AF75" s="1840"/>
      <c r="AG75" s="2517"/>
    </row>
    <row r="76" spans="1:33" ht="42.75" customHeight="1" x14ac:dyDescent="0.25">
      <c r="A76" s="2460" t="s">
        <v>140</v>
      </c>
      <c r="B76" s="2710"/>
      <c r="C76" s="2662"/>
      <c r="D76" s="2647"/>
      <c r="E76" s="2706"/>
      <c r="F76" s="2647"/>
      <c r="G76" s="2647"/>
      <c r="H76" s="2647"/>
      <c r="I76" s="2607"/>
      <c r="J76" s="2607"/>
      <c r="K76" s="2632"/>
      <c r="L76" s="2632"/>
      <c r="M76" s="2496"/>
      <c r="N76" s="2539"/>
      <c r="O76" s="3101"/>
      <c r="P76" s="3095"/>
      <c r="Q76" s="3095"/>
      <c r="R76" s="3095"/>
      <c r="S76" s="3098"/>
      <c r="T76" s="2496"/>
      <c r="U76" s="32"/>
      <c r="V76" s="367" t="s">
        <v>47</v>
      </c>
      <c r="W76" s="1807" t="s">
        <v>1541</v>
      </c>
      <c r="X76" s="1859">
        <v>1</v>
      </c>
      <c r="Y76" s="1831" t="s">
        <v>1542</v>
      </c>
      <c r="Z76" s="1830">
        <v>7.1</v>
      </c>
      <c r="AA76" s="1830">
        <f>+X76*Z76</f>
        <v>7.1</v>
      </c>
      <c r="AB76" s="1830">
        <f>+AA76*0.12+AA76</f>
        <v>7.952</v>
      </c>
      <c r="AC76" s="237"/>
      <c r="AD76" s="1831"/>
      <c r="AE76" s="1831" t="s">
        <v>52</v>
      </c>
      <c r="AF76" s="1840"/>
      <c r="AG76" s="2517"/>
    </row>
    <row r="77" spans="1:33" ht="42.75" customHeight="1" x14ac:dyDescent="0.25">
      <c r="A77" s="2458"/>
      <c r="B77" s="2710"/>
      <c r="C77" s="2662"/>
      <c r="D77" s="2647"/>
      <c r="E77" s="2706"/>
      <c r="F77" s="2647"/>
      <c r="G77" s="2647"/>
      <c r="H77" s="2647"/>
      <c r="I77" s="2607"/>
      <c r="J77" s="2607"/>
      <c r="K77" s="2632"/>
      <c r="L77" s="2632"/>
      <c r="M77" s="2496"/>
      <c r="N77" s="2539"/>
      <c r="O77" s="3101"/>
      <c r="P77" s="3095"/>
      <c r="Q77" s="3095"/>
      <c r="R77" s="3095"/>
      <c r="S77" s="3098"/>
      <c r="T77" s="2496"/>
      <c r="U77" s="32"/>
      <c r="V77" s="367" t="s">
        <v>47</v>
      </c>
      <c r="W77" s="1807" t="s">
        <v>1543</v>
      </c>
      <c r="X77" s="1859">
        <v>100</v>
      </c>
      <c r="Y77" s="1831" t="s">
        <v>264</v>
      </c>
      <c r="Z77" s="1830">
        <v>0.1</v>
      </c>
      <c r="AA77" s="1830">
        <f>+X77*Z77</f>
        <v>10</v>
      </c>
      <c r="AB77" s="1830">
        <f>+AA77*0.12+AA77</f>
        <v>11.2</v>
      </c>
      <c r="AC77" s="237"/>
      <c r="AD77" s="1831"/>
      <c r="AE77" s="1831" t="s">
        <v>52</v>
      </c>
      <c r="AF77" s="1840"/>
      <c r="AG77" s="2517"/>
    </row>
    <row r="78" spans="1:33" ht="42.75" customHeight="1" x14ac:dyDescent="0.25">
      <c r="A78" s="2458"/>
      <c r="B78" s="2710"/>
      <c r="C78" s="2662"/>
      <c r="D78" s="2647"/>
      <c r="E78" s="2706"/>
      <c r="F78" s="2647"/>
      <c r="G78" s="2647"/>
      <c r="H78" s="2647"/>
      <c r="I78" s="2597"/>
      <c r="J78" s="2597"/>
      <c r="K78" s="2704"/>
      <c r="L78" s="2704"/>
      <c r="M78" s="2563"/>
      <c r="N78" s="2595"/>
      <c r="O78" s="3102"/>
      <c r="P78" s="3096"/>
      <c r="Q78" s="3096"/>
      <c r="R78" s="3096"/>
      <c r="S78" s="3099"/>
      <c r="T78" s="2563"/>
      <c r="U78" s="292"/>
      <c r="V78" s="1757" t="s">
        <v>47</v>
      </c>
      <c r="W78" s="1861" t="s">
        <v>1544</v>
      </c>
      <c r="X78" s="1841">
        <v>1</v>
      </c>
      <c r="Y78" s="1843" t="s">
        <v>1542</v>
      </c>
      <c r="Z78" s="1842">
        <v>14.5</v>
      </c>
      <c r="AA78" s="1842">
        <f>+X78*Z78</f>
        <v>14.5</v>
      </c>
      <c r="AB78" s="1842">
        <f>+AA78*0.12+AA78</f>
        <v>16.239999999999998</v>
      </c>
      <c r="AC78" s="242"/>
      <c r="AD78" s="1843"/>
      <c r="AE78" s="1843" t="s">
        <v>52</v>
      </c>
      <c r="AF78" s="1844"/>
      <c r="AG78" s="2580"/>
    </row>
    <row r="79" spans="1:33" ht="42" customHeight="1" x14ac:dyDescent="0.25">
      <c r="A79" s="2458"/>
      <c r="B79" s="2710"/>
      <c r="C79" s="2662"/>
      <c r="D79" s="2647"/>
      <c r="E79" s="2706"/>
      <c r="F79" s="2647"/>
      <c r="G79" s="2647"/>
      <c r="H79" s="2647"/>
      <c r="I79" s="2634">
        <v>20</v>
      </c>
      <c r="J79" s="2634">
        <v>20</v>
      </c>
      <c r="K79" s="2642">
        <v>8</v>
      </c>
      <c r="L79" s="2642">
        <v>18</v>
      </c>
      <c r="M79" s="2575" t="s">
        <v>1536</v>
      </c>
      <c r="N79" s="2645" t="s">
        <v>1865</v>
      </c>
      <c r="O79" s="3148">
        <v>0</v>
      </c>
      <c r="P79" s="3149">
        <f>AC79</f>
        <v>40.432000000000002</v>
      </c>
      <c r="Q79" s="3149">
        <v>0</v>
      </c>
      <c r="R79" s="3149">
        <v>0</v>
      </c>
      <c r="S79" s="3150">
        <f>SUM(O79:Q83)</f>
        <v>40.432000000000002</v>
      </c>
      <c r="T79" s="2575" t="s">
        <v>1547</v>
      </c>
      <c r="U79" s="56" t="s">
        <v>1167</v>
      </c>
      <c r="V79" s="57"/>
      <c r="W79" s="66" t="s">
        <v>169</v>
      </c>
      <c r="X79" s="1859"/>
      <c r="Y79" s="1831"/>
      <c r="Z79" s="1830"/>
      <c r="AA79" s="1830"/>
      <c r="AB79" s="1830"/>
      <c r="AC79" s="237">
        <f>SUM(AB80:AB83)</f>
        <v>40.432000000000002</v>
      </c>
      <c r="AD79" s="1831"/>
      <c r="AE79" s="1840"/>
      <c r="AF79" s="1852"/>
      <c r="AG79" s="2557" t="s">
        <v>1549</v>
      </c>
    </row>
    <row r="80" spans="1:33" ht="42" customHeight="1" x14ac:dyDescent="0.25">
      <c r="A80" s="2458"/>
      <c r="B80" s="2710"/>
      <c r="C80" s="2662"/>
      <c r="D80" s="2647"/>
      <c r="E80" s="2706"/>
      <c r="F80" s="2647"/>
      <c r="G80" s="2647"/>
      <c r="H80" s="2647"/>
      <c r="I80" s="2635"/>
      <c r="J80" s="2635"/>
      <c r="K80" s="2643"/>
      <c r="L80" s="2643"/>
      <c r="M80" s="2496"/>
      <c r="N80" s="2539"/>
      <c r="O80" s="3132"/>
      <c r="P80" s="3135"/>
      <c r="Q80" s="3135"/>
      <c r="R80" s="3135"/>
      <c r="S80" s="3141"/>
      <c r="T80" s="2496"/>
      <c r="U80" s="56"/>
      <c r="V80" s="367" t="s">
        <v>47</v>
      </c>
      <c r="W80" s="1807" t="s">
        <v>1539</v>
      </c>
      <c r="X80" s="1859">
        <v>1</v>
      </c>
      <c r="Y80" s="1831" t="s">
        <v>1540</v>
      </c>
      <c r="Z80" s="1830">
        <v>4.5</v>
      </c>
      <c r="AA80" s="1830">
        <f>+X80*Z80</f>
        <v>4.5</v>
      </c>
      <c r="AB80" s="1830">
        <f>+AA80*0.12+AA80</f>
        <v>5.04</v>
      </c>
      <c r="AC80" s="237"/>
      <c r="AD80" s="1831"/>
      <c r="AE80" s="1840" t="s">
        <v>52</v>
      </c>
      <c r="AF80" s="1840"/>
      <c r="AG80" s="2517"/>
    </row>
    <row r="81" spans="1:33" ht="42" customHeight="1" x14ac:dyDescent="0.25">
      <c r="A81" s="2458"/>
      <c r="B81" s="2710"/>
      <c r="C81" s="2662"/>
      <c r="D81" s="2647"/>
      <c r="E81" s="2706"/>
      <c r="F81" s="2647"/>
      <c r="G81" s="2647"/>
      <c r="H81" s="2647"/>
      <c r="I81" s="2635"/>
      <c r="J81" s="2635"/>
      <c r="K81" s="2643"/>
      <c r="L81" s="2643"/>
      <c r="M81" s="2496"/>
      <c r="N81" s="2539"/>
      <c r="O81" s="3132"/>
      <c r="P81" s="3135"/>
      <c r="Q81" s="3135"/>
      <c r="R81" s="3135"/>
      <c r="S81" s="3141"/>
      <c r="T81" s="2496"/>
      <c r="U81" s="56"/>
      <c r="V81" s="367" t="s">
        <v>47</v>
      </c>
      <c r="W81" s="1807" t="s">
        <v>1541</v>
      </c>
      <c r="X81" s="1859">
        <v>1</v>
      </c>
      <c r="Y81" s="1831" t="s">
        <v>1542</v>
      </c>
      <c r="Z81" s="1830">
        <v>7.1</v>
      </c>
      <c r="AA81" s="1830">
        <f>+X81*Z81</f>
        <v>7.1</v>
      </c>
      <c r="AB81" s="1830">
        <f>+AA81*0.12+AA81</f>
        <v>7.952</v>
      </c>
      <c r="AC81" s="237"/>
      <c r="AD81" s="1831"/>
      <c r="AE81" s="1840" t="s">
        <v>52</v>
      </c>
      <c r="AF81" s="1840"/>
      <c r="AG81" s="2517"/>
    </row>
    <row r="82" spans="1:33" ht="42" customHeight="1" x14ac:dyDescent="0.25">
      <c r="A82" s="2458"/>
      <c r="B82" s="2710"/>
      <c r="C82" s="2662"/>
      <c r="D82" s="2647"/>
      <c r="E82" s="2706"/>
      <c r="F82" s="2647"/>
      <c r="G82" s="2647"/>
      <c r="H82" s="2647"/>
      <c r="I82" s="2635"/>
      <c r="J82" s="2635"/>
      <c r="K82" s="2643"/>
      <c r="L82" s="2643"/>
      <c r="M82" s="2496"/>
      <c r="N82" s="2539"/>
      <c r="O82" s="3132"/>
      <c r="P82" s="3135"/>
      <c r="Q82" s="3135"/>
      <c r="R82" s="3135"/>
      <c r="S82" s="3141"/>
      <c r="T82" s="2496"/>
      <c r="U82" s="56"/>
      <c r="V82" s="367" t="s">
        <v>47</v>
      </c>
      <c r="W82" s="1807" t="s">
        <v>1543</v>
      </c>
      <c r="X82" s="1859">
        <v>100</v>
      </c>
      <c r="Y82" s="1831" t="s">
        <v>264</v>
      </c>
      <c r="Z82" s="1830">
        <v>0.1</v>
      </c>
      <c r="AA82" s="1830">
        <f>+X82*Z82</f>
        <v>10</v>
      </c>
      <c r="AB82" s="1830">
        <f>+AA82*0.12+AA82</f>
        <v>11.2</v>
      </c>
      <c r="AC82" s="237"/>
      <c r="AD82" s="1831"/>
      <c r="AE82" s="1840" t="s">
        <v>52</v>
      </c>
      <c r="AF82" s="1840"/>
      <c r="AG82" s="2517"/>
    </row>
    <row r="83" spans="1:33" ht="42" customHeight="1" x14ac:dyDescent="0.25">
      <c r="A83" s="2458"/>
      <c r="B83" s="2710"/>
      <c r="C83" s="2662"/>
      <c r="D83" s="2647"/>
      <c r="E83" s="2706"/>
      <c r="F83" s="2647"/>
      <c r="G83" s="2647"/>
      <c r="H83" s="2647"/>
      <c r="I83" s="2635"/>
      <c r="J83" s="2635"/>
      <c r="K83" s="2643"/>
      <c r="L83" s="2643"/>
      <c r="M83" s="2496"/>
      <c r="N83" s="2539"/>
      <c r="O83" s="3132"/>
      <c r="P83" s="3135"/>
      <c r="Q83" s="3135"/>
      <c r="R83" s="3135"/>
      <c r="S83" s="3141"/>
      <c r="T83" s="2496"/>
      <c r="U83" s="56"/>
      <c r="V83" s="57" t="s">
        <v>47</v>
      </c>
      <c r="W83" s="58" t="s">
        <v>1544</v>
      </c>
      <c r="X83" s="1859">
        <v>1</v>
      </c>
      <c r="Y83" s="1831" t="s">
        <v>1542</v>
      </c>
      <c r="Z83" s="1830">
        <v>14.5</v>
      </c>
      <c r="AA83" s="1830">
        <f>+X83*Z83</f>
        <v>14.5</v>
      </c>
      <c r="AB83" s="1830">
        <f>+AA83*0.12+AA83</f>
        <v>16.239999999999998</v>
      </c>
      <c r="AC83" s="237"/>
      <c r="AD83" s="1831"/>
      <c r="AE83" s="1840" t="s">
        <v>52</v>
      </c>
      <c r="AF83" s="1840"/>
      <c r="AG83" s="2517"/>
    </row>
    <row r="84" spans="1:33" ht="43.5" customHeight="1" x14ac:dyDescent="0.25">
      <c r="A84" s="2458"/>
      <c r="B84" s="2710"/>
      <c r="C84" s="2662"/>
      <c r="D84" s="2647"/>
      <c r="E84" s="2706"/>
      <c r="F84" s="2647"/>
      <c r="G84" s="2647"/>
      <c r="H84" s="2647"/>
      <c r="I84" s="2638">
        <v>20</v>
      </c>
      <c r="J84" s="2638">
        <v>20</v>
      </c>
      <c r="K84" s="2640">
        <v>8</v>
      </c>
      <c r="L84" s="2640">
        <v>18</v>
      </c>
      <c r="M84" s="2562" t="s">
        <v>1536</v>
      </c>
      <c r="N84" s="2637" t="s">
        <v>1864</v>
      </c>
      <c r="O84" s="3131">
        <v>0</v>
      </c>
      <c r="P84" s="3134">
        <f>AC84</f>
        <v>40.432000000000002</v>
      </c>
      <c r="Q84" s="3134">
        <v>0</v>
      </c>
      <c r="R84" s="3134">
        <v>0</v>
      </c>
      <c r="S84" s="3140">
        <f>SUM(O84:Q88)</f>
        <v>40.432000000000002</v>
      </c>
      <c r="T84" s="2562" t="s">
        <v>1547</v>
      </c>
      <c r="U84" s="1857" t="s">
        <v>1167</v>
      </c>
      <c r="V84" s="1834"/>
      <c r="W84" s="99" t="s">
        <v>169</v>
      </c>
      <c r="X84" s="50"/>
      <c r="Y84" s="51"/>
      <c r="Z84" s="281"/>
      <c r="AA84" s="281"/>
      <c r="AB84" s="281"/>
      <c r="AC84" s="376">
        <f>SUM(AB85:AB88)</f>
        <v>40.432000000000002</v>
      </c>
      <c r="AD84" s="1837"/>
      <c r="AE84" s="1839"/>
      <c r="AF84" s="1839"/>
      <c r="AG84" s="2659" t="s">
        <v>1550</v>
      </c>
    </row>
    <row r="85" spans="1:33" ht="43.5" customHeight="1" x14ac:dyDescent="0.25">
      <c r="A85" s="2458"/>
      <c r="B85" s="2710"/>
      <c r="C85" s="2662"/>
      <c r="D85" s="2647"/>
      <c r="E85" s="2706"/>
      <c r="F85" s="2647"/>
      <c r="G85" s="2647"/>
      <c r="H85" s="2647"/>
      <c r="I85" s="2635"/>
      <c r="J85" s="2635"/>
      <c r="K85" s="2643"/>
      <c r="L85" s="2643"/>
      <c r="M85" s="2496"/>
      <c r="N85" s="2539"/>
      <c r="O85" s="3132"/>
      <c r="P85" s="3135"/>
      <c r="Q85" s="3135"/>
      <c r="R85" s="3135"/>
      <c r="S85" s="3141"/>
      <c r="T85" s="2496"/>
      <c r="U85" s="56"/>
      <c r="V85" s="367" t="s">
        <v>47</v>
      </c>
      <c r="W85" s="1807" t="s">
        <v>1539</v>
      </c>
      <c r="X85" s="34">
        <v>1</v>
      </c>
      <c r="Y85" s="35" t="s">
        <v>1540</v>
      </c>
      <c r="Z85" s="1755">
        <v>4.5</v>
      </c>
      <c r="AA85" s="1755">
        <f t="shared" ref="AA85:AA87" si="7">+X85*Z85</f>
        <v>4.5</v>
      </c>
      <c r="AB85" s="1755">
        <f t="shared" ref="AB85:AB87" si="8">+AA85*0.12+AA85</f>
        <v>5.04</v>
      </c>
      <c r="AC85" s="237"/>
      <c r="AD85" s="1831"/>
      <c r="AE85" s="1840" t="s">
        <v>52</v>
      </c>
      <c r="AF85" s="1840"/>
      <c r="AG85" s="2517"/>
    </row>
    <row r="86" spans="1:33" ht="43.5" customHeight="1" x14ac:dyDescent="0.25">
      <c r="A86" s="2458"/>
      <c r="B86" s="2710"/>
      <c r="C86" s="2662"/>
      <c r="D86" s="2647"/>
      <c r="E86" s="2706"/>
      <c r="F86" s="2647"/>
      <c r="G86" s="2647"/>
      <c r="H86" s="2647"/>
      <c r="I86" s="2635"/>
      <c r="J86" s="2635"/>
      <c r="K86" s="2643"/>
      <c r="L86" s="2643"/>
      <c r="M86" s="2496"/>
      <c r="N86" s="2539"/>
      <c r="O86" s="3132"/>
      <c r="P86" s="3135"/>
      <c r="Q86" s="3135"/>
      <c r="R86" s="3135"/>
      <c r="S86" s="3141"/>
      <c r="T86" s="2496"/>
      <c r="U86" s="56"/>
      <c r="V86" s="367" t="s">
        <v>47</v>
      </c>
      <c r="W86" s="1807" t="s">
        <v>1541</v>
      </c>
      <c r="X86" s="34">
        <v>1</v>
      </c>
      <c r="Y86" s="35" t="s">
        <v>1542</v>
      </c>
      <c r="Z86" s="1755">
        <v>7.1</v>
      </c>
      <c r="AA86" s="1755">
        <f t="shared" si="7"/>
        <v>7.1</v>
      </c>
      <c r="AB86" s="1755">
        <f t="shared" si="8"/>
        <v>7.952</v>
      </c>
      <c r="AC86" s="237"/>
      <c r="AD86" s="1831"/>
      <c r="AE86" s="1840" t="s">
        <v>52</v>
      </c>
      <c r="AF86" s="1840"/>
      <c r="AG86" s="2517"/>
    </row>
    <row r="87" spans="1:33" ht="43.5" customHeight="1" x14ac:dyDescent="0.25">
      <c r="A87" s="2458"/>
      <c r="B87" s="2710"/>
      <c r="C87" s="2662"/>
      <c r="D87" s="2647"/>
      <c r="E87" s="2706"/>
      <c r="F87" s="2647"/>
      <c r="G87" s="2647"/>
      <c r="H87" s="2647"/>
      <c r="I87" s="2635"/>
      <c r="J87" s="2635"/>
      <c r="K87" s="2643"/>
      <c r="L87" s="2643"/>
      <c r="M87" s="2496"/>
      <c r="N87" s="2539"/>
      <c r="O87" s="3132"/>
      <c r="P87" s="3135"/>
      <c r="Q87" s="3135"/>
      <c r="R87" s="3135"/>
      <c r="S87" s="3141"/>
      <c r="T87" s="2496"/>
      <c r="U87" s="56"/>
      <c r="V87" s="367" t="s">
        <v>47</v>
      </c>
      <c r="W87" s="1807" t="s">
        <v>1543</v>
      </c>
      <c r="X87" s="34">
        <v>100</v>
      </c>
      <c r="Y87" s="35" t="s">
        <v>264</v>
      </c>
      <c r="Z87" s="1755">
        <v>0.1</v>
      </c>
      <c r="AA87" s="1755">
        <f t="shared" si="7"/>
        <v>10</v>
      </c>
      <c r="AB87" s="1755">
        <f t="shared" si="8"/>
        <v>11.2</v>
      </c>
      <c r="AC87" s="237"/>
      <c r="AD87" s="1831"/>
      <c r="AE87" s="1840" t="s">
        <v>52</v>
      </c>
      <c r="AF87" s="1840"/>
      <c r="AG87" s="2517"/>
    </row>
    <row r="88" spans="1:33" ht="43.5" customHeight="1" x14ac:dyDescent="0.25">
      <c r="A88" s="2458"/>
      <c r="B88" s="2710"/>
      <c r="C88" s="2662"/>
      <c r="D88" s="2647"/>
      <c r="E88" s="2706"/>
      <c r="F88" s="2647"/>
      <c r="G88" s="2647"/>
      <c r="H88" s="2647"/>
      <c r="I88" s="2635"/>
      <c r="J88" s="2635"/>
      <c r="K88" s="2643"/>
      <c r="L88" s="2643"/>
      <c r="M88" s="2496"/>
      <c r="N88" s="2595"/>
      <c r="O88" s="3133"/>
      <c r="P88" s="3136"/>
      <c r="Q88" s="3136"/>
      <c r="R88" s="3136"/>
      <c r="S88" s="3142"/>
      <c r="T88" s="2563"/>
      <c r="U88" s="104"/>
      <c r="V88" s="378" t="s">
        <v>47</v>
      </c>
      <c r="W88" s="106" t="s">
        <v>1544</v>
      </c>
      <c r="X88" s="1841">
        <v>1</v>
      </c>
      <c r="Y88" s="1843" t="s">
        <v>1542</v>
      </c>
      <c r="Z88" s="1842">
        <v>14.5</v>
      </c>
      <c r="AA88" s="1842">
        <f>+X88*Z88</f>
        <v>14.5</v>
      </c>
      <c r="AB88" s="1842">
        <f>+AA88*0.12+AA88</f>
        <v>16.239999999999998</v>
      </c>
      <c r="AC88" s="242"/>
      <c r="AD88" s="1843"/>
      <c r="AE88" s="1844" t="s">
        <v>52</v>
      </c>
      <c r="AF88" s="1844"/>
      <c r="AG88" s="2517"/>
    </row>
    <row r="89" spans="1:33" ht="33.950000000000003" customHeight="1" x14ac:dyDescent="0.25">
      <c r="A89" s="2458"/>
      <c r="B89" s="2710"/>
      <c r="C89" s="2662"/>
      <c r="D89" s="2647"/>
      <c r="E89" s="2706"/>
      <c r="F89" s="2647"/>
      <c r="G89" s="2647"/>
      <c r="H89" s="2647"/>
      <c r="I89" s="2700">
        <v>5</v>
      </c>
      <c r="J89" s="2700">
        <v>9</v>
      </c>
      <c r="K89" s="2734">
        <v>8</v>
      </c>
      <c r="L89" s="2734">
        <v>16</v>
      </c>
      <c r="M89" s="2646" t="s">
        <v>1551</v>
      </c>
      <c r="N89" s="3113" t="s">
        <v>1863</v>
      </c>
      <c r="O89" s="3127">
        <v>0</v>
      </c>
      <c r="P89" s="3129">
        <f>AC89</f>
        <v>243.65599999999998</v>
      </c>
      <c r="Q89" s="3129">
        <v>0</v>
      </c>
      <c r="R89" s="3129">
        <v>0</v>
      </c>
      <c r="S89" s="3143">
        <f>SUM(O89:Q101)</f>
        <v>243.65599999999998</v>
      </c>
      <c r="T89" s="2647" t="s">
        <v>1552</v>
      </c>
      <c r="U89" s="1855" t="s">
        <v>1167</v>
      </c>
      <c r="V89" s="1846"/>
      <c r="W89" s="132" t="s">
        <v>169</v>
      </c>
      <c r="X89" s="2028"/>
      <c r="Y89" s="2029"/>
      <c r="Z89" s="1922"/>
      <c r="AA89" s="1922"/>
      <c r="AB89" s="1746"/>
      <c r="AC89" s="1748">
        <f>SUM(AB90:AB101)</f>
        <v>243.65599999999998</v>
      </c>
      <c r="AD89" s="2030"/>
      <c r="AE89" s="1701"/>
      <c r="AF89" s="134"/>
      <c r="AG89" s="2690" t="s">
        <v>1553</v>
      </c>
    </row>
    <row r="90" spans="1:33" ht="18" customHeight="1" x14ac:dyDescent="0.25">
      <c r="A90" s="2458"/>
      <c r="B90" s="2710"/>
      <c r="C90" s="2662"/>
      <c r="D90" s="2647"/>
      <c r="E90" s="2706"/>
      <c r="F90" s="2647"/>
      <c r="G90" s="2647"/>
      <c r="H90" s="2647"/>
      <c r="I90" s="2701"/>
      <c r="J90" s="2701"/>
      <c r="K90" s="2735"/>
      <c r="L90" s="2735"/>
      <c r="M90" s="2647"/>
      <c r="N90" s="3113"/>
      <c r="O90" s="3127"/>
      <c r="P90" s="3129"/>
      <c r="Q90" s="3129"/>
      <c r="R90" s="3129"/>
      <c r="S90" s="3143"/>
      <c r="T90" s="2647"/>
      <c r="U90" s="1866"/>
      <c r="V90" s="367" t="s">
        <v>47</v>
      </c>
      <c r="W90" s="1807" t="s">
        <v>1554</v>
      </c>
      <c r="X90" s="34">
        <v>1</v>
      </c>
      <c r="Y90" s="35" t="s">
        <v>331</v>
      </c>
      <c r="Z90" s="1755">
        <v>5.95</v>
      </c>
      <c r="AA90" s="1755">
        <f t="shared" ref="AA90:AA101" si="9">+X90*Z90</f>
        <v>5.95</v>
      </c>
      <c r="AB90" s="1755">
        <f t="shared" ref="AB90:AB101" si="10">+AA90*0.12+AA90</f>
        <v>6.6639999999999997</v>
      </c>
      <c r="AC90" s="237"/>
      <c r="AD90" s="1865"/>
      <c r="AE90" s="1703" t="s">
        <v>52</v>
      </c>
      <c r="AF90" s="38"/>
      <c r="AG90" s="2691"/>
    </row>
    <row r="91" spans="1:33" ht="18" customHeight="1" x14ac:dyDescent="0.25">
      <c r="A91" s="2458"/>
      <c r="B91" s="2710"/>
      <c r="C91" s="2662"/>
      <c r="D91" s="2647"/>
      <c r="E91" s="2706"/>
      <c r="F91" s="2647"/>
      <c r="G91" s="2647"/>
      <c r="H91" s="2647"/>
      <c r="I91" s="2701"/>
      <c r="J91" s="2701"/>
      <c r="K91" s="2735"/>
      <c r="L91" s="2735"/>
      <c r="M91" s="2647"/>
      <c r="N91" s="3113"/>
      <c r="O91" s="3127"/>
      <c r="P91" s="3129"/>
      <c r="Q91" s="3129"/>
      <c r="R91" s="3129"/>
      <c r="S91" s="3143"/>
      <c r="T91" s="2647"/>
      <c r="U91" s="1866"/>
      <c r="V91" s="367" t="s">
        <v>47</v>
      </c>
      <c r="W91" s="1807" t="s">
        <v>1555</v>
      </c>
      <c r="X91" s="34">
        <v>1</v>
      </c>
      <c r="Y91" s="35" t="s">
        <v>331</v>
      </c>
      <c r="Z91" s="1755">
        <v>5.95</v>
      </c>
      <c r="AA91" s="1755">
        <f t="shared" si="9"/>
        <v>5.95</v>
      </c>
      <c r="AB91" s="1755">
        <f t="shared" si="10"/>
        <v>6.6639999999999997</v>
      </c>
      <c r="AC91" s="237"/>
      <c r="AD91" s="1865"/>
      <c r="AE91" s="1703" t="s">
        <v>52</v>
      </c>
      <c r="AF91" s="38"/>
      <c r="AG91" s="2691"/>
    </row>
    <row r="92" spans="1:33" ht="18" customHeight="1" x14ac:dyDescent="0.25">
      <c r="A92" s="2458"/>
      <c r="B92" s="2710"/>
      <c r="C92" s="2662"/>
      <c r="D92" s="2647"/>
      <c r="E92" s="2706"/>
      <c r="F92" s="2647"/>
      <c r="G92" s="2647"/>
      <c r="H92" s="2647"/>
      <c r="I92" s="2701"/>
      <c r="J92" s="2701"/>
      <c r="K92" s="2735"/>
      <c r="L92" s="2735"/>
      <c r="M92" s="2647"/>
      <c r="N92" s="3113"/>
      <c r="O92" s="3127"/>
      <c r="P92" s="3129"/>
      <c r="Q92" s="3129"/>
      <c r="R92" s="3129"/>
      <c r="S92" s="3143"/>
      <c r="T92" s="2647"/>
      <c r="U92" s="1866"/>
      <c r="V92" s="367" t="s">
        <v>47</v>
      </c>
      <c r="W92" s="1867" t="s">
        <v>1556</v>
      </c>
      <c r="X92" s="1862">
        <v>2</v>
      </c>
      <c r="Y92" s="1868" t="s">
        <v>334</v>
      </c>
      <c r="Z92" s="1864">
        <v>12</v>
      </c>
      <c r="AA92" s="1755">
        <f t="shared" si="9"/>
        <v>24</v>
      </c>
      <c r="AB92" s="1755">
        <f t="shared" si="10"/>
        <v>26.88</v>
      </c>
      <c r="AC92" s="237"/>
      <c r="AD92" s="1865"/>
      <c r="AE92" s="1703" t="s">
        <v>52</v>
      </c>
      <c r="AF92" s="38"/>
      <c r="AG92" s="2691"/>
    </row>
    <row r="93" spans="1:33" ht="18" customHeight="1" x14ac:dyDescent="0.25">
      <c r="A93" s="2458"/>
      <c r="B93" s="2710"/>
      <c r="C93" s="2662"/>
      <c r="D93" s="2647"/>
      <c r="E93" s="2706"/>
      <c r="F93" s="2647"/>
      <c r="G93" s="2647"/>
      <c r="H93" s="2647"/>
      <c r="I93" s="2701"/>
      <c r="J93" s="2701"/>
      <c r="K93" s="2735"/>
      <c r="L93" s="2735"/>
      <c r="M93" s="2647"/>
      <c r="N93" s="3113"/>
      <c r="O93" s="3127"/>
      <c r="P93" s="3129"/>
      <c r="Q93" s="3129"/>
      <c r="R93" s="3129"/>
      <c r="S93" s="3143"/>
      <c r="T93" s="2647"/>
      <c r="U93" s="1866"/>
      <c r="V93" s="367" t="s">
        <v>47</v>
      </c>
      <c r="W93" s="1807" t="s">
        <v>1557</v>
      </c>
      <c r="X93" s="1869">
        <v>1</v>
      </c>
      <c r="Y93" s="1870" t="s">
        <v>1542</v>
      </c>
      <c r="Z93" s="1871">
        <v>12.75</v>
      </c>
      <c r="AA93" s="1755">
        <f t="shared" si="9"/>
        <v>12.75</v>
      </c>
      <c r="AB93" s="1755">
        <f t="shared" si="10"/>
        <v>14.28</v>
      </c>
      <c r="AC93" s="237"/>
      <c r="AD93" s="1865"/>
      <c r="AE93" s="1703" t="s">
        <v>52</v>
      </c>
      <c r="AF93" s="38"/>
      <c r="AG93" s="2691"/>
    </row>
    <row r="94" spans="1:33" ht="18" customHeight="1" x14ac:dyDescent="0.25">
      <c r="A94" s="2458"/>
      <c r="B94" s="2710"/>
      <c r="C94" s="2662"/>
      <c r="D94" s="2647"/>
      <c r="E94" s="2706"/>
      <c r="F94" s="2647"/>
      <c r="G94" s="2647"/>
      <c r="H94" s="2647"/>
      <c r="I94" s="2701"/>
      <c r="J94" s="2701"/>
      <c r="K94" s="2735"/>
      <c r="L94" s="2735"/>
      <c r="M94" s="2647"/>
      <c r="N94" s="3113"/>
      <c r="O94" s="3127"/>
      <c r="P94" s="3129"/>
      <c r="Q94" s="3129"/>
      <c r="R94" s="3129"/>
      <c r="S94" s="3143"/>
      <c r="T94" s="2647"/>
      <c r="U94" s="1866"/>
      <c r="V94" s="367" t="s">
        <v>47</v>
      </c>
      <c r="W94" s="1807" t="s">
        <v>1558</v>
      </c>
      <c r="X94" s="1862">
        <v>2</v>
      </c>
      <c r="Y94" s="1868" t="s">
        <v>334</v>
      </c>
      <c r="Z94" s="1864">
        <v>6.2</v>
      </c>
      <c r="AA94" s="1755">
        <f t="shared" si="9"/>
        <v>12.4</v>
      </c>
      <c r="AB94" s="1755">
        <f t="shared" si="10"/>
        <v>13.888</v>
      </c>
      <c r="AC94" s="237"/>
      <c r="AD94" s="1865"/>
      <c r="AE94" s="1703" t="s">
        <v>52</v>
      </c>
      <c r="AF94" s="38"/>
      <c r="AG94" s="2691"/>
    </row>
    <row r="95" spans="1:33" ht="18" customHeight="1" x14ac:dyDescent="0.25">
      <c r="A95" s="2458"/>
      <c r="B95" s="2710"/>
      <c r="C95" s="2662"/>
      <c r="D95" s="2647"/>
      <c r="E95" s="2706"/>
      <c r="F95" s="2647"/>
      <c r="G95" s="2647"/>
      <c r="H95" s="2647"/>
      <c r="I95" s="2701"/>
      <c r="J95" s="2701"/>
      <c r="K95" s="2735"/>
      <c r="L95" s="2735"/>
      <c r="M95" s="2647"/>
      <c r="N95" s="3113"/>
      <c r="O95" s="3127"/>
      <c r="P95" s="3129"/>
      <c r="Q95" s="3129"/>
      <c r="R95" s="3129"/>
      <c r="S95" s="3143"/>
      <c r="T95" s="2647"/>
      <c r="U95" s="1866"/>
      <c r="V95" s="367" t="s">
        <v>47</v>
      </c>
      <c r="W95" s="1807" t="s">
        <v>1559</v>
      </c>
      <c r="X95" s="1869">
        <v>1</v>
      </c>
      <c r="Y95" s="1870" t="s">
        <v>275</v>
      </c>
      <c r="Z95" s="1871">
        <v>14.9</v>
      </c>
      <c r="AA95" s="1755">
        <f t="shared" si="9"/>
        <v>14.9</v>
      </c>
      <c r="AB95" s="1755">
        <f t="shared" si="10"/>
        <v>16.687999999999999</v>
      </c>
      <c r="AC95" s="237"/>
      <c r="AD95" s="1865"/>
      <c r="AE95" s="1703" t="s">
        <v>52</v>
      </c>
      <c r="AF95" s="38"/>
      <c r="AG95" s="2691"/>
    </row>
    <row r="96" spans="1:33" ht="18" customHeight="1" x14ac:dyDescent="0.25">
      <c r="A96" s="2458"/>
      <c r="B96" s="2710"/>
      <c r="C96" s="2662"/>
      <c r="D96" s="2647"/>
      <c r="E96" s="2706"/>
      <c r="F96" s="2647"/>
      <c r="G96" s="2647"/>
      <c r="H96" s="2647"/>
      <c r="I96" s="2701"/>
      <c r="J96" s="2701"/>
      <c r="K96" s="2735"/>
      <c r="L96" s="2735"/>
      <c r="M96" s="2647"/>
      <c r="N96" s="3113"/>
      <c r="O96" s="3127"/>
      <c r="P96" s="3129"/>
      <c r="Q96" s="3129"/>
      <c r="R96" s="3129"/>
      <c r="S96" s="3143"/>
      <c r="T96" s="2647"/>
      <c r="U96" s="1866"/>
      <c r="V96" s="367" t="s">
        <v>47</v>
      </c>
      <c r="W96" s="1807" t="s">
        <v>1560</v>
      </c>
      <c r="X96" s="34">
        <v>1</v>
      </c>
      <c r="Y96" s="35" t="s">
        <v>1561</v>
      </c>
      <c r="Z96" s="1755">
        <v>29.9</v>
      </c>
      <c r="AA96" s="1755">
        <f t="shared" si="9"/>
        <v>29.9</v>
      </c>
      <c r="AB96" s="1755">
        <f t="shared" si="10"/>
        <v>33.488</v>
      </c>
      <c r="AC96" s="237"/>
      <c r="AD96" s="1865"/>
      <c r="AE96" s="1703" t="s">
        <v>52</v>
      </c>
      <c r="AF96" s="38"/>
      <c r="AG96" s="2691"/>
    </row>
    <row r="97" spans="1:33" ht="18" customHeight="1" x14ac:dyDescent="0.25">
      <c r="A97" s="2459"/>
      <c r="B97" s="2710"/>
      <c r="C97" s="2662"/>
      <c r="D97" s="2647"/>
      <c r="E97" s="2706"/>
      <c r="F97" s="2647"/>
      <c r="G97" s="2647"/>
      <c r="H97" s="2647"/>
      <c r="I97" s="2701"/>
      <c r="J97" s="2701"/>
      <c r="K97" s="2735"/>
      <c r="L97" s="2735"/>
      <c r="M97" s="2647"/>
      <c r="N97" s="3113"/>
      <c r="O97" s="3127"/>
      <c r="P97" s="3129"/>
      <c r="Q97" s="3129"/>
      <c r="R97" s="3129"/>
      <c r="S97" s="3143"/>
      <c r="T97" s="2647"/>
      <c r="U97" s="1866"/>
      <c r="V97" s="367" t="s">
        <v>47</v>
      </c>
      <c r="W97" s="1807" t="s">
        <v>1562</v>
      </c>
      <c r="X97" s="34">
        <v>1</v>
      </c>
      <c r="Y97" s="35" t="s">
        <v>264</v>
      </c>
      <c r="Z97" s="1755">
        <v>14.9</v>
      </c>
      <c r="AA97" s="1755">
        <f t="shared" si="9"/>
        <v>14.9</v>
      </c>
      <c r="AB97" s="1755">
        <f t="shared" si="10"/>
        <v>16.687999999999999</v>
      </c>
      <c r="AC97" s="237"/>
      <c r="AD97" s="1865"/>
      <c r="AE97" s="1703" t="s">
        <v>52</v>
      </c>
      <c r="AF97" s="38"/>
      <c r="AG97" s="2691"/>
    </row>
    <row r="98" spans="1:33" ht="18" customHeight="1" x14ac:dyDescent="0.25">
      <c r="A98" s="2460" t="s">
        <v>140</v>
      </c>
      <c r="B98" s="2710"/>
      <c r="C98" s="2662"/>
      <c r="D98" s="2647"/>
      <c r="E98" s="2706"/>
      <c r="F98" s="2647"/>
      <c r="G98" s="2647"/>
      <c r="H98" s="2647"/>
      <c r="I98" s="2701"/>
      <c r="J98" s="2701"/>
      <c r="K98" s="2735"/>
      <c r="L98" s="2735"/>
      <c r="M98" s="2647"/>
      <c r="N98" s="3113"/>
      <c r="O98" s="3127"/>
      <c r="P98" s="3129"/>
      <c r="Q98" s="3129"/>
      <c r="R98" s="3129"/>
      <c r="S98" s="3143"/>
      <c r="T98" s="2647"/>
      <c r="U98" s="1866"/>
      <c r="V98" s="367" t="s">
        <v>47</v>
      </c>
      <c r="W98" s="1807" t="s">
        <v>1563</v>
      </c>
      <c r="X98" s="1862">
        <v>1</v>
      </c>
      <c r="Y98" s="1868" t="s">
        <v>1540</v>
      </c>
      <c r="Z98" s="1864">
        <v>5.0999999999999996</v>
      </c>
      <c r="AA98" s="1755">
        <f t="shared" si="9"/>
        <v>5.0999999999999996</v>
      </c>
      <c r="AB98" s="1755">
        <f t="shared" si="10"/>
        <v>5.7119999999999997</v>
      </c>
      <c r="AC98" s="237"/>
      <c r="AD98" s="1865"/>
      <c r="AE98" s="1703" t="s">
        <v>52</v>
      </c>
      <c r="AF98" s="38"/>
      <c r="AG98" s="2691"/>
    </row>
    <row r="99" spans="1:33" ht="18" customHeight="1" x14ac:dyDescent="0.25">
      <c r="A99" s="2458"/>
      <c r="B99" s="2710"/>
      <c r="C99" s="2662"/>
      <c r="D99" s="2647"/>
      <c r="E99" s="2706"/>
      <c r="F99" s="2647"/>
      <c r="G99" s="2647"/>
      <c r="H99" s="2647"/>
      <c r="I99" s="2701"/>
      <c r="J99" s="2701"/>
      <c r="K99" s="2735"/>
      <c r="L99" s="2735"/>
      <c r="M99" s="2647"/>
      <c r="N99" s="3113"/>
      <c r="O99" s="3127"/>
      <c r="P99" s="3129"/>
      <c r="Q99" s="3129"/>
      <c r="R99" s="3129"/>
      <c r="S99" s="3143"/>
      <c r="T99" s="2647"/>
      <c r="U99" s="1866"/>
      <c r="V99" s="367" t="s">
        <v>47</v>
      </c>
      <c r="W99" s="1807" t="s">
        <v>1564</v>
      </c>
      <c r="X99" s="1862">
        <v>100</v>
      </c>
      <c r="Y99" s="1868" t="s">
        <v>1542</v>
      </c>
      <c r="Z99" s="1864">
        <v>0.11</v>
      </c>
      <c r="AA99" s="1755">
        <f t="shared" si="9"/>
        <v>11</v>
      </c>
      <c r="AB99" s="1755">
        <f t="shared" si="10"/>
        <v>12.32</v>
      </c>
      <c r="AC99" s="237"/>
      <c r="AD99" s="1865"/>
      <c r="AE99" s="1703" t="s">
        <v>52</v>
      </c>
      <c r="AF99" s="38"/>
      <c r="AG99" s="2691"/>
    </row>
    <row r="100" spans="1:33" ht="18" customHeight="1" x14ac:dyDescent="0.25">
      <c r="A100" s="2458"/>
      <c r="B100" s="2710"/>
      <c r="C100" s="2662"/>
      <c r="D100" s="2647"/>
      <c r="E100" s="2706"/>
      <c r="F100" s="2647"/>
      <c r="G100" s="2647"/>
      <c r="H100" s="2647"/>
      <c r="I100" s="2701"/>
      <c r="J100" s="2701"/>
      <c r="K100" s="2735"/>
      <c r="L100" s="2735"/>
      <c r="M100" s="2647"/>
      <c r="N100" s="3113"/>
      <c r="O100" s="3127"/>
      <c r="P100" s="3129"/>
      <c r="Q100" s="3129"/>
      <c r="R100" s="3129"/>
      <c r="S100" s="3143"/>
      <c r="T100" s="2647"/>
      <c r="U100" s="1866"/>
      <c r="V100" s="367" t="s">
        <v>47</v>
      </c>
      <c r="W100" s="1807" t="s">
        <v>1565</v>
      </c>
      <c r="X100" s="1862">
        <v>1</v>
      </c>
      <c r="Y100" s="1863" t="s">
        <v>328</v>
      </c>
      <c r="Z100" s="1864">
        <v>6.8</v>
      </c>
      <c r="AA100" s="1755">
        <f t="shared" si="9"/>
        <v>6.8</v>
      </c>
      <c r="AB100" s="1755">
        <f t="shared" si="10"/>
        <v>7.6159999999999997</v>
      </c>
      <c r="AC100" s="237"/>
      <c r="AD100" s="1865"/>
      <c r="AE100" s="1703" t="s">
        <v>52</v>
      </c>
      <c r="AF100" s="38"/>
      <c r="AG100" s="2691"/>
    </row>
    <row r="101" spans="1:33" ht="18" customHeight="1" x14ac:dyDescent="0.25">
      <c r="A101" s="2458"/>
      <c r="B101" s="2710"/>
      <c r="C101" s="2662"/>
      <c r="D101" s="2647"/>
      <c r="E101" s="2706"/>
      <c r="F101" s="2647"/>
      <c r="G101" s="2647"/>
      <c r="H101" s="2647"/>
      <c r="I101" s="2702"/>
      <c r="J101" s="2702"/>
      <c r="K101" s="3123"/>
      <c r="L101" s="3123"/>
      <c r="M101" s="2648"/>
      <c r="N101" s="3116"/>
      <c r="O101" s="3128"/>
      <c r="P101" s="3130"/>
      <c r="Q101" s="3130"/>
      <c r="R101" s="3130"/>
      <c r="S101" s="3144"/>
      <c r="T101" s="2648"/>
      <c r="U101" s="1866"/>
      <c r="V101" s="367" t="s">
        <v>47</v>
      </c>
      <c r="W101" s="1807" t="s">
        <v>1566</v>
      </c>
      <c r="X101" s="34">
        <v>1</v>
      </c>
      <c r="Y101" s="35" t="s">
        <v>328</v>
      </c>
      <c r="Z101" s="1755">
        <v>73.900000000000006</v>
      </c>
      <c r="AA101" s="1755">
        <f t="shared" si="9"/>
        <v>73.900000000000006</v>
      </c>
      <c r="AB101" s="1755">
        <f t="shared" si="10"/>
        <v>82.768000000000001</v>
      </c>
      <c r="AC101" s="237"/>
      <c r="AD101" s="1865"/>
      <c r="AE101" s="1703" t="s">
        <v>52</v>
      </c>
      <c r="AF101" s="38"/>
      <c r="AG101" s="2692"/>
    </row>
    <row r="102" spans="1:33" ht="221.25" customHeight="1" x14ac:dyDescent="0.25">
      <c r="A102" s="2458"/>
      <c r="B102" s="2710"/>
      <c r="C102" s="2662"/>
      <c r="D102" s="2647"/>
      <c r="E102" s="2706"/>
      <c r="F102" s="2647"/>
      <c r="G102" s="2647"/>
      <c r="H102" s="2647"/>
      <c r="I102" s="2023">
        <v>8</v>
      </c>
      <c r="J102" s="2023">
        <v>8</v>
      </c>
      <c r="K102" s="2024">
        <v>8</v>
      </c>
      <c r="L102" s="2024">
        <v>16</v>
      </c>
      <c r="M102" s="2039" t="s">
        <v>1567</v>
      </c>
      <c r="N102" s="2040" t="s">
        <v>1568</v>
      </c>
      <c r="O102" s="2025">
        <v>0</v>
      </c>
      <c r="P102" s="2026">
        <v>0</v>
      </c>
      <c r="Q102" s="2026">
        <v>0</v>
      </c>
      <c r="R102" s="2026">
        <v>0</v>
      </c>
      <c r="S102" s="2027">
        <f>SUM(O102:Q102)</f>
        <v>0</v>
      </c>
      <c r="T102" s="2039" t="s">
        <v>1569</v>
      </c>
      <c r="U102" s="1872"/>
      <c r="V102" s="1834"/>
      <c r="W102" s="99"/>
      <c r="X102" s="50"/>
      <c r="Y102" s="51"/>
      <c r="Z102" s="281"/>
      <c r="AA102" s="281"/>
      <c r="AB102" s="281"/>
      <c r="AC102" s="376"/>
      <c r="AD102" s="51"/>
      <c r="AE102" s="51"/>
      <c r="AF102" s="1711"/>
      <c r="AG102" s="1681" t="s">
        <v>1570</v>
      </c>
    </row>
    <row r="103" spans="1:33" ht="222.75" customHeight="1" x14ac:dyDescent="0.25">
      <c r="A103" s="2458"/>
      <c r="B103" s="2710"/>
      <c r="C103" s="2662"/>
      <c r="D103" s="2647"/>
      <c r="E103" s="2706"/>
      <c r="F103" s="2647"/>
      <c r="G103" s="2647"/>
      <c r="H103" s="2647"/>
      <c r="I103" s="1691">
        <v>8</v>
      </c>
      <c r="J103" s="1691">
        <v>8</v>
      </c>
      <c r="K103" s="1692">
        <v>8</v>
      </c>
      <c r="L103" s="1692">
        <v>16</v>
      </c>
      <c r="M103" s="1678" t="s">
        <v>1567</v>
      </c>
      <c r="N103" s="1680" t="s">
        <v>1568</v>
      </c>
      <c r="O103" s="2017">
        <v>0</v>
      </c>
      <c r="P103" s="2018">
        <v>0</v>
      </c>
      <c r="Q103" s="2018">
        <v>0</v>
      </c>
      <c r="R103" s="2018">
        <v>0</v>
      </c>
      <c r="S103" s="2019">
        <f>SUM(O103:Q103)</f>
        <v>0</v>
      </c>
      <c r="T103" s="1678" t="s">
        <v>1569</v>
      </c>
      <c r="U103" s="1872"/>
      <c r="V103" s="1834"/>
      <c r="W103" s="99"/>
      <c r="X103" s="50"/>
      <c r="Y103" s="51"/>
      <c r="Z103" s="281"/>
      <c r="AA103" s="281"/>
      <c r="AB103" s="281"/>
      <c r="AC103" s="376"/>
      <c r="AD103" s="51"/>
      <c r="AE103" s="51"/>
      <c r="AF103" s="1711"/>
      <c r="AG103" s="1681" t="s">
        <v>1571</v>
      </c>
    </row>
    <row r="104" spans="1:33" ht="33.950000000000003" customHeight="1" x14ac:dyDescent="0.25">
      <c r="A104" s="2458"/>
      <c r="B104" s="2710"/>
      <c r="C104" s="2662"/>
      <c r="D104" s="2647"/>
      <c r="E104" s="2706"/>
      <c r="F104" s="2647"/>
      <c r="G104" s="2647"/>
      <c r="H104" s="2647"/>
      <c r="I104" s="2700">
        <v>30</v>
      </c>
      <c r="J104" s="2700">
        <v>50</v>
      </c>
      <c r="K104" s="2734">
        <v>8</v>
      </c>
      <c r="L104" s="2734">
        <v>16</v>
      </c>
      <c r="M104" s="2646" t="s">
        <v>1567</v>
      </c>
      <c r="N104" s="3112" t="s">
        <v>2076</v>
      </c>
      <c r="O104" s="3103">
        <v>0</v>
      </c>
      <c r="P104" s="3106">
        <f>AC104</f>
        <v>1279.5999999999999</v>
      </c>
      <c r="Q104" s="3106">
        <v>0</v>
      </c>
      <c r="R104" s="3106">
        <v>0</v>
      </c>
      <c r="S104" s="3109">
        <f>SUM(O104:Q132)</f>
        <v>1279.5999999999999</v>
      </c>
      <c r="T104" s="2646" t="s">
        <v>1572</v>
      </c>
      <c r="U104" s="1857" t="s">
        <v>1167</v>
      </c>
      <c r="V104" s="1834"/>
      <c r="W104" s="99" t="s">
        <v>169</v>
      </c>
      <c r="X104" s="1874"/>
      <c r="Y104" s="1875"/>
      <c r="Z104" s="376"/>
      <c r="AA104" s="376"/>
      <c r="AB104" s="376"/>
      <c r="AC104" s="376">
        <f>+SUM(AB105:AB132)</f>
        <v>1279.5999999999999</v>
      </c>
      <c r="AD104" s="1876"/>
      <c r="AE104" s="1779"/>
      <c r="AF104" s="55"/>
      <c r="AG104" s="2690" t="s">
        <v>1573</v>
      </c>
    </row>
    <row r="105" spans="1:33" ht="18" customHeight="1" x14ac:dyDescent="0.25">
      <c r="A105" s="2458"/>
      <c r="B105" s="2710"/>
      <c r="C105" s="2662"/>
      <c r="D105" s="2647"/>
      <c r="E105" s="2706"/>
      <c r="F105" s="2647"/>
      <c r="G105" s="2647"/>
      <c r="H105" s="2647"/>
      <c r="I105" s="2701"/>
      <c r="J105" s="2701"/>
      <c r="K105" s="2735"/>
      <c r="L105" s="2735"/>
      <c r="M105" s="2647"/>
      <c r="N105" s="3113"/>
      <c r="O105" s="3104"/>
      <c r="P105" s="3107"/>
      <c r="Q105" s="3107"/>
      <c r="R105" s="3107"/>
      <c r="S105" s="3110"/>
      <c r="T105" s="2647"/>
      <c r="U105" s="56"/>
      <c r="V105" s="367" t="s">
        <v>47</v>
      </c>
      <c r="W105" s="1807" t="s">
        <v>1574</v>
      </c>
      <c r="X105" s="34">
        <v>1</v>
      </c>
      <c r="Y105" s="35" t="s">
        <v>264</v>
      </c>
      <c r="Z105" s="1755">
        <v>42.28</v>
      </c>
      <c r="AA105" s="1755">
        <f t="shared" ref="AA105:AA109" si="11">+X105*Z105</f>
        <v>42.28</v>
      </c>
      <c r="AB105" s="1755">
        <f t="shared" ref="AB105:AB109" si="12">+AA105*0.12+AA105</f>
        <v>47.3536</v>
      </c>
      <c r="AC105" s="237"/>
      <c r="AD105" s="1877"/>
      <c r="AE105" s="1785" t="s">
        <v>52</v>
      </c>
      <c r="AF105" s="38"/>
      <c r="AG105" s="2691"/>
    </row>
    <row r="106" spans="1:33" ht="18" customHeight="1" x14ac:dyDescent="0.25">
      <c r="A106" s="2458"/>
      <c r="B106" s="2710"/>
      <c r="C106" s="2662"/>
      <c r="D106" s="2647"/>
      <c r="E106" s="2706"/>
      <c r="F106" s="2647"/>
      <c r="G106" s="2647"/>
      <c r="H106" s="2647"/>
      <c r="I106" s="2701"/>
      <c r="J106" s="2701"/>
      <c r="K106" s="2735"/>
      <c r="L106" s="2735"/>
      <c r="M106" s="2647"/>
      <c r="N106" s="3113"/>
      <c r="O106" s="3104"/>
      <c r="P106" s="3107"/>
      <c r="Q106" s="3107"/>
      <c r="R106" s="3107"/>
      <c r="S106" s="3110"/>
      <c r="T106" s="2647"/>
      <c r="U106" s="56"/>
      <c r="V106" s="367" t="s">
        <v>47</v>
      </c>
      <c r="W106" s="1807" t="s">
        <v>1575</v>
      </c>
      <c r="X106" s="34">
        <v>2</v>
      </c>
      <c r="Y106" s="35" t="s">
        <v>264</v>
      </c>
      <c r="Z106" s="1755">
        <v>6.2</v>
      </c>
      <c r="AA106" s="1755">
        <f t="shared" si="11"/>
        <v>12.4</v>
      </c>
      <c r="AB106" s="1755">
        <f t="shared" si="12"/>
        <v>13.888</v>
      </c>
      <c r="AC106" s="237"/>
      <c r="AD106" s="1877"/>
      <c r="AE106" s="1785" t="s">
        <v>52</v>
      </c>
      <c r="AF106" s="38"/>
      <c r="AG106" s="2691"/>
    </row>
    <row r="107" spans="1:33" ht="18" customHeight="1" x14ac:dyDescent="0.25">
      <c r="A107" s="2458"/>
      <c r="B107" s="2710"/>
      <c r="C107" s="2662"/>
      <c r="D107" s="2647"/>
      <c r="E107" s="2706"/>
      <c r="F107" s="2647"/>
      <c r="G107" s="2647"/>
      <c r="H107" s="2647"/>
      <c r="I107" s="2701"/>
      <c r="J107" s="2701"/>
      <c r="K107" s="2735"/>
      <c r="L107" s="2735"/>
      <c r="M107" s="2647"/>
      <c r="N107" s="3113"/>
      <c r="O107" s="3104"/>
      <c r="P107" s="3107"/>
      <c r="Q107" s="3107"/>
      <c r="R107" s="3107"/>
      <c r="S107" s="3110"/>
      <c r="T107" s="2647"/>
      <c r="U107" s="56"/>
      <c r="V107" s="367" t="s">
        <v>47</v>
      </c>
      <c r="W107" s="1807" t="s">
        <v>1576</v>
      </c>
      <c r="X107" s="34">
        <v>10</v>
      </c>
      <c r="Y107" s="35" t="s">
        <v>1540</v>
      </c>
      <c r="Z107" s="1755">
        <v>1.74</v>
      </c>
      <c r="AA107" s="1755">
        <f t="shared" si="11"/>
        <v>17.399999999999999</v>
      </c>
      <c r="AB107" s="1755">
        <f t="shared" si="12"/>
        <v>19.488</v>
      </c>
      <c r="AC107" s="237"/>
      <c r="AD107" s="1877"/>
      <c r="AE107" s="1785" t="s">
        <v>52</v>
      </c>
      <c r="AF107" s="38"/>
      <c r="AG107" s="2691"/>
    </row>
    <row r="108" spans="1:33" ht="18" customHeight="1" x14ac:dyDescent="0.25">
      <c r="A108" s="2458"/>
      <c r="B108" s="2710"/>
      <c r="C108" s="2662"/>
      <c r="D108" s="2647"/>
      <c r="E108" s="2706"/>
      <c r="F108" s="2647"/>
      <c r="G108" s="2647"/>
      <c r="H108" s="2647"/>
      <c r="I108" s="2701"/>
      <c r="J108" s="2701"/>
      <c r="K108" s="2735"/>
      <c r="L108" s="2735"/>
      <c r="M108" s="2647"/>
      <c r="N108" s="3113"/>
      <c r="O108" s="3104"/>
      <c r="P108" s="3107"/>
      <c r="Q108" s="3107"/>
      <c r="R108" s="3107"/>
      <c r="S108" s="3110"/>
      <c r="T108" s="2647"/>
      <c r="U108" s="56"/>
      <c r="V108" s="367" t="s">
        <v>47</v>
      </c>
      <c r="W108" s="1807" t="s">
        <v>1577</v>
      </c>
      <c r="X108" s="34">
        <v>8</v>
      </c>
      <c r="Y108" s="35" t="s">
        <v>1540</v>
      </c>
      <c r="Z108" s="1755">
        <v>2.2400000000000002</v>
      </c>
      <c r="AA108" s="1755">
        <f t="shared" si="11"/>
        <v>17.920000000000002</v>
      </c>
      <c r="AB108" s="1755">
        <f t="shared" si="12"/>
        <v>20.070400000000003</v>
      </c>
      <c r="AC108" s="237"/>
      <c r="AD108" s="1877"/>
      <c r="AE108" s="1785" t="s">
        <v>52</v>
      </c>
      <c r="AF108" s="38"/>
      <c r="AG108" s="2691"/>
    </row>
    <row r="109" spans="1:33" ht="18" customHeight="1" x14ac:dyDescent="0.25">
      <c r="A109" s="2458"/>
      <c r="B109" s="2710"/>
      <c r="C109" s="2662"/>
      <c r="D109" s="2647"/>
      <c r="E109" s="2706"/>
      <c r="F109" s="2647"/>
      <c r="G109" s="2647"/>
      <c r="H109" s="2647"/>
      <c r="I109" s="2701"/>
      <c r="J109" s="2701"/>
      <c r="K109" s="2735"/>
      <c r="L109" s="2735"/>
      <c r="M109" s="2647"/>
      <c r="N109" s="3113"/>
      <c r="O109" s="3104"/>
      <c r="P109" s="3107"/>
      <c r="Q109" s="3107"/>
      <c r="R109" s="3107"/>
      <c r="S109" s="3110"/>
      <c r="T109" s="2647"/>
      <c r="U109" s="56"/>
      <c r="V109" s="367" t="s">
        <v>47</v>
      </c>
      <c r="W109" s="1807" t="s">
        <v>1563</v>
      </c>
      <c r="X109" s="34">
        <v>1</v>
      </c>
      <c r="Y109" s="35" t="s">
        <v>1540</v>
      </c>
      <c r="Z109" s="1755">
        <v>5.2</v>
      </c>
      <c r="AA109" s="1755">
        <f t="shared" si="11"/>
        <v>5.2</v>
      </c>
      <c r="AB109" s="1755">
        <f t="shared" si="12"/>
        <v>5.8239999999999998</v>
      </c>
      <c r="AC109" s="237"/>
      <c r="AD109" s="1877"/>
      <c r="AE109" s="1785" t="s">
        <v>52</v>
      </c>
      <c r="AF109" s="38"/>
      <c r="AG109" s="2691"/>
    </row>
    <row r="110" spans="1:33" ht="18" customHeight="1" x14ac:dyDescent="0.25">
      <c r="A110" s="2458"/>
      <c r="B110" s="2710"/>
      <c r="C110" s="2662"/>
      <c r="D110" s="2647"/>
      <c r="E110" s="2706"/>
      <c r="F110" s="2647"/>
      <c r="G110" s="2647"/>
      <c r="H110" s="2647"/>
      <c r="I110" s="2701"/>
      <c r="J110" s="2701"/>
      <c r="K110" s="2735"/>
      <c r="L110" s="2735"/>
      <c r="M110" s="2647"/>
      <c r="N110" s="3113"/>
      <c r="O110" s="3104"/>
      <c r="P110" s="3107"/>
      <c r="Q110" s="3107"/>
      <c r="R110" s="3107"/>
      <c r="S110" s="3110"/>
      <c r="T110" s="2647"/>
      <c r="U110" s="32"/>
      <c r="V110" s="367" t="s">
        <v>47</v>
      </c>
      <c r="W110" s="1807" t="s">
        <v>1543</v>
      </c>
      <c r="X110" s="34">
        <v>100</v>
      </c>
      <c r="Y110" s="35" t="s">
        <v>1542</v>
      </c>
      <c r="Z110" s="1755">
        <v>0.11</v>
      </c>
      <c r="AA110" s="1755">
        <f>+X110*Z110</f>
        <v>11</v>
      </c>
      <c r="AB110" s="1755">
        <f>+AA110*0.12+AA110</f>
        <v>12.32</v>
      </c>
      <c r="AC110" s="237"/>
      <c r="AD110" s="1877"/>
      <c r="AE110" s="1785" t="s">
        <v>52</v>
      </c>
      <c r="AF110" s="38"/>
      <c r="AG110" s="2691"/>
    </row>
    <row r="111" spans="1:33" ht="18" customHeight="1" x14ac:dyDescent="0.25">
      <c r="A111" s="2458"/>
      <c r="B111" s="2710"/>
      <c r="C111" s="2662"/>
      <c r="D111" s="2647"/>
      <c r="E111" s="2706"/>
      <c r="F111" s="2647"/>
      <c r="G111" s="2647"/>
      <c r="H111" s="2647"/>
      <c r="I111" s="2701"/>
      <c r="J111" s="2701"/>
      <c r="K111" s="2735"/>
      <c r="L111" s="2735"/>
      <c r="M111" s="2647"/>
      <c r="N111" s="3113"/>
      <c r="O111" s="3104"/>
      <c r="P111" s="3107"/>
      <c r="Q111" s="3107"/>
      <c r="R111" s="3107"/>
      <c r="S111" s="3110"/>
      <c r="T111" s="2647"/>
      <c r="U111" s="56"/>
      <c r="V111" s="367" t="s">
        <v>47</v>
      </c>
      <c r="W111" s="1807" t="s">
        <v>1578</v>
      </c>
      <c r="X111" s="34">
        <v>1</v>
      </c>
      <c r="Y111" s="35" t="s">
        <v>1542</v>
      </c>
      <c r="Z111" s="1755">
        <v>8</v>
      </c>
      <c r="AA111" s="1755">
        <f t="shared" ref="AA111:AA132" si="13">+X111*Z111</f>
        <v>8</v>
      </c>
      <c r="AB111" s="1755">
        <f t="shared" ref="AB111:AB132" si="14">+AA111*0.12+AA111</f>
        <v>8.9600000000000009</v>
      </c>
      <c r="AC111" s="237"/>
      <c r="AD111" s="1877"/>
      <c r="AE111" s="1785" t="s">
        <v>52</v>
      </c>
      <c r="AF111" s="38"/>
      <c r="AG111" s="2691"/>
    </row>
    <row r="112" spans="1:33" ht="18" customHeight="1" x14ac:dyDescent="0.25">
      <c r="A112" s="2458"/>
      <c r="B112" s="2710"/>
      <c r="C112" s="2662"/>
      <c r="D112" s="2647"/>
      <c r="E112" s="2706"/>
      <c r="F112" s="2647"/>
      <c r="G112" s="2647"/>
      <c r="H112" s="2647"/>
      <c r="I112" s="2701"/>
      <c r="J112" s="2701"/>
      <c r="K112" s="2735"/>
      <c r="L112" s="2735"/>
      <c r="M112" s="2647"/>
      <c r="N112" s="3113"/>
      <c r="O112" s="3104"/>
      <c r="P112" s="3107"/>
      <c r="Q112" s="3107"/>
      <c r="R112" s="3107"/>
      <c r="S112" s="3110"/>
      <c r="T112" s="2647"/>
      <c r="U112" s="32"/>
      <c r="V112" s="367" t="s">
        <v>47</v>
      </c>
      <c r="W112" s="1807" t="s">
        <v>1559</v>
      </c>
      <c r="X112" s="34">
        <v>3</v>
      </c>
      <c r="Y112" s="35" t="s">
        <v>275</v>
      </c>
      <c r="Z112" s="1755">
        <v>14.9</v>
      </c>
      <c r="AA112" s="1755">
        <f t="shared" si="13"/>
        <v>44.7</v>
      </c>
      <c r="AB112" s="1755">
        <f t="shared" si="14"/>
        <v>50.064</v>
      </c>
      <c r="AC112" s="237"/>
      <c r="AD112" s="1877"/>
      <c r="AE112" s="1785" t="s">
        <v>52</v>
      </c>
      <c r="AF112" s="38"/>
      <c r="AG112" s="2691"/>
    </row>
    <row r="113" spans="1:33" ht="18" customHeight="1" x14ac:dyDescent="0.25">
      <c r="A113" s="2458"/>
      <c r="B113" s="2710"/>
      <c r="C113" s="2662"/>
      <c r="D113" s="2647"/>
      <c r="E113" s="2706"/>
      <c r="F113" s="2647"/>
      <c r="G113" s="2647"/>
      <c r="H113" s="2647"/>
      <c r="I113" s="2701"/>
      <c r="J113" s="2701"/>
      <c r="K113" s="2735"/>
      <c r="L113" s="2735"/>
      <c r="M113" s="2647"/>
      <c r="N113" s="3113"/>
      <c r="O113" s="3104"/>
      <c r="P113" s="3107"/>
      <c r="Q113" s="3107"/>
      <c r="R113" s="3107"/>
      <c r="S113" s="3110"/>
      <c r="T113" s="2647"/>
      <c r="U113" s="1873"/>
      <c r="V113" s="367" t="s">
        <v>47</v>
      </c>
      <c r="W113" s="58" t="s">
        <v>1579</v>
      </c>
      <c r="X113" s="34">
        <v>1</v>
      </c>
      <c r="Y113" s="35" t="s">
        <v>1580</v>
      </c>
      <c r="Z113" s="1755">
        <v>137</v>
      </c>
      <c r="AA113" s="1755">
        <f t="shared" si="13"/>
        <v>137</v>
      </c>
      <c r="AB113" s="1755">
        <f t="shared" si="14"/>
        <v>153.44</v>
      </c>
      <c r="AC113" s="237"/>
      <c r="AD113" s="1877"/>
      <c r="AE113" s="1785" t="s">
        <v>52</v>
      </c>
      <c r="AF113" s="38"/>
      <c r="AG113" s="2691"/>
    </row>
    <row r="114" spans="1:33" ht="18" customHeight="1" x14ac:dyDescent="0.25">
      <c r="A114" s="2459"/>
      <c r="B114" s="2710"/>
      <c r="C114" s="2662"/>
      <c r="D114" s="2647"/>
      <c r="E114" s="2706"/>
      <c r="F114" s="2647"/>
      <c r="G114" s="2647"/>
      <c r="H114" s="2647"/>
      <c r="I114" s="2701"/>
      <c r="J114" s="2701"/>
      <c r="K114" s="2735"/>
      <c r="L114" s="2735"/>
      <c r="M114" s="2647"/>
      <c r="N114" s="3113"/>
      <c r="O114" s="3104"/>
      <c r="P114" s="3107"/>
      <c r="Q114" s="3107"/>
      <c r="R114" s="3107"/>
      <c r="S114" s="3110"/>
      <c r="T114" s="2647"/>
      <c r="U114" s="1878"/>
      <c r="V114" s="367" t="s">
        <v>47</v>
      </c>
      <c r="W114" s="65" t="s">
        <v>1581</v>
      </c>
      <c r="X114" s="61">
        <v>1</v>
      </c>
      <c r="Y114" s="64" t="s">
        <v>1580</v>
      </c>
      <c r="Z114" s="1879">
        <v>100</v>
      </c>
      <c r="AA114" s="1755">
        <f t="shared" si="13"/>
        <v>100</v>
      </c>
      <c r="AB114" s="1755">
        <f t="shared" si="14"/>
        <v>112</v>
      </c>
      <c r="AC114" s="1833"/>
      <c r="AD114" s="1880"/>
      <c r="AE114" s="1768" t="s">
        <v>52</v>
      </c>
      <c r="AF114" s="47"/>
      <c r="AG114" s="2691"/>
    </row>
    <row r="115" spans="1:33" ht="18" customHeight="1" x14ac:dyDescent="0.25">
      <c r="A115" s="2460" t="s">
        <v>140</v>
      </c>
      <c r="B115" s="2710"/>
      <c r="C115" s="2662"/>
      <c r="D115" s="2647"/>
      <c r="E115" s="2706"/>
      <c r="F115" s="2647"/>
      <c r="G115" s="2647"/>
      <c r="H115" s="2647"/>
      <c r="I115" s="2701"/>
      <c r="J115" s="2701"/>
      <c r="K115" s="2735"/>
      <c r="L115" s="2735"/>
      <c r="M115" s="2647"/>
      <c r="N115" s="3113"/>
      <c r="O115" s="3104"/>
      <c r="P115" s="3107"/>
      <c r="Q115" s="3107"/>
      <c r="R115" s="3107"/>
      <c r="S115" s="3110"/>
      <c r="T115" s="2647"/>
      <c r="U115" s="1878"/>
      <c r="V115" s="367" t="s">
        <v>47</v>
      </c>
      <c r="W115" s="65" t="s">
        <v>1582</v>
      </c>
      <c r="X115" s="61">
        <v>1</v>
      </c>
      <c r="Y115" s="64" t="s">
        <v>1580</v>
      </c>
      <c r="Z115" s="1879">
        <v>130</v>
      </c>
      <c r="AA115" s="1755">
        <f t="shared" si="13"/>
        <v>130</v>
      </c>
      <c r="AB115" s="1755">
        <f t="shared" si="14"/>
        <v>145.6</v>
      </c>
      <c r="AC115" s="1833"/>
      <c r="AD115" s="1880"/>
      <c r="AE115" s="1768" t="s">
        <v>52</v>
      </c>
      <c r="AF115" s="47"/>
      <c r="AG115" s="2691"/>
    </row>
    <row r="116" spans="1:33" ht="18" customHeight="1" x14ac:dyDescent="0.25">
      <c r="A116" s="2458"/>
      <c r="B116" s="2710"/>
      <c r="C116" s="2662"/>
      <c r="D116" s="2647"/>
      <c r="E116" s="2706"/>
      <c r="F116" s="2647"/>
      <c r="G116" s="2647"/>
      <c r="H116" s="2647"/>
      <c r="I116" s="2701"/>
      <c r="J116" s="2701"/>
      <c r="K116" s="2735"/>
      <c r="L116" s="2735"/>
      <c r="M116" s="2647"/>
      <c r="N116" s="3113"/>
      <c r="O116" s="3104"/>
      <c r="P116" s="3107"/>
      <c r="Q116" s="3107"/>
      <c r="R116" s="3107"/>
      <c r="S116" s="3110"/>
      <c r="T116" s="2647"/>
      <c r="U116" s="1878"/>
      <c r="V116" s="367" t="s">
        <v>47</v>
      </c>
      <c r="W116" s="65" t="s">
        <v>1583</v>
      </c>
      <c r="X116" s="61">
        <v>1</v>
      </c>
      <c r="Y116" s="64" t="s">
        <v>1580</v>
      </c>
      <c r="Z116" s="1879">
        <v>130</v>
      </c>
      <c r="AA116" s="1755">
        <f t="shared" si="13"/>
        <v>130</v>
      </c>
      <c r="AB116" s="1755">
        <f t="shared" si="14"/>
        <v>145.6</v>
      </c>
      <c r="AC116" s="1833"/>
      <c r="AD116" s="1880"/>
      <c r="AE116" s="1768" t="s">
        <v>52</v>
      </c>
      <c r="AF116" s="47"/>
      <c r="AG116" s="2691"/>
    </row>
    <row r="117" spans="1:33" ht="18" customHeight="1" x14ac:dyDescent="0.25">
      <c r="A117" s="2458"/>
      <c r="B117" s="2710"/>
      <c r="C117" s="2662"/>
      <c r="D117" s="2647"/>
      <c r="E117" s="2706"/>
      <c r="F117" s="2647"/>
      <c r="G117" s="2647"/>
      <c r="H117" s="2647"/>
      <c r="I117" s="2701"/>
      <c r="J117" s="2701"/>
      <c r="K117" s="2735"/>
      <c r="L117" s="2735"/>
      <c r="M117" s="2647"/>
      <c r="N117" s="3113"/>
      <c r="O117" s="3104"/>
      <c r="P117" s="3107"/>
      <c r="Q117" s="3107"/>
      <c r="R117" s="3107"/>
      <c r="S117" s="3110"/>
      <c r="T117" s="2647"/>
      <c r="U117" s="1878"/>
      <c r="V117" s="367" t="s">
        <v>47</v>
      </c>
      <c r="W117" s="65" t="s">
        <v>1584</v>
      </c>
      <c r="X117" s="61">
        <v>3</v>
      </c>
      <c r="Y117" s="64" t="s">
        <v>1585</v>
      </c>
      <c r="Z117" s="1879">
        <v>2.6</v>
      </c>
      <c r="AA117" s="1755">
        <f t="shared" si="13"/>
        <v>7.8000000000000007</v>
      </c>
      <c r="AB117" s="1755">
        <f t="shared" si="14"/>
        <v>8.7360000000000007</v>
      </c>
      <c r="AC117" s="1833"/>
      <c r="AD117" s="1880"/>
      <c r="AE117" s="1768" t="s">
        <v>52</v>
      </c>
      <c r="AF117" s="47"/>
      <c r="AG117" s="2691"/>
    </row>
    <row r="118" spans="1:33" ht="18" customHeight="1" x14ac:dyDescent="0.25">
      <c r="A118" s="2458"/>
      <c r="B118" s="2710"/>
      <c r="C118" s="2662"/>
      <c r="D118" s="2647"/>
      <c r="E118" s="2706"/>
      <c r="F118" s="2647"/>
      <c r="G118" s="2647"/>
      <c r="H118" s="2647"/>
      <c r="I118" s="2701"/>
      <c r="J118" s="2701"/>
      <c r="K118" s="2735"/>
      <c r="L118" s="2735"/>
      <c r="M118" s="2647"/>
      <c r="N118" s="3113"/>
      <c r="O118" s="3104"/>
      <c r="P118" s="3107"/>
      <c r="Q118" s="3107"/>
      <c r="R118" s="3107"/>
      <c r="S118" s="3110"/>
      <c r="T118" s="2647"/>
      <c r="U118" s="1878"/>
      <c r="V118" s="367" t="s">
        <v>47</v>
      </c>
      <c r="W118" s="65" t="s">
        <v>1586</v>
      </c>
      <c r="X118" s="61">
        <v>3</v>
      </c>
      <c r="Y118" s="64" t="s">
        <v>1585</v>
      </c>
      <c r="Z118" s="1879">
        <v>2.6</v>
      </c>
      <c r="AA118" s="1755">
        <f t="shared" si="13"/>
        <v>7.8000000000000007</v>
      </c>
      <c r="AB118" s="1755">
        <f t="shared" si="14"/>
        <v>8.7360000000000007</v>
      </c>
      <c r="AC118" s="1833"/>
      <c r="AD118" s="1880"/>
      <c r="AE118" s="1768" t="s">
        <v>52</v>
      </c>
      <c r="AF118" s="47"/>
      <c r="AG118" s="2691"/>
    </row>
    <row r="119" spans="1:33" ht="18" customHeight="1" x14ac:dyDescent="0.25">
      <c r="A119" s="2458"/>
      <c r="B119" s="2710"/>
      <c r="C119" s="2662"/>
      <c r="D119" s="2647"/>
      <c r="E119" s="2706"/>
      <c r="F119" s="2647"/>
      <c r="G119" s="2647"/>
      <c r="H119" s="2647"/>
      <c r="I119" s="2701"/>
      <c r="J119" s="2701"/>
      <c r="K119" s="2735"/>
      <c r="L119" s="2735"/>
      <c r="M119" s="2647"/>
      <c r="N119" s="3113"/>
      <c r="O119" s="3104"/>
      <c r="P119" s="3107"/>
      <c r="Q119" s="3107"/>
      <c r="R119" s="3107"/>
      <c r="S119" s="3110"/>
      <c r="T119" s="2647"/>
      <c r="U119" s="1878"/>
      <c r="V119" s="367" t="s">
        <v>47</v>
      </c>
      <c r="W119" s="65" t="s">
        <v>1587</v>
      </c>
      <c r="X119" s="61">
        <v>3</v>
      </c>
      <c r="Y119" s="64" t="s">
        <v>1585</v>
      </c>
      <c r="Z119" s="1879">
        <v>2.6</v>
      </c>
      <c r="AA119" s="1755">
        <f t="shared" si="13"/>
        <v>7.8000000000000007</v>
      </c>
      <c r="AB119" s="1755">
        <f t="shared" si="14"/>
        <v>8.7360000000000007</v>
      </c>
      <c r="AC119" s="1833"/>
      <c r="AD119" s="1880"/>
      <c r="AE119" s="1768" t="s">
        <v>52</v>
      </c>
      <c r="AF119" s="47"/>
      <c r="AG119" s="2691"/>
    </row>
    <row r="120" spans="1:33" ht="18" customHeight="1" x14ac:dyDescent="0.25">
      <c r="A120" s="2458"/>
      <c r="B120" s="2710"/>
      <c r="C120" s="2662"/>
      <c r="D120" s="2647"/>
      <c r="E120" s="2706"/>
      <c r="F120" s="2647"/>
      <c r="G120" s="2647"/>
      <c r="H120" s="2647"/>
      <c r="I120" s="2701"/>
      <c r="J120" s="2701"/>
      <c r="K120" s="2735"/>
      <c r="L120" s="2735"/>
      <c r="M120" s="2647"/>
      <c r="N120" s="3113"/>
      <c r="O120" s="3104"/>
      <c r="P120" s="3107"/>
      <c r="Q120" s="3107"/>
      <c r="R120" s="3107"/>
      <c r="S120" s="3110"/>
      <c r="T120" s="2647"/>
      <c r="U120" s="1878"/>
      <c r="V120" s="367" t="s">
        <v>47</v>
      </c>
      <c r="W120" s="65" t="s">
        <v>1588</v>
      </c>
      <c r="X120" s="61">
        <v>3</v>
      </c>
      <c r="Y120" s="64" t="s">
        <v>1585</v>
      </c>
      <c r="Z120" s="1879">
        <v>2.6</v>
      </c>
      <c r="AA120" s="1755">
        <f t="shared" si="13"/>
        <v>7.8000000000000007</v>
      </c>
      <c r="AB120" s="1755">
        <f t="shared" si="14"/>
        <v>8.7360000000000007</v>
      </c>
      <c r="AC120" s="1833"/>
      <c r="AD120" s="1880"/>
      <c r="AE120" s="1768" t="s">
        <v>52</v>
      </c>
      <c r="AF120" s="47"/>
      <c r="AG120" s="2691"/>
    </row>
    <row r="121" spans="1:33" ht="18" customHeight="1" x14ac:dyDescent="0.25">
      <c r="A121" s="2458"/>
      <c r="B121" s="2710"/>
      <c r="C121" s="2662"/>
      <c r="D121" s="2647"/>
      <c r="E121" s="2706"/>
      <c r="F121" s="2647"/>
      <c r="G121" s="2647"/>
      <c r="H121" s="2647"/>
      <c r="I121" s="2701"/>
      <c r="J121" s="2701"/>
      <c r="K121" s="2735"/>
      <c r="L121" s="2735"/>
      <c r="M121" s="2647"/>
      <c r="N121" s="3113"/>
      <c r="O121" s="3104"/>
      <c r="P121" s="3107"/>
      <c r="Q121" s="3107"/>
      <c r="R121" s="3107"/>
      <c r="S121" s="3110"/>
      <c r="T121" s="2647"/>
      <c r="U121" s="1878"/>
      <c r="V121" s="367" t="s">
        <v>47</v>
      </c>
      <c r="W121" s="65" t="s">
        <v>1589</v>
      </c>
      <c r="X121" s="61">
        <v>3</v>
      </c>
      <c r="Y121" s="64" t="s">
        <v>1585</v>
      </c>
      <c r="Z121" s="1879">
        <v>2.6</v>
      </c>
      <c r="AA121" s="1755">
        <f t="shared" si="13"/>
        <v>7.8000000000000007</v>
      </c>
      <c r="AB121" s="1755">
        <f t="shared" si="14"/>
        <v>8.7360000000000007</v>
      </c>
      <c r="AC121" s="1833"/>
      <c r="AD121" s="1880"/>
      <c r="AE121" s="1768" t="s">
        <v>52</v>
      </c>
      <c r="AF121" s="47"/>
      <c r="AG121" s="2691"/>
    </row>
    <row r="122" spans="1:33" ht="18" customHeight="1" x14ac:dyDescent="0.25">
      <c r="A122" s="2458"/>
      <c r="B122" s="2710"/>
      <c r="C122" s="2662"/>
      <c r="D122" s="2647"/>
      <c r="E122" s="2706"/>
      <c r="F122" s="2647"/>
      <c r="G122" s="2647"/>
      <c r="H122" s="2647"/>
      <c r="I122" s="2701"/>
      <c r="J122" s="2701"/>
      <c r="K122" s="2735"/>
      <c r="L122" s="2735"/>
      <c r="M122" s="2647"/>
      <c r="N122" s="3113"/>
      <c r="O122" s="3104"/>
      <c r="P122" s="3107"/>
      <c r="Q122" s="3107"/>
      <c r="R122" s="3107"/>
      <c r="S122" s="3110"/>
      <c r="T122" s="2647"/>
      <c r="U122" s="1878"/>
      <c r="V122" s="367" t="s">
        <v>47</v>
      </c>
      <c r="W122" s="65" t="s">
        <v>1590</v>
      </c>
      <c r="X122" s="61">
        <v>3</v>
      </c>
      <c r="Y122" s="64" t="s">
        <v>1585</v>
      </c>
      <c r="Z122" s="1879">
        <v>2.6</v>
      </c>
      <c r="AA122" s="1755">
        <f t="shared" si="13"/>
        <v>7.8000000000000007</v>
      </c>
      <c r="AB122" s="1755">
        <f t="shared" si="14"/>
        <v>8.7360000000000007</v>
      </c>
      <c r="AC122" s="1833"/>
      <c r="AD122" s="1880"/>
      <c r="AE122" s="1768" t="s">
        <v>52</v>
      </c>
      <c r="AF122" s="47"/>
      <c r="AG122" s="2691"/>
    </row>
    <row r="123" spans="1:33" ht="18" customHeight="1" x14ac:dyDescent="0.25">
      <c r="A123" s="2458"/>
      <c r="B123" s="2710"/>
      <c r="C123" s="2662"/>
      <c r="D123" s="2647"/>
      <c r="E123" s="2706"/>
      <c r="F123" s="2647"/>
      <c r="G123" s="2647"/>
      <c r="H123" s="2647"/>
      <c r="I123" s="2701"/>
      <c r="J123" s="2701"/>
      <c r="K123" s="2735"/>
      <c r="L123" s="2735"/>
      <c r="M123" s="2647"/>
      <c r="N123" s="3113"/>
      <c r="O123" s="3104"/>
      <c r="P123" s="3107"/>
      <c r="Q123" s="3107"/>
      <c r="R123" s="3107"/>
      <c r="S123" s="3110"/>
      <c r="T123" s="2647"/>
      <c r="U123" s="1878"/>
      <c r="V123" s="367" t="s">
        <v>47</v>
      </c>
      <c r="W123" s="65" t="s">
        <v>1591</v>
      </c>
      <c r="X123" s="61">
        <v>3</v>
      </c>
      <c r="Y123" s="64" t="s">
        <v>1585</v>
      </c>
      <c r="Z123" s="1879">
        <v>2.6</v>
      </c>
      <c r="AA123" s="1755">
        <f t="shared" si="13"/>
        <v>7.8000000000000007</v>
      </c>
      <c r="AB123" s="1755">
        <f t="shared" si="14"/>
        <v>8.7360000000000007</v>
      </c>
      <c r="AC123" s="1833"/>
      <c r="AD123" s="1880"/>
      <c r="AE123" s="1768" t="s">
        <v>52</v>
      </c>
      <c r="AF123" s="47"/>
      <c r="AG123" s="2691"/>
    </row>
    <row r="124" spans="1:33" ht="18" customHeight="1" x14ac:dyDescent="0.25">
      <c r="A124" s="2458"/>
      <c r="B124" s="2710"/>
      <c r="C124" s="2662"/>
      <c r="D124" s="2647"/>
      <c r="E124" s="2706"/>
      <c r="F124" s="2647"/>
      <c r="G124" s="2647"/>
      <c r="H124" s="2647"/>
      <c r="I124" s="2701"/>
      <c r="J124" s="2701"/>
      <c r="K124" s="2735"/>
      <c r="L124" s="2735"/>
      <c r="M124" s="2647"/>
      <c r="N124" s="3113"/>
      <c r="O124" s="3104"/>
      <c r="P124" s="3107"/>
      <c r="Q124" s="3107"/>
      <c r="R124" s="3107"/>
      <c r="S124" s="3110"/>
      <c r="T124" s="2647"/>
      <c r="U124" s="1878"/>
      <c r="V124" s="367" t="s">
        <v>47</v>
      </c>
      <c r="W124" s="65" t="s">
        <v>1592</v>
      </c>
      <c r="X124" s="61">
        <v>3</v>
      </c>
      <c r="Y124" s="64" t="s">
        <v>1585</v>
      </c>
      <c r="Z124" s="1879">
        <v>2.6</v>
      </c>
      <c r="AA124" s="1755">
        <f t="shared" si="13"/>
        <v>7.8000000000000007</v>
      </c>
      <c r="AB124" s="1755">
        <f t="shared" si="14"/>
        <v>8.7360000000000007</v>
      </c>
      <c r="AC124" s="1833"/>
      <c r="AD124" s="1880"/>
      <c r="AE124" s="1768" t="s">
        <v>52</v>
      </c>
      <c r="AF124" s="47"/>
      <c r="AG124" s="2691"/>
    </row>
    <row r="125" spans="1:33" ht="18" customHeight="1" x14ac:dyDescent="0.25">
      <c r="A125" s="2458"/>
      <c r="B125" s="2710"/>
      <c r="C125" s="2662"/>
      <c r="D125" s="2647"/>
      <c r="E125" s="2706"/>
      <c r="F125" s="2647"/>
      <c r="G125" s="2647"/>
      <c r="H125" s="2647"/>
      <c r="I125" s="2701"/>
      <c r="J125" s="2701"/>
      <c r="K125" s="2735"/>
      <c r="L125" s="2735"/>
      <c r="M125" s="2647"/>
      <c r="N125" s="3113"/>
      <c r="O125" s="3104"/>
      <c r="P125" s="3107"/>
      <c r="Q125" s="3107"/>
      <c r="R125" s="3107"/>
      <c r="S125" s="3110"/>
      <c r="T125" s="2647"/>
      <c r="U125" s="1878"/>
      <c r="V125" s="367" t="s">
        <v>47</v>
      </c>
      <c r="W125" s="65" t="s">
        <v>1593</v>
      </c>
      <c r="X125" s="61">
        <v>3</v>
      </c>
      <c r="Y125" s="64" t="s">
        <v>1585</v>
      </c>
      <c r="Z125" s="1879">
        <v>2.6</v>
      </c>
      <c r="AA125" s="1755">
        <f t="shared" si="13"/>
        <v>7.8000000000000007</v>
      </c>
      <c r="AB125" s="1755">
        <f t="shared" si="14"/>
        <v>8.7360000000000007</v>
      </c>
      <c r="AC125" s="1833"/>
      <c r="AD125" s="1880"/>
      <c r="AE125" s="1768" t="s">
        <v>52</v>
      </c>
      <c r="AF125" s="47"/>
      <c r="AG125" s="2691"/>
    </row>
    <row r="126" spans="1:33" ht="18" customHeight="1" x14ac:dyDescent="0.25">
      <c r="A126" s="2458"/>
      <c r="B126" s="2710"/>
      <c r="C126" s="2662"/>
      <c r="D126" s="2647"/>
      <c r="E126" s="2706"/>
      <c r="F126" s="2647"/>
      <c r="G126" s="2647"/>
      <c r="H126" s="2647"/>
      <c r="I126" s="2701"/>
      <c r="J126" s="2701"/>
      <c r="K126" s="2735"/>
      <c r="L126" s="2735"/>
      <c r="M126" s="2647"/>
      <c r="N126" s="3113"/>
      <c r="O126" s="3104"/>
      <c r="P126" s="3107"/>
      <c r="Q126" s="3107"/>
      <c r="R126" s="3107"/>
      <c r="S126" s="3110"/>
      <c r="T126" s="2647"/>
      <c r="U126" s="1878"/>
      <c r="V126" s="367" t="s">
        <v>47</v>
      </c>
      <c r="W126" s="65" t="s">
        <v>1594</v>
      </c>
      <c r="X126" s="61">
        <v>3</v>
      </c>
      <c r="Y126" s="64" t="s">
        <v>1585</v>
      </c>
      <c r="Z126" s="1879">
        <v>2.6</v>
      </c>
      <c r="AA126" s="1755">
        <f t="shared" si="13"/>
        <v>7.8000000000000007</v>
      </c>
      <c r="AB126" s="1755">
        <f t="shared" si="14"/>
        <v>8.7360000000000007</v>
      </c>
      <c r="AC126" s="1833"/>
      <c r="AD126" s="1880"/>
      <c r="AE126" s="1768" t="s">
        <v>52</v>
      </c>
      <c r="AF126" s="47"/>
      <c r="AG126" s="2691"/>
    </row>
    <row r="127" spans="1:33" ht="18" customHeight="1" x14ac:dyDescent="0.25">
      <c r="A127" s="2458"/>
      <c r="B127" s="2710"/>
      <c r="C127" s="2662"/>
      <c r="D127" s="2647"/>
      <c r="E127" s="2706"/>
      <c r="F127" s="2647"/>
      <c r="G127" s="2647"/>
      <c r="H127" s="2647"/>
      <c r="I127" s="2701"/>
      <c r="J127" s="2701"/>
      <c r="K127" s="2735"/>
      <c r="L127" s="2735"/>
      <c r="M127" s="2647"/>
      <c r="N127" s="3113"/>
      <c r="O127" s="3104"/>
      <c r="P127" s="3107"/>
      <c r="Q127" s="3107"/>
      <c r="R127" s="3107"/>
      <c r="S127" s="3110"/>
      <c r="T127" s="2647"/>
      <c r="U127" s="1878"/>
      <c r="V127" s="367" t="s">
        <v>47</v>
      </c>
      <c r="W127" s="65" t="s">
        <v>1595</v>
      </c>
      <c r="X127" s="61">
        <v>3</v>
      </c>
      <c r="Y127" s="64" t="s">
        <v>1585</v>
      </c>
      <c r="Z127" s="1879">
        <v>2.6</v>
      </c>
      <c r="AA127" s="1755">
        <f t="shared" si="13"/>
        <v>7.8000000000000007</v>
      </c>
      <c r="AB127" s="1755">
        <f t="shared" si="14"/>
        <v>8.7360000000000007</v>
      </c>
      <c r="AC127" s="1833"/>
      <c r="AD127" s="1880"/>
      <c r="AE127" s="1768" t="s">
        <v>52</v>
      </c>
      <c r="AF127" s="47"/>
      <c r="AG127" s="2691"/>
    </row>
    <row r="128" spans="1:33" ht="18" customHeight="1" x14ac:dyDescent="0.25">
      <c r="A128" s="2458"/>
      <c r="B128" s="2710"/>
      <c r="C128" s="2662"/>
      <c r="D128" s="2647"/>
      <c r="E128" s="2706"/>
      <c r="F128" s="2647"/>
      <c r="G128" s="2647"/>
      <c r="H128" s="2647"/>
      <c r="I128" s="2701"/>
      <c r="J128" s="2701"/>
      <c r="K128" s="2735"/>
      <c r="L128" s="2735"/>
      <c r="M128" s="2647"/>
      <c r="N128" s="3113"/>
      <c r="O128" s="3104"/>
      <c r="P128" s="3107"/>
      <c r="Q128" s="3107"/>
      <c r="R128" s="3107"/>
      <c r="S128" s="3110"/>
      <c r="T128" s="2647"/>
      <c r="U128" s="1878"/>
      <c r="V128" s="367" t="s">
        <v>47</v>
      </c>
      <c r="W128" s="65" t="s">
        <v>1596</v>
      </c>
      <c r="X128" s="61">
        <v>3</v>
      </c>
      <c r="Y128" s="64" t="s">
        <v>1585</v>
      </c>
      <c r="Z128" s="1879">
        <v>2.6</v>
      </c>
      <c r="AA128" s="1755">
        <f t="shared" si="13"/>
        <v>7.8000000000000007</v>
      </c>
      <c r="AB128" s="1755">
        <f t="shared" si="14"/>
        <v>8.7360000000000007</v>
      </c>
      <c r="AC128" s="1833"/>
      <c r="AD128" s="1880"/>
      <c r="AE128" s="1768" t="s">
        <v>52</v>
      </c>
      <c r="AF128" s="47"/>
      <c r="AG128" s="2691"/>
    </row>
    <row r="129" spans="1:33" ht="18" customHeight="1" x14ac:dyDescent="0.25">
      <c r="A129" s="2458"/>
      <c r="B129" s="2710"/>
      <c r="C129" s="2662"/>
      <c r="D129" s="2647"/>
      <c r="E129" s="2706"/>
      <c r="F129" s="2647"/>
      <c r="G129" s="2647"/>
      <c r="H129" s="2647"/>
      <c r="I129" s="2701"/>
      <c r="J129" s="2701"/>
      <c r="K129" s="2735"/>
      <c r="L129" s="2735"/>
      <c r="M129" s="2647"/>
      <c r="N129" s="3113"/>
      <c r="O129" s="3104"/>
      <c r="P129" s="3107"/>
      <c r="Q129" s="3107"/>
      <c r="R129" s="3107"/>
      <c r="S129" s="3110"/>
      <c r="T129" s="2647"/>
      <c r="U129" s="1878"/>
      <c r="V129" s="367" t="s">
        <v>47</v>
      </c>
      <c r="W129" s="65" t="s">
        <v>1597</v>
      </c>
      <c r="X129" s="61">
        <v>1</v>
      </c>
      <c r="Y129" s="64" t="s">
        <v>268</v>
      </c>
      <c r="Z129" s="1879">
        <v>9</v>
      </c>
      <c r="AA129" s="1755">
        <f t="shared" si="13"/>
        <v>9</v>
      </c>
      <c r="AB129" s="1755">
        <f t="shared" si="14"/>
        <v>10.08</v>
      </c>
      <c r="AC129" s="1833"/>
      <c r="AD129" s="1880"/>
      <c r="AE129" s="1768" t="s">
        <v>52</v>
      </c>
      <c r="AF129" s="47"/>
      <c r="AG129" s="2691"/>
    </row>
    <row r="130" spans="1:33" ht="18" customHeight="1" x14ac:dyDescent="0.25">
      <c r="A130" s="2458"/>
      <c r="B130" s="2710"/>
      <c r="C130" s="2662"/>
      <c r="D130" s="2647"/>
      <c r="E130" s="2706"/>
      <c r="F130" s="2647"/>
      <c r="G130" s="2647"/>
      <c r="H130" s="2647"/>
      <c r="I130" s="2701"/>
      <c r="J130" s="2701"/>
      <c r="K130" s="2735"/>
      <c r="L130" s="2735"/>
      <c r="M130" s="2647"/>
      <c r="N130" s="3113"/>
      <c r="O130" s="3104"/>
      <c r="P130" s="3107"/>
      <c r="Q130" s="3107"/>
      <c r="R130" s="3107"/>
      <c r="S130" s="3110"/>
      <c r="T130" s="2647"/>
      <c r="U130" s="1878"/>
      <c r="V130" s="367" t="s">
        <v>47</v>
      </c>
      <c r="W130" s="65" t="s">
        <v>2077</v>
      </c>
      <c r="X130" s="61">
        <v>2</v>
      </c>
      <c r="Y130" s="64" t="s">
        <v>1598</v>
      </c>
      <c r="Z130" s="1879">
        <v>12.5</v>
      </c>
      <c r="AA130" s="1755">
        <f t="shared" si="13"/>
        <v>25</v>
      </c>
      <c r="AB130" s="1755">
        <f t="shared" si="14"/>
        <v>28</v>
      </c>
      <c r="AC130" s="1833"/>
      <c r="AD130" s="1880"/>
      <c r="AE130" s="1768" t="s">
        <v>52</v>
      </c>
      <c r="AF130" s="47"/>
      <c r="AG130" s="2691"/>
    </row>
    <row r="131" spans="1:33" ht="33.950000000000003" customHeight="1" x14ac:dyDescent="0.25">
      <c r="A131" s="2458"/>
      <c r="B131" s="2710"/>
      <c r="C131" s="2662"/>
      <c r="D131" s="2647"/>
      <c r="E131" s="2706"/>
      <c r="F131" s="2647"/>
      <c r="G131" s="2647"/>
      <c r="H131" s="2647"/>
      <c r="I131" s="2701"/>
      <c r="J131" s="2701"/>
      <c r="K131" s="2735"/>
      <c r="L131" s="2735"/>
      <c r="M131" s="2647"/>
      <c r="N131" s="3113"/>
      <c r="O131" s="3104"/>
      <c r="P131" s="3107"/>
      <c r="Q131" s="3107"/>
      <c r="R131" s="3107"/>
      <c r="S131" s="3110"/>
      <c r="T131" s="2647"/>
      <c r="U131" s="1878"/>
      <c r="V131" s="367" t="s">
        <v>47</v>
      </c>
      <c r="W131" s="65" t="s">
        <v>1599</v>
      </c>
      <c r="X131" s="61">
        <v>5</v>
      </c>
      <c r="Y131" s="64" t="s">
        <v>1600</v>
      </c>
      <c r="Z131" s="1879">
        <v>65</v>
      </c>
      <c r="AA131" s="1755">
        <f t="shared" si="13"/>
        <v>325</v>
      </c>
      <c r="AB131" s="1755">
        <f t="shared" si="14"/>
        <v>364</v>
      </c>
      <c r="AC131" s="1833"/>
      <c r="AD131" s="1880"/>
      <c r="AE131" s="1768" t="s">
        <v>52</v>
      </c>
      <c r="AF131" s="47"/>
      <c r="AG131" s="2691"/>
    </row>
    <row r="132" spans="1:33" ht="18" customHeight="1" x14ac:dyDescent="0.25">
      <c r="A132" s="2458"/>
      <c r="B132" s="2710"/>
      <c r="C132" s="2662"/>
      <c r="D132" s="2647"/>
      <c r="E132" s="2706"/>
      <c r="F132" s="2647"/>
      <c r="G132" s="2647"/>
      <c r="H132" s="2647"/>
      <c r="I132" s="2702"/>
      <c r="J132" s="2702"/>
      <c r="K132" s="3123"/>
      <c r="L132" s="3123"/>
      <c r="M132" s="2648"/>
      <c r="N132" s="3116"/>
      <c r="O132" s="3105"/>
      <c r="P132" s="3108"/>
      <c r="Q132" s="3108"/>
      <c r="R132" s="3108"/>
      <c r="S132" s="3111"/>
      <c r="T132" s="2648"/>
      <c r="U132" s="1881"/>
      <c r="V132" s="1757" t="s">
        <v>47</v>
      </c>
      <c r="W132" s="106" t="s">
        <v>1601</v>
      </c>
      <c r="X132" s="107">
        <v>2</v>
      </c>
      <c r="Y132" s="111" t="s">
        <v>1602</v>
      </c>
      <c r="Z132" s="1799">
        <v>17</v>
      </c>
      <c r="AA132" s="1799">
        <f t="shared" si="13"/>
        <v>34</v>
      </c>
      <c r="AB132" s="1799">
        <f t="shared" si="14"/>
        <v>38.08</v>
      </c>
      <c r="AC132" s="242"/>
      <c r="AD132" s="1882"/>
      <c r="AE132" s="1795" t="s">
        <v>52</v>
      </c>
      <c r="AF132" s="112"/>
      <c r="AG132" s="2692"/>
    </row>
    <row r="133" spans="1:33" ht="33.950000000000003" customHeight="1" x14ac:dyDescent="0.25">
      <c r="A133" s="2458"/>
      <c r="B133" s="2710"/>
      <c r="C133" s="2662"/>
      <c r="D133" s="2647"/>
      <c r="E133" s="2706"/>
      <c r="F133" s="2647"/>
      <c r="G133" s="2647"/>
      <c r="H133" s="2647"/>
      <c r="I133" s="2655">
        <v>50</v>
      </c>
      <c r="J133" s="2655">
        <v>50</v>
      </c>
      <c r="K133" s="2649">
        <v>8</v>
      </c>
      <c r="L133" s="2649">
        <v>16</v>
      </c>
      <c r="M133" s="2646" t="s">
        <v>1567</v>
      </c>
      <c r="N133" s="3112" t="s">
        <v>2076</v>
      </c>
      <c r="O133" s="3117">
        <v>0</v>
      </c>
      <c r="P133" s="3120">
        <f>AC133</f>
        <v>1553.8655999999996</v>
      </c>
      <c r="Q133" s="3120">
        <v>0</v>
      </c>
      <c r="R133" s="3120">
        <v>0</v>
      </c>
      <c r="S133" s="3124">
        <f>SUM(O133:Q173)</f>
        <v>1553.8655999999996</v>
      </c>
      <c r="T133" s="2647" t="s">
        <v>1572</v>
      </c>
      <c r="U133" s="1855" t="s">
        <v>1167</v>
      </c>
      <c r="V133" s="1846"/>
      <c r="W133" s="132" t="s">
        <v>169</v>
      </c>
      <c r="X133" s="1883"/>
      <c r="Y133" s="1884"/>
      <c r="Z133" s="1748"/>
      <c r="AA133" s="1748"/>
      <c r="AB133" s="1748"/>
      <c r="AC133" s="1748">
        <f>SUM(AB134:AB173)</f>
        <v>1553.8655999999996</v>
      </c>
      <c r="AD133" s="1885"/>
      <c r="AE133" s="1885"/>
      <c r="AF133" s="134"/>
      <c r="AG133" s="2691" t="s">
        <v>1603</v>
      </c>
    </row>
    <row r="134" spans="1:33" ht="18" customHeight="1" x14ac:dyDescent="0.25">
      <c r="A134" s="2458"/>
      <c r="B134" s="2710"/>
      <c r="C134" s="2662"/>
      <c r="D134" s="2647"/>
      <c r="E134" s="2706"/>
      <c r="F134" s="2647"/>
      <c r="G134" s="2647"/>
      <c r="H134" s="2647"/>
      <c r="I134" s="2656"/>
      <c r="J134" s="2656"/>
      <c r="K134" s="2651"/>
      <c r="L134" s="2651"/>
      <c r="M134" s="2647"/>
      <c r="N134" s="3113"/>
      <c r="O134" s="3118"/>
      <c r="P134" s="3121"/>
      <c r="Q134" s="3121"/>
      <c r="R134" s="3121"/>
      <c r="S134" s="3125"/>
      <c r="T134" s="2647"/>
      <c r="U134" s="32"/>
      <c r="V134" s="367" t="s">
        <v>47</v>
      </c>
      <c r="W134" s="1807" t="s">
        <v>1575</v>
      </c>
      <c r="X134" s="34">
        <v>2</v>
      </c>
      <c r="Y134" s="35" t="s">
        <v>264</v>
      </c>
      <c r="Z134" s="1755">
        <v>6.2</v>
      </c>
      <c r="AA134" s="1755">
        <f t="shared" ref="AA134:AA173" si="15">+X134*Z134</f>
        <v>12.4</v>
      </c>
      <c r="AB134" s="1755">
        <f t="shared" ref="AB134:AB173" si="16">+AA134*0.12+AA134</f>
        <v>13.888</v>
      </c>
      <c r="AC134" s="237"/>
      <c r="AD134" s="1877"/>
      <c r="AE134" s="1785" t="s">
        <v>52</v>
      </c>
      <c r="AF134" s="38"/>
      <c r="AG134" s="2691"/>
    </row>
    <row r="135" spans="1:33" ht="18" customHeight="1" x14ac:dyDescent="0.25">
      <c r="A135" s="2458"/>
      <c r="B135" s="2710"/>
      <c r="C135" s="2662"/>
      <c r="D135" s="2647"/>
      <c r="E135" s="2706"/>
      <c r="F135" s="2647"/>
      <c r="G135" s="2647"/>
      <c r="H135" s="2647"/>
      <c r="I135" s="2656"/>
      <c r="J135" s="2656"/>
      <c r="K135" s="2651"/>
      <c r="L135" s="2651"/>
      <c r="M135" s="2647"/>
      <c r="N135" s="3113"/>
      <c r="O135" s="3118"/>
      <c r="P135" s="3121"/>
      <c r="Q135" s="3121"/>
      <c r="R135" s="3121"/>
      <c r="S135" s="3125"/>
      <c r="T135" s="2647"/>
      <c r="U135" s="32"/>
      <c r="V135" s="367" t="s">
        <v>47</v>
      </c>
      <c r="W135" s="1807" t="s">
        <v>1543</v>
      </c>
      <c r="X135" s="34">
        <v>100</v>
      </c>
      <c r="Y135" s="35" t="s">
        <v>1542</v>
      </c>
      <c r="Z135" s="1755">
        <v>0.11</v>
      </c>
      <c r="AA135" s="1755">
        <f t="shared" si="15"/>
        <v>11</v>
      </c>
      <c r="AB135" s="1755">
        <f t="shared" si="16"/>
        <v>12.32</v>
      </c>
      <c r="AC135" s="237"/>
      <c r="AD135" s="1877"/>
      <c r="AE135" s="1785" t="s">
        <v>52</v>
      </c>
      <c r="AF135" s="38"/>
      <c r="AG135" s="2691"/>
    </row>
    <row r="136" spans="1:33" ht="18" customHeight="1" x14ac:dyDescent="0.25">
      <c r="A136" s="2458"/>
      <c r="B136" s="2710"/>
      <c r="C136" s="2662"/>
      <c r="D136" s="2647"/>
      <c r="E136" s="2706"/>
      <c r="F136" s="2647"/>
      <c r="G136" s="2647"/>
      <c r="H136" s="2647"/>
      <c r="I136" s="2656"/>
      <c r="J136" s="2656"/>
      <c r="K136" s="2651"/>
      <c r="L136" s="2651"/>
      <c r="M136" s="2647"/>
      <c r="N136" s="3113"/>
      <c r="O136" s="3118"/>
      <c r="P136" s="3121"/>
      <c r="Q136" s="3121"/>
      <c r="R136" s="3121"/>
      <c r="S136" s="3125"/>
      <c r="T136" s="2647"/>
      <c r="U136" s="32"/>
      <c r="V136" s="367" t="s">
        <v>47</v>
      </c>
      <c r="W136" s="1807" t="s">
        <v>1578</v>
      </c>
      <c r="X136" s="34">
        <v>1</v>
      </c>
      <c r="Y136" s="35" t="s">
        <v>1542</v>
      </c>
      <c r="Z136" s="1755">
        <v>8</v>
      </c>
      <c r="AA136" s="1755">
        <f t="shared" si="15"/>
        <v>8</v>
      </c>
      <c r="AB136" s="1755">
        <f t="shared" si="16"/>
        <v>8.9600000000000009</v>
      </c>
      <c r="AC136" s="237"/>
      <c r="AD136" s="1877"/>
      <c r="AE136" s="1785" t="s">
        <v>52</v>
      </c>
      <c r="AF136" s="38"/>
      <c r="AG136" s="2691"/>
    </row>
    <row r="137" spans="1:33" ht="18" customHeight="1" x14ac:dyDescent="0.25">
      <c r="A137" s="2458"/>
      <c r="B137" s="2710"/>
      <c r="C137" s="2662"/>
      <c r="D137" s="2647"/>
      <c r="E137" s="2706"/>
      <c r="F137" s="2647"/>
      <c r="G137" s="2647"/>
      <c r="H137" s="2647"/>
      <c r="I137" s="2656"/>
      <c r="J137" s="2656"/>
      <c r="K137" s="2651"/>
      <c r="L137" s="2651"/>
      <c r="M137" s="2647"/>
      <c r="N137" s="3113"/>
      <c r="O137" s="3118"/>
      <c r="P137" s="3121"/>
      <c r="Q137" s="3121"/>
      <c r="R137" s="3121"/>
      <c r="S137" s="3125"/>
      <c r="T137" s="2647"/>
      <c r="U137" s="32"/>
      <c r="V137" s="367" t="s">
        <v>47</v>
      </c>
      <c r="W137" s="1807" t="s">
        <v>1604</v>
      </c>
      <c r="X137" s="34">
        <v>3</v>
      </c>
      <c r="Y137" s="35" t="s">
        <v>1542</v>
      </c>
      <c r="Z137" s="1755">
        <v>11.5</v>
      </c>
      <c r="AA137" s="1755">
        <f t="shared" si="15"/>
        <v>34.5</v>
      </c>
      <c r="AB137" s="1755">
        <f t="shared" si="16"/>
        <v>38.64</v>
      </c>
      <c r="AC137" s="237"/>
      <c r="AD137" s="1877"/>
      <c r="AE137" s="1785" t="s">
        <v>52</v>
      </c>
      <c r="AF137" s="38"/>
      <c r="AG137" s="2691"/>
    </row>
    <row r="138" spans="1:33" ht="18" customHeight="1" x14ac:dyDescent="0.25">
      <c r="A138" s="2458"/>
      <c r="B138" s="2710"/>
      <c r="C138" s="2662"/>
      <c r="D138" s="2647"/>
      <c r="E138" s="2706"/>
      <c r="F138" s="2647"/>
      <c r="G138" s="2647"/>
      <c r="H138" s="2647"/>
      <c r="I138" s="2656"/>
      <c r="J138" s="2656"/>
      <c r="K138" s="2651"/>
      <c r="L138" s="2651"/>
      <c r="M138" s="2647"/>
      <c r="N138" s="3113"/>
      <c r="O138" s="3118"/>
      <c r="P138" s="3121"/>
      <c r="Q138" s="3121"/>
      <c r="R138" s="3121"/>
      <c r="S138" s="3125"/>
      <c r="T138" s="2647"/>
      <c r="U138" s="32"/>
      <c r="V138" s="367" t="s">
        <v>47</v>
      </c>
      <c r="W138" s="1807" t="s">
        <v>1576</v>
      </c>
      <c r="X138" s="34">
        <v>20</v>
      </c>
      <c r="Y138" s="35" t="s">
        <v>1540</v>
      </c>
      <c r="Z138" s="1755">
        <v>1.7</v>
      </c>
      <c r="AA138" s="1755">
        <f t="shared" si="15"/>
        <v>34</v>
      </c>
      <c r="AB138" s="1755">
        <f t="shared" si="16"/>
        <v>38.08</v>
      </c>
      <c r="AC138" s="237"/>
      <c r="AD138" s="1877"/>
      <c r="AE138" s="1785" t="s">
        <v>52</v>
      </c>
      <c r="AF138" s="38"/>
      <c r="AG138" s="2691"/>
    </row>
    <row r="139" spans="1:33" ht="18" customHeight="1" x14ac:dyDescent="0.25">
      <c r="A139" s="2458"/>
      <c r="B139" s="2710"/>
      <c r="C139" s="2662"/>
      <c r="D139" s="2647"/>
      <c r="E139" s="2706"/>
      <c r="F139" s="2647"/>
      <c r="G139" s="2647"/>
      <c r="H139" s="2647"/>
      <c r="I139" s="2656"/>
      <c r="J139" s="2656"/>
      <c r="K139" s="2651"/>
      <c r="L139" s="2651"/>
      <c r="M139" s="2647"/>
      <c r="N139" s="3113"/>
      <c r="O139" s="3118"/>
      <c r="P139" s="3121"/>
      <c r="Q139" s="3121"/>
      <c r="R139" s="3121"/>
      <c r="S139" s="3125"/>
      <c r="T139" s="2647"/>
      <c r="U139" s="32"/>
      <c r="V139" s="367" t="s">
        <v>47</v>
      </c>
      <c r="W139" s="1807" t="s">
        <v>1577</v>
      </c>
      <c r="X139" s="34">
        <v>8</v>
      </c>
      <c r="Y139" s="35" t="s">
        <v>1540</v>
      </c>
      <c r="Z139" s="1755">
        <v>2.2999999999999998</v>
      </c>
      <c r="AA139" s="1755">
        <f t="shared" si="15"/>
        <v>18.399999999999999</v>
      </c>
      <c r="AB139" s="1755">
        <f t="shared" si="16"/>
        <v>20.607999999999997</v>
      </c>
      <c r="AC139" s="237"/>
      <c r="AD139" s="1877"/>
      <c r="AE139" s="1785" t="s">
        <v>52</v>
      </c>
      <c r="AF139" s="38"/>
      <c r="AG139" s="2691"/>
    </row>
    <row r="140" spans="1:33" ht="18" customHeight="1" x14ac:dyDescent="0.25">
      <c r="A140" s="2458"/>
      <c r="B140" s="2710"/>
      <c r="C140" s="2662"/>
      <c r="D140" s="2647"/>
      <c r="E140" s="2706"/>
      <c r="F140" s="2647"/>
      <c r="G140" s="2647"/>
      <c r="H140" s="2647"/>
      <c r="I140" s="2656"/>
      <c r="J140" s="2656"/>
      <c r="K140" s="2651"/>
      <c r="L140" s="2651"/>
      <c r="M140" s="2647"/>
      <c r="N140" s="3113"/>
      <c r="O140" s="3118"/>
      <c r="P140" s="3121"/>
      <c r="Q140" s="3121"/>
      <c r="R140" s="3121"/>
      <c r="S140" s="3125"/>
      <c r="T140" s="2647"/>
      <c r="U140" s="32"/>
      <c r="V140" s="367" t="s">
        <v>47</v>
      </c>
      <c r="W140" s="1807" t="s">
        <v>1605</v>
      </c>
      <c r="X140" s="34">
        <v>1</v>
      </c>
      <c r="Y140" s="35" t="s">
        <v>1542</v>
      </c>
      <c r="Z140" s="1755">
        <v>14.3</v>
      </c>
      <c r="AA140" s="1755">
        <f t="shared" si="15"/>
        <v>14.3</v>
      </c>
      <c r="AB140" s="1755">
        <f t="shared" si="16"/>
        <v>16.016000000000002</v>
      </c>
      <c r="AC140" s="237"/>
      <c r="AD140" s="1877"/>
      <c r="AE140" s="1785" t="s">
        <v>52</v>
      </c>
      <c r="AF140" s="38"/>
      <c r="AG140" s="2691"/>
    </row>
    <row r="141" spans="1:33" ht="18" customHeight="1" x14ac:dyDescent="0.25">
      <c r="A141" s="2458"/>
      <c r="B141" s="2710"/>
      <c r="C141" s="2662"/>
      <c r="D141" s="2647"/>
      <c r="E141" s="2706"/>
      <c r="F141" s="2647"/>
      <c r="G141" s="2647"/>
      <c r="H141" s="2647"/>
      <c r="I141" s="2656"/>
      <c r="J141" s="2656"/>
      <c r="K141" s="2651"/>
      <c r="L141" s="2651"/>
      <c r="M141" s="2647"/>
      <c r="N141" s="3113"/>
      <c r="O141" s="3118"/>
      <c r="P141" s="3121"/>
      <c r="Q141" s="3121"/>
      <c r="R141" s="3121"/>
      <c r="S141" s="3125"/>
      <c r="T141" s="2647"/>
      <c r="U141" s="32"/>
      <c r="V141" s="367" t="s">
        <v>47</v>
      </c>
      <c r="W141" s="1807" t="s">
        <v>1563</v>
      </c>
      <c r="X141" s="34">
        <v>1</v>
      </c>
      <c r="Y141" s="35" t="s">
        <v>1540</v>
      </c>
      <c r="Z141" s="1755">
        <v>5.0999999999999996</v>
      </c>
      <c r="AA141" s="1755">
        <f t="shared" si="15"/>
        <v>5.0999999999999996</v>
      </c>
      <c r="AB141" s="1755">
        <f t="shared" si="16"/>
        <v>5.7119999999999997</v>
      </c>
      <c r="AC141" s="237"/>
      <c r="AD141" s="1877"/>
      <c r="AE141" s="1785" t="s">
        <v>52</v>
      </c>
      <c r="AF141" s="38"/>
      <c r="AG141" s="2691"/>
    </row>
    <row r="142" spans="1:33" ht="18" customHeight="1" x14ac:dyDescent="0.25">
      <c r="A142" s="2458"/>
      <c r="B142" s="2710"/>
      <c r="C142" s="2662"/>
      <c r="D142" s="2647"/>
      <c r="E142" s="2706"/>
      <c r="F142" s="2647"/>
      <c r="G142" s="2647"/>
      <c r="H142" s="2647"/>
      <c r="I142" s="2656"/>
      <c r="J142" s="2656"/>
      <c r="K142" s="2651"/>
      <c r="L142" s="2651"/>
      <c r="M142" s="2647"/>
      <c r="N142" s="3113"/>
      <c r="O142" s="3118"/>
      <c r="P142" s="3121"/>
      <c r="Q142" s="3121"/>
      <c r="R142" s="3121"/>
      <c r="S142" s="3125"/>
      <c r="T142" s="2647"/>
      <c r="U142" s="32"/>
      <c r="V142" s="367" t="s">
        <v>47</v>
      </c>
      <c r="W142" s="1807" t="s">
        <v>1606</v>
      </c>
      <c r="X142" s="34">
        <v>1</v>
      </c>
      <c r="Y142" s="35" t="s">
        <v>264</v>
      </c>
      <c r="Z142" s="1755">
        <v>15</v>
      </c>
      <c r="AA142" s="1755">
        <f t="shared" si="15"/>
        <v>15</v>
      </c>
      <c r="AB142" s="1755">
        <f t="shared" si="16"/>
        <v>16.8</v>
      </c>
      <c r="AC142" s="237"/>
      <c r="AD142" s="1877"/>
      <c r="AE142" s="1785" t="s">
        <v>52</v>
      </c>
      <c r="AF142" s="38"/>
      <c r="AG142" s="2691"/>
    </row>
    <row r="143" spans="1:33" ht="18" customHeight="1" x14ac:dyDescent="0.25">
      <c r="A143" s="2458"/>
      <c r="B143" s="2710"/>
      <c r="C143" s="2662"/>
      <c r="D143" s="2647"/>
      <c r="E143" s="2706"/>
      <c r="F143" s="2647"/>
      <c r="G143" s="2647"/>
      <c r="H143" s="2647"/>
      <c r="I143" s="2656"/>
      <c r="J143" s="2656"/>
      <c r="K143" s="2651"/>
      <c r="L143" s="2651"/>
      <c r="M143" s="2647"/>
      <c r="N143" s="3113"/>
      <c r="O143" s="3118"/>
      <c r="P143" s="3121"/>
      <c r="Q143" s="3121"/>
      <c r="R143" s="3121"/>
      <c r="S143" s="3125"/>
      <c r="T143" s="2647"/>
      <c r="U143" s="32"/>
      <c r="V143" s="367" t="s">
        <v>47</v>
      </c>
      <c r="W143" s="1807" t="s">
        <v>1607</v>
      </c>
      <c r="X143" s="34">
        <v>2</v>
      </c>
      <c r="Y143" s="35" t="s">
        <v>264</v>
      </c>
      <c r="Z143" s="1755">
        <v>14.64</v>
      </c>
      <c r="AA143" s="1755">
        <f t="shared" si="15"/>
        <v>29.28</v>
      </c>
      <c r="AB143" s="1755">
        <f t="shared" si="16"/>
        <v>32.793599999999998</v>
      </c>
      <c r="AC143" s="237"/>
      <c r="AD143" s="1877"/>
      <c r="AE143" s="1785" t="s">
        <v>52</v>
      </c>
      <c r="AF143" s="38"/>
      <c r="AG143" s="2691"/>
    </row>
    <row r="144" spans="1:33" ht="18" customHeight="1" x14ac:dyDescent="0.25">
      <c r="A144" s="2458"/>
      <c r="B144" s="2710"/>
      <c r="C144" s="2662"/>
      <c r="D144" s="2647"/>
      <c r="E144" s="2706"/>
      <c r="F144" s="2647"/>
      <c r="G144" s="2647"/>
      <c r="H144" s="2647"/>
      <c r="I144" s="2656"/>
      <c r="J144" s="2656"/>
      <c r="K144" s="2651"/>
      <c r="L144" s="2651"/>
      <c r="M144" s="2647"/>
      <c r="N144" s="3113"/>
      <c r="O144" s="3118"/>
      <c r="P144" s="3121"/>
      <c r="Q144" s="3121"/>
      <c r="R144" s="3121"/>
      <c r="S144" s="3125"/>
      <c r="T144" s="2647"/>
      <c r="U144" s="32"/>
      <c r="V144" s="367" t="s">
        <v>47</v>
      </c>
      <c r="W144" s="1807" t="s">
        <v>1608</v>
      </c>
      <c r="X144" s="34">
        <v>3</v>
      </c>
      <c r="Y144" s="35" t="s">
        <v>1542</v>
      </c>
      <c r="Z144" s="1755">
        <v>18.5</v>
      </c>
      <c r="AA144" s="1755">
        <f t="shared" si="15"/>
        <v>55.5</v>
      </c>
      <c r="AB144" s="1755">
        <f t="shared" si="16"/>
        <v>62.16</v>
      </c>
      <c r="AC144" s="237"/>
      <c r="AD144" s="1877"/>
      <c r="AE144" s="1785" t="s">
        <v>52</v>
      </c>
      <c r="AF144" s="38"/>
      <c r="AG144" s="2691"/>
    </row>
    <row r="145" spans="1:33" ht="18" customHeight="1" x14ac:dyDescent="0.25">
      <c r="A145" s="2458"/>
      <c r="B145" s="2710"/>
      <c r="C145" s="2662"/>
      <c r="D145" s="2647"/>
      <c r="E145" s="2706"/>
      <c r="F145" s="2647"/>
      <c r="G145" s="2647"/>
      <c r="H145" s="2647"/>
      <c r="I145" s="2656"/>
      <c r="J145" s="2656"/>
      <c r="K145" s="2651"/>
      <c r="L145" s="2651"/>
      <c r="M145" s="2647"/>
      <c r="N145" s="3113"/>
      <c r="O145" s="3118"/>
      <c r="P145" s="3121"/>
      <c r="Q145" s="3121"/>
      <c r="R145" s="3121"/>
      <c r="S145" s="3125"/>
      <c r="T145" s="2647"/>
      <c r="U145" s="56"/>
      <c r="V145" s="367" t="s">
        <v>47</v>
      </c>
      <c r="W145" s="1807" t="s">
        <v>1609</v>
      </c>
      <c r="X145" s="1886">
        <v>5</v>
      </c>
      <c r="Y145" s="1887" t="s">
        <v>264</v>
      </c>
      <c r="Z145" s="1888">
        <v>3.4</v>
      </c>
      <c r="AA145" s="1755">
        <f t="shared" si="15"/>
        <v>17</v>
      </c>
      <c r="AB145" s="1755">
        <f t="shared" si="16"/>
        <v>19.04</v>
      </c>
      <c r="AC145" s="237"/>
      <c r="AD145" s="1877"/>
      <c r="AE145" s="1785" t="s">
        <v>52</v>
      </c>
      <c r="AF145" s="38"/>
      <c r="AG145" s="2691"/>
    </row>
    <row r="146" spans="1:33" ht="18" customHeight="1" x14ac:dyDescent="0.25">
      <c r="A146" s="2458"/>
      <c r="B146" s="2710"/>
      <c r="C146" s="2662"/>
      <c r="D146" s="2647"/>
      <c r="E146" s="2706"/>
      <c r="F146" s="2647"/>
      <c r="G146" s="2647"/>
      <c r="H146" s="2647"/>
      <c r="I146" s="2656"/>
      <c r="J146" s="2656"/>
      <c r="K146" s="2651"/>
      <c r="L146" s="2651"/>
      <c r="M146" s="2647"/>
      <c r="N146" s="3113"/>
      <c r="O146" s="3118"/>
      <c r="P146" s="3121"/>
      <c r="Q146" s="3121"/>
      <c r="R146" s="3121"/>
      <c r="S146" s="3125"/>
      <c r="T146" s="2647"/>
      <c r="U146" s="32"/>
      <c r="V146" s="367" t="s">
        <v>47</v>
      </c>
      <c r="W146" s="1807" t="s">
        <v>1559</v>
      </c>
      <c r="X146" s="34">
        <v>3</v>
      </c>
      <c r="Y146" s="35" t="s">
        <v>275</v>
      </c>
      <c r="Z146" s="1755">
        <v>14.9</v>
      </c>
      <c r="AA146" s="1755">
        <f t="shared" si="15"/>
        <v>44.7</v>
      </c>
      <c r="AB146" s="1755">
        <f t="shared" si="16"/>
        <v>50.064</v>
      </c>
      <c r="AC146" s="237"/>
      <c r="AD146" s="1877"/>
      <c r="AE146" s="1785" t="s">
        <v>52</v>
      </c>
      <c r="AF146" s="38"/>
      <c r="AG146" s="2691"/>
    </row>
    <row r="147" spans="1:33" ht="18" customHeight="1" x14ac:dyDescent="0.25">
      <c r="A147" s="2458"/>
      <c r="B147" s="2710"/>
      <c r="C147" s="2662"/>
      <c r="D147" s="2647"/>
      <c r="E147" s="2706"/>
      <c r="F147" s="2647"/>
      <c r="G147" s="2647"/>
      <c r="H147" s="2647"/>
      <c r="I147" s="2656"/>
      <c r="J147" s="2656"/>
      <c r="K147" s="2651"/>
      <c r="L147" s="2651"/>
      <c r="M147" s="2647"/>
      <c r="N147" s="3113"/>
      <c r="O147" s="3118"/>
      <c r="P147" s="3121"/>
      <c r="Q147" s="3121"/>
      <c r="R147" s="3121"/>
      <c r="S147" s="3125"/>
      <c r="T147" s="2647"/>
      <c r="U147" s="32"/>
      <c r="V147" s="367" t="s">
        <v>47</v>
      </c>
      <c r="W147" s="1807" t="s">
        <v>1610</v>
      </c>
      <c r="X147" s="34">
        <v>2</v>
      </c>
      <c r="Y147" s="35" t="s">
        <v>1611</v>
      </c>
      <c r="Z147" s="1755">
        <v>20</v>
      </c>
      <c r="AA147" s="1755">
        <f t="shared" si="15"/>
        <v>40</v>
      </c>
      <c r="AB147" s="1755">
        <f t="shared" si="16"/>
        <v>44.8</v>
      </c>
      <c r="AC147" s="237"/>
      <c r="AD147" s="1877"/>
      <c r="AE147" s="1785" t="s">
        <v>52</v>
      </c>
      <c r="AF147" s="38"/>
      <c r="AG147" s="2691"/>
    </row>
    <row r="148" spans="1:33" ht="18" customHeight="1" x14ac:dyDescent="0.25">
      <c r="A148" s="2458"/>
      <c r="B148" s="2710"/>
      <c r="C148" s="2662"/>
      <c r="D148" s="2647"/>
      <c r="E148" s="2706"/>
      <c r="F148" s="2647"/>
      <c r="G148" s="2647"/>
      <c r="H148" s="2647"/>
      <c r="I148" s="2656"/>
      <c r="J148" s="2656"/>
      <c r="K148" s="2651"/>
      <c r="L148" s="2651"/>
      <c r="M148" s="2647"/>
      <c r="N148" s="3113"/>
      <c r="O148" s="3118"/>
      <c r="P148" s="3121"/>
      <c r="Q148" s="3121"/>
      <c r="R148" s="3121"/>
      <c r="S148" s="3125"/>
      <c r="T148" s="2647"/>
      <c r="U148" s="32"/>
      <c r="V148" s="367" t="s">
        <v>47</v>
      </c>
      <c r="W148" s="1807" t="s">
        <v>1612</v>
      </c>
      <c r="X148" s="34">
        <v>1</v>
      </c>
      <c r="Y148" s="35" t="s">
        <v>1613</v>
      </c>
      <c r="Z148" s="1755">
        <v>33.6</v>
      </c>
      <c r="AA148" s="1755">
        <f t="shared" si="15"/>
        <v>33.6</v>
      </c>
      <c r="AB148" s="1755">
        <f t="shared" si="16"/>
        <v>37.632000000000005</v>
      </c>
      <c r="AC148" s="237"/>
      <c r="AD148" s="1877"/>
      <c r="AE148" s="1785" t="s">
        <v>52</v>
      </c>
      <c r="AF148" s="38"/>
      <c r="AG148" s="2691"/>
    </row>
    <row r="149" spans="1:33" ht="18" customHeight="1" x14ac:dyDescent="0.25">
      <c r="A149" s="2458"/>
      <c r="B149" s="2710"/>
      <c r="C149" s="2662"/>
      <c r="D149" s="2647"/>
      <c r="E149" s="2706"/>
      <c r="F149" s="2647"/>
      <c r="G149" s="2647"/>
      <c r="H149" s="2647"/>
      <c r="I149" s="2656"/>
      <c r="J149" s="2656"/>
      <c r="K149" s="2651"/>
      <c r="L149" s="2651"/>
      <c r="M149" s="2647"/>
      <c r="N149" s="3113"/>
      <c r="O149" s="3118"/>
      <c r="P149" s="3121"/>
      <c r="Q149" s="3121"/>
      <c r="R149" s="3121"/>
      <c r="S149" s="3125"/>
      <c r="T149" s="2647"/>
      <c r="U149" s="32"/>
      <c r="V149" s="367" t="s">
        <v>47</v>
      </c>
      <c r="W149" s="1807" t="s">
        <v>1614</v>
      </c>
      <c r="X149" s="34">
        <v>1</v>
      </c>
      <c r="Y149" s="35" t="s">
        <v>1615</v>
      </c>
      <c r="Z149" s="1755">
        <v>30</v>
      </c>
      <c r="AA149" s="1755">
        <f t="shared" si="15"/>
        <v>30</v>
      </c>
      <c r="AB149" s="1755">
        <f t="shared" si="16"/>
        <v>33.6</v>
      </c>
      <c r="AC149" s="237"/>
      <c r="AD149" s="1877"/>
      <c r="AE149" s="1785" t="s">
        <v>52</v>
      </c>
      <c r="AF149" s="38"/>
      <c r="AG149" s="2691"/>
    </row>
    <row r="150" spans="1:33" ht="18" customHeight="1" x14ac:dyDescent="0.25">
      <c r="A150" s="2458"/>
      <c r="B150" s="2710"/>
      <c r="C150" s="2662"/>
      <c r="D150" s="2647"/>
      <c r="E150" s="2706"/>
      <c r="F150" s="2647"/>
      <c r="G150" s="2647"/>
      <c r="H150" s="2647"/>
      <c r="I150" s="2656"/>
      <c r="J150" s="2656"/>
      <c r="K150" s="2651"/>
      <c r="L150" s="2651"/>
      <c r="M150" s="2647"/>
      <c r="N150" s="3113"/>
      <c r="O150" s="3118"/>
      <c r="P150" s="3121"/>
      <c r="Q150" s="3121"/>
      <c r="R150" s="3121"/>
      <c r="S150" s="3125"/>
      <c r="T150" s="2647"/>
      <c r="U150" s="32"/>
      <c r="V150" s="367" t="s">
        <v>47</v>
      </c>
      <c r="W150" s="1807" t="s">
        <v>1616</v>
      </c>
      <c r="X150" s="34">
        <v>1</v>
      </c>
      <c r="Y150" s="35" t="s">
        <v>1615</v>
      </c>
      <c r="Z150" s="1755">
        <v>45</v>
      </c>
      <c r="AA150" s="1755">
        <f t="shared" si="15"/>
        <v>45</v>
      </c>
      <c r="AB150" s="1755">
        <f t="shared" si="16"/>
        <v>50.4</v>
      </c>
      <c r="AC150" s="237"/>
      <c r="AD150" s="1877"/>
      <c r="AE150" s="1785" t="s">
        <v>52</v>
      </c>
      <c r="AF150" s="38"/>
      <c r="AG150" s="2691"/>
    </row>
    <row r="151" spans="1:33" ht="18" customHeight="1" x14ac:dyDescent="0.25">
      <c r="A151" s="2458"/>
      <c r="B151" s="2710"/>
      <c r="C151" s="2662"/>
      <c r="D151" s="2647"/>
      <c r="E151" s="2706"/>
      <c r="F151" s="2647"/>
      <c r="G151" s="2647"/>
      <c r="H151" s="2647"/>
      <c r="I151" s="2656"/>
      <c r="J151" s="2656"/>
      <c r="K151" s="2651"/>
      <c r="L151" s="2651"/>
      <c r="M151" s="2647"/>
      <c r="N151" s="3113"/>
      <c r="O151" s="3118"/>
      <c r="P151" s="3121"/>
      <c r="Q151" s="3121"/>
      <c r="R151" s="3121"/>
      <c r="S151" s="3125"/>
      <c r="T151" s="2647"/>
      <c r="U151" s="32"/>
      <c r="V151" s="367" t="s">
        <v>47</v>
      </c>
      <c r="W151" s="1807" t="s">
        <v>1617</v>
      </c>
      <c r="X151" s="34">
        <v>1</v>
      </c>
      <c r="Y151" s="35" t="s">
        <v>1618</v>
      </c>
      <c r="Z151" s="1755">
        <v>24</v>
      </c>
      <c r="AA151" s="1755">
        <f t="shared" si="15"/>
        <v>24</v>
      </c>
      <c r="AB151" s="1755">
        <f t="shared" si="16"/>
        <v>26.88</v>
      </c>
      <c r="AC151" s="237"/>
      <c r="AD151" s="1877"/>
      <c r="AE151" s="1785" t="s">
        <v>52</v>
      </c>
      <c r="AF151" s="38"/>
      <c r="AG151" s="2691"/>
    </row>
    <row r="152" spans="1:33" ht="18" customHeight="1" x14ac:dyDescent="0.25">
      <c r="A152" s="2459"/>
      <c r="B152" s="2710"/>
      <c r="C152" s="2662"/>
      <c r="D152" s="2647"/>
      <c r="E152" s="2706"/>
      <c r="F152" s="2647"/>
      <c r="G152" s="2647"/>
      <c r="H152" s="2647"/>
      <c r="I152" s="2656"/>
      <c r="J152" s="2656"/>
      <c r="K152" s="2651"/>
      <c r="L152" s="2651"/>
      <c r="M152" s="2647"/>
      <c r="N152" s="3113"/>
      <c r="O152" s="3118"/>
      <c r="P152" s="3121"/>
      <c r="Q152" s="3121"/>
      <c r="R152" s="3121"/>
      <c r="S152" s="3125"/>
      <c r="T152" s="2647"/>
      <c r="U152" s="32"/>
      <c r="V152" s="367" t="s">
        <v>47</v>
      </c>
      <c r="W152" s="1807" t="s">
        <v>1619</v>
      </c>
      <c r="X152" s="34">
        <v>1</v>
      </c>
      <c r="Y152" s="35" t="s">
        <v>1618</v>
      </c>
      <c r="Z152" s="1755">
        <v>24</v>
      </c>
      <c r="AA152" s="1755">
        <f t="shared" si="15"/>
        <v>24</v>
      </c>
      <c r="AB152" s="1755">
        <f t="shared" si="16"/>
        <v>26.88</v>
      </c>
      <c r="AC152" s="237"/>
      <c r="AD152" s="1877"/>
      <c r="AE152" s="1785" t="s">
        <v>52</v>
      </c>
      <c r="AF152" s="38"/>
      <c r="AG152" s="2691"/>
    </row>
    <row r="153" spans="1:33" ht="18" customHeight="1" x14ac:dyDescent="0.25">
      <c r="A153" s="2460" t="s">
        <v>140</v>
      </c>
      <c r="B153" s="2710"/>
      <c r="C153" s="2662"/>
      <c r="D153" s="2647"/>
      <c r="E153" s="2706"/>
      <c r="F153" s="2647"/>
      <c r="G153" s="2647"/>
      <c r="H153" s="2647"/>
      <c r="I153" s="2656"/>
      <c r="J153" s="2656"/>
      <c r="K153" s="2651"/>
      <c r="L153" s="2651"/>
      <c r="M153" s="2647"/>
      <c r="N153" s="3113"/>
      <c r="O153" s="3118"/>
      <c r="P153" s="3121"/>
      <c r="Q153" s="3121"/>
      <c r="R153" s="3121"/>
      <c r="S153" s="3125"/>
      <c r="T153" s="2647"/>
      <c r="U153" s="32"/>
      <c r="V153" s="367" t="s">
        <v>47</v>
      </c>
      <c r="W153" s="1807" t="s">
        <v>1620</v>
      </c>
      <c r="X153" s="34">
        <v>2</v>
      </c>
      <c r="Y153" s="35" t="s">
        <v>1621</v>
      </c>
      <c r="Z153" s="1755">
        <v>13.5</v>
      </c>
      <c r="AA153" s="1755">
        <f t="shared" si="15"/>
        <v>27</v>
      </c>
      <c r="AB153" s="1755">
        <f t="shared" si="16"/>
        <v>30.24</v>
      </c>
      <c r="AC153" s="237"/>
      <c r="AD153" s="1877"/>
      <c r="AE153" s="1785" t="s">
        <v>52</v>
      </c>
      <c r="AF153" s="38"/>
      <c r="AG153" s="2691"/>
    </row>
    <row r="154" spans="1:33" ht="18" customHeight="1" x14ac:dyDescent="0.25">
      <c r="A154" s="2458"/>
      <c r="B154" s="2710"/>
      <c r="C154" s="2662"/>
      <c r="D154" s="2647"/>
      <c r="E154" s="2706"/>
      <c r="F154" s="2647"/>
      <c r="G154" s="2647"/>
      <c r="H154" s="2647"/>
      <c r="I154" s="2656"/>
      <c r="J154" s="2656"/>
      <c r="K154" s="2651"/>
      <c r="L154" s="2651"/>
      <c r="M154" s="2647"/>
      <c r="N154" s="3113"/>
      <c r="O154" s="3118"/>
      <c r="P154" s="3121"/>
      <c r="Q154" s="3121"/>
      <c r="R154" s="3121"/>
      <c r="S154" s="3125"/>
      <c r="T154" s="2647"/>
      <c r="U154" s="32"/>
      <c r="V154" s="367" t="s">
        <v>47</v>
      </c>
      <c r="W154" s="1807" t="s">
        <v>1622</v>
      </c>
      <c r="X154" s="34">
        <v>1</v>
      </c>
      <c r="Y154" s="35" t="s">
        <v>1623</v>
      </c>
      <c r="Z154" s="1755">
        <v>40</v>
      </c>
      <c r="AA154" s="1755">
        <f t="shared" si="15"/>
        <v>40</v>
      </c>
      <c r="AB154" s="1755">
        <f t="shared" si="16"/>
        <v>44.8</v>
      </c>
      <c r="AC154" s="237"/>
      <c r="AD154" s="1877"/>
      <c r="AE154" s="1785" t="s">
        <v>52</v>
      </c>
      <c r="AF154" s="38"/>
      <c r="AG154" s="2691"/>
    </row>
    <row r="155" spans="1:33" ht="18" customHeight="1" x14ac:dyDescent="0.25">
      <c r="A155" s="2458"/>
      <c r="B155" s="2710"/>
      <c r="C155" s="2662"/>
      <c r="D155" s="2647"/>
      <c r="E155" s="2706"/>
      <c r="F155" s="2647"/>
      <c r="G155" s="2647"/>
      <c r="H155" s="2647"/>
      <c r="I155" s="2656"/>
      <c r="J155" s="2656"/>
      <c r="K155" s="2651"/>
      <c r="L155" s="2651"/>
      <c r="M155" s="2647"/>
      <c r="N155" s="3113"/>
      <c r="O155" s="3118"/>
      <c r="P155" s="3121"/>
      <c r="Q155" s="3121"/>
      <c r="R155" s="3121"/>
      <c r="S155" s="3125"/>
      <c r="T155" s="2647"/>
      <c r="U155" s="32"/>
      <c r="V155" s="367" t="s">
        <v>47</v>
      </c>
      <c r="W155" s="1807" t="s">
        <v>1624</v>
      </c>
      <c r="X155" s="34">
        <v>1</v>
      </c>
      <c r="Y155" s="35" t="s">
        <v>1611</v>
      </c>
      <c r="Z155" s="1755">
        <v>20</v>
      </c>
      <c r="AA155" s="1755">
        <f t="shared" si="15"/>
        <v>20</v>
      </c>
      <c r="AB155" s="1755">
        <f t="shared" si="16"/>
        <v>22.4</v>
      </c>
      <c r="AC155" s="237"/>
      <c r="AD155" s="1877"/>
      <c r="AE155" s="1785" t="s">
        <v>52</v>
      </c>
      <c r="AF155" s="38"/>
      <c r="AG155" s="2691"/>
    </row>
    <row r="156" spans="1:33" ht="18" customHeight="1" x14ac:dyDescent="0.25">
      <c r="A156" s="2458"/>
      <c r="B156" s="2710"/>
      <c r="C156" s="2662"/>
      <c r="D156" s="2647"/>
      <c r="E156" s="2706"/>
      <c r="F156" s="2647"/>
      <c r="G156" s="2647"/>
      <c r="H156" s="2647"/>
      <c r="I156" s="2656"/>
      <c r="J156" s="2656"/>
      <c r="K156" s="2651"/>
      <c r="L156" s="2651"/>
      <c r="M156" s="2647"/>
      <c r="N156" s="3113"/>
      <c r="O156" s="3118"/>
      <c r="P156" s="3121"/>
      <c r="Q156" s="3121"/>
      <c r="R156" s="3121"/>
      <c r="S156" s="3125"/>
      <c r="T156" s="2647"/>
      <c r="U156" s="32"/>
      <c r="V156" s="367" t="s">
        <v>47</v>
      </c>
      <c r="W156" s="1807" t="s">
        <v>1625</v>
      </c>
      <c r="X156" s="34">
        <v>1</v>
      </c>
      <c r="Y156" s="35" t="s">
        <v>1626</v>
      </c>
      <c r="Z156" s="1755">
        <v>20</v>
      </c>
      <c r="AA156" s="1755">
        <f t="shared" si="15"/>
        <v>20</v>
      </c>
      <c r="AB156" s="1755">
        <f t="shared" si="16"/>
        <v>22.4</v>
      </c>
      <c r="AC156" s="237"/>
      <c r="AD156" s="1877"/>
      <c r="AE156" s="1785" t="s">
        <v>52</v>
      </c>
      <c r="AF156" s="38"/>
      <c r="AG156" s="2691"/>
    </row>
    <row r="157" spans="1:33" ht="18" customHeight="1" x14ac:dyDescent="0.25">
      <c r="A157" s="2458"/>
      <c r="B157" s="2710"/>
      <c r="C157" s="2662"/>
      <c r="D157" s="2647"/>
      <c r="E157" s="2706"/>
      <c r="F157" s="2647"/>
      <c r="G157" s="2647"/>
      <c r="H157" s="2647"/>
      <c r="I157" s="2656"/>
      <c r="J157" s="2656"/>
      <c r="K157" s="2651"/>
      <c r="L157" s="2651"/>
      <c r="M157" s="2647"/>
      <c r="N157" s="3113"/>
      <c r="O157" s="3118"/>
      <c r="P157" s="3121"/>
      <c r="Q157" s="3121"/>
      <c r="R157" s="3121"/>
      <c r="S157" s="3125"/>
      <c r="T157" s="2647"/>
      <c r="U157" s="32"/>
      <c r="V157" s="367" t="s">
        <v>47</v>
      </c>
      <c r="W157" s="1807" t="s">
        <v>1627</v>
      </c>
      <c r="X157" s="34">
        <v>1</v>
      </c>
      <c r="Y157" s="35" t="s">
        <v>1628</v>
      </c>
      <c r="Z157" s="1755">
        <v>35</v>
      </c>
      <c r="AA157" s="1755">
        <f t="shared" si="15"/>
        <v>35</v>
      </c>
      <c r="AB157" s="1755">
        <f t="shared" si="16"/>
        <v>39.200000000000003</v>
      </c>
      <c r="AC157" s="237"/>
      <c r="AD157" s="1877"/>
      <c r="AE157" s="1785" t="s">
        <v>52</v>
      </c>
      <c r="AF157" s="38"/>
      <c r="AG157" s="2691"/>
    </row>
    <row r="158" spans="1:33" ht="18" customHeight="1" x14ac:dyDescent="0.25">
      <c r="A158" s="2458"/>
      <c r="B158" s="2710"/>
      <c r="C158" s="2662"/>
      <c r="D158" s="2647"/>
      <c r="E158" s="2706"/>
      <c r="F158" s="2647"/>
      <c r="G158" s="2647"/>
      <c r="H158" s="2647"/>
      <c r="I158" s="2656"/>
      <c r="J158" s="2656"/>
      <c r="K158" s="2651"/>
      <c r="L158" s="2651"/>
      <c r="M158" s="2647"/>
      <c r="N158" s="3113"/>
      <c r="O158" s="3118"/>
      <c r="P158" s="3121"/>
      <c r="Q158" s="3121"/>
      <c r="R158" s="3121"/>
      <c r="S158" s="3125"/>
      <c r="T158" s="2647"/>
      <c r="U158" s="32"/>
      <c r="V158" s="367" t="s">
        <v>47</v>
      </c>
      <c r="W158" s="1807" t="s">
        <v>1629</v>
      </c>
      <c r="X158" s="34">
        <v>2</v>
      </c>
      <c r="Y158" s="35" t="s">
        <v>1630</v>
      </c>
      <c r="Z158" s="1755">
        <v>25</v>
      </c>
      <c r="AA158" s="1755">
        <f t="shared" si="15"/>
        <v>50</v>
      </c>
      <c r="AB158" s="1755">
        <f t="shared" si="16"/>
        <v>56</v>
      </c>
      <c r="AC158" s="237"/>
      <c r="AD158" s="1877"/>
      <c r="AE158" s="1785" t="s">
        <v>52</v>
      </c>
      <c r="AF158" s="38"/>
      <c r="AG158" s="2691"/>
    </row>
    <row r="159" spans="1:33" ht="18" customHeight="1" x14ac:dyDescent="0.25">
      <c r="A159" s="2458"/>
      <c r="B159" s="2710"/>
      <c r="C159" s="2662"/>
      <c r="D159" s="2647"/>
      <c r="E159" s="2706"/>
      <c r="F159" s="2647"/>
      <c r="G159" s="2647"/>
      <c r="H159" s="2647"/>
      <c r="I159" s="2656"/>
      <c r="J159" s="2656"/>
      <c r="K159" s="2651"/>
      <c r="L159" s="2651"/>
      <c r="M159" s="2647"/>
      <c r="N159" s="3113"/>
      <c r="O159" s="3118"/>
      <c r="P159" s="3121"/>
      <c r="Q159" s="3121"/>
      <c r="R159" s="3121"/>
      <c r="S159" s="3125"/>
      <c r="T159" s="2647"/>
      <c r="U159" s="32"/>
      <c r="V159" s="367" t="s">
        <v>47</v>
      </c>
      <c r="W159" s="1807" t="s">
        <v>1631</v>
      </c>
      <c r="X159" s="34">
        <v>1</v>
      </c>
      <c r="Y159" s="35" t="s">
        <v>1632</v>
      </c>
      <c r="Z159" s="1755">
        <v>63</v>
      </c>
      <c r="AA159" s="1755">
        <f t="shared" si="15"/>
        <v>63</v>
      </c>
      <c r="AB159" s="1755">
        <f t="shared" si="16"/>
        <v>70.56</v>
      </c>
      <c r="AC159" s="237"/>
      <c r="AD159" s="1877"/>
      <c r="AE159" s="1785" t="s">
        <v>52</v>
      </c>
      <c r="AF159" s="38"/>
      <c r="AG159" s="2691"/>
    </row>
    <row r="160" spans="1:33" ht="18" customHeight="1" x14ac:dyDescent="0.25">
      <c r="A160" s="2458"/>
      <c r="B160" s="2710"/>
      <c r="C160" s="2662"/>
      <c r="D160" s="2647"/>
      <c r="E160" s="2706"/>
      <c r="F160" s="2647"/>
      <c r="G160" s="2647"/>
      <c r="H160" s="2647"/>
      <c r="I160" s="2656"/>
      <c r="J160" s="2656"/>
      <c r="K160" s="2651"/>
      <c r="L160" s="2651"/>
      <c r="M160" s="2647"/>
      <c r="N160" s="3113"/>
      <c r="O160" s="3118"/>
      <c r="P160" s="3121"/>
      <c r="Q160" s="3121"/>
      <c r="R160" s="3121"/>
      <c r="S160" s="3125"/>
      <c r="T160" s="2647"/>
      <c r="U160" s="32"/>
      <c r="V160" s="367" t="s">
        <v>47</v>
      </c>
      <c r="W160" s="1807" t="s">
        <v>1633</v>
      </c>
      <c r="X160" s="34">
        <v>1</v>
      </c>
      <c r="Y160" s="35" t="s">
        <v>1634</v>
      </c>
      <c r="Z160" s="1755">
        <v>16</v>
      </c>
      <c r="AA160" s="1755">
        <f t="shared" si="15"/>
        <v>16</v>
      </c>
      <c r="AB160" s="1755">
        <f t="shared" si="16"/>
        <v>17.920000000000002</v>
      </c>
      <c r="AC160" s="237"/>
      <c r="AD160" s="1877"/>
      <c r="AE160" s="1785" t="s">
        <v>52</v>
      </c>
      <c r="AF160" s="38"/>
      <c r="AG160" s="2691"/>
    </row>
    <row r="161" spans="1:33" ht="18" customHeight="1" x14ac:dyDescent="0.25">
      <c r="A161" s="2458"/>
      <c r="B161" s="2710"/>
      <c r="C161" s="2662"/>
      <c r="D161" s="2647"/>
      <c r="E161" s="2706"/>
      <c r="F161" s="2647"/>
      <c r="G161" s="2647"/>
      <c r="H161" s="2647"/>
      <c r="I161" s="2656"/>
      <c r="J161" s="2656"/>
      <c r="K161" s="2651"/>
      <c r="L161" s="2651"/>
      <c r="M161" s="2647"/>
      <c r="N161" s="3113"/>
      <c r="O161" s="3118"/>
      <c r="P161" s="3121"/>
      <c r="Q161" s="3121"/>
      <c r="R161" s="3121"/>
      <c r="S161" s="3125"/>
      <c r="T161" s="2647"/>
      <c r="U161" s="32"/>
      <c r="V161" s="367" t="s">
        <v>47</v>
      </c>
      <c r="W161" s="1807" t="s">
        <v>1635</v>
      </c>
      <c r="X161" s="34">
        <v>1</v>
      </c>
      <c r="Y161" s="35" t="s">
        <v>1636</v>
      </c>
      <c r="Z161" s="1755">
        <v>32</v>
      </c>
      <c r="AA161" s="1755">
        <f t="shared" si="15"/>
        <v>32</v>
      </c>
      <c r="AB161" s="1755">
        <f t="shared" si="16"/>
        <v>35.840000000000003</v>
      </c>
      <c r="AC161" s="237"/>
      <c r="AD161" s="1877"/>
      <c r="AE161" s="1785" t="s">
        <v>52</v>
      </c>
      <c r="AF161" s="38"/>
      <c r="AG161" s="2691"/>
    </row>
    <row r="162" spans="1:33" ht="18" customHeight="1" x14ac:dyDescent="0.25">
      <c r="A162" s="2458"/>
      <c r="B162" s="2710"/>
      <c r="C162" s="2662"/>
      <c r="D162" s="2647"/>
      <c r="E162" s="2706"/>
      <c r="F162" s="2647"/>
      <c r="G162" s="2647"/>
      <c r="H162" s="2647"/>
      <c r="I162" s="2656"/>
      <c r="J162" s="2656"/>
      <c r="K162" s="2651"/>
      <c r="L162" s="2651"/>
      <c r="M162" s="2647"/>
      <c r="N162" s="3113"/>
      <c r="O162" s="3118"/>
      <c r="P162" s="3121"/>
      <c r="Q162" s="3121"/>
      <c r="R162" s="3121"/>
      <c r="S162" s="3125"/>
      <c r="T162" s="2647"/>
      <c r="U162" s="32"/>
      <c r="V162" s="367" t="s">
        <v>47</v>
      </c>
      <c r="W162" s="1807" t="s">
        <v>1637</v>
      </c>
      <c r="X162" s="34">
        <v>1</v>
      </c>
      <c r="Y162" s="35" t="s">
        <v>1611</v>
      </c>
      <c r="Z162" s="1755">
        <v>25</v>
      </c>
      <c r="AA162" s="1755">
        <f t="shared" si="15"/>
        <v>25</v>
      </c>
      <c r="AB162" s="1755">
        <f t="shared" si="16"/>
        <v>28</v>
      </c>
      <c r="AC162" s="237"/>
      <c r="AD162" s="1877"/>
      <c r="AE162" s="1785" t="s">
        <v>52</v>
      </c>
      <c r="AF162" s="38"/>
      <c r="AG162" s="2691"/>
    </row>
    <row r="163" spans="1:33" ht="18" customHeight="1" x14ac:dyDescent="0.25">
      <c r="A163" s="2458"/>
      <c r="B163" s="2710"/>
      <c r="C163" s="2662"/>
      <c r="D163" s="2647"/>
      <c r="E163" s="2706"/>
      <c r="F163" s="2647"/>
      <c r="G163" s="2647"/>
      <c r="H163" s="2647"/>
      <c r="I163" s="2656"/>
      <c r="J163" s="2656"/>
      <c r="K163" s="2651"/>
      <c r="L163" s="2651"/>
      <c r="M163" s="2647"/>
      <c r="N163" s="3113"/>
      <c r="O163" s="3118"/>
      <c r="P163" s="3121"/>
      <c r="Q163" s="3121"/>
      <c r="R163" s="3121"/>
      <c r="S163" s="3125"/>
      <c r="T163" s="2647"/>
      <c r="U163" s="32"/>
      <c r="V163" s="367" t="s">
        <v>47</v>
      </c>
      <c r="W163" s="1807" t="s">
        <v>1638</v>
      </c>
      <c r="X163" s="34">
        <v>2</v>
      </c>
      <c r="Y163" s="35" t="s">
        <v>1639</v>
      </c>
      <c r="Z163" s="1755">
        <v>15</v>
      </c>
      <c r="AA163" s="1755">
        <f t="shared" si="15"/>
        <v>30</v>
      </c>
      <c r="AB163" s="1755">
        <f t="shared" si="16"/>
        <v>33.6</v>
      </c>
      <c r="AC163" s="237"/>
      <c r="AD163" s="1877"/>
      <c r="AE163" s="1785" t="s">
        <v>52</v>
      </c>
      <c r="AF163" s="38"/>
      <c r="AG163" s="2691"/>
    </row>
    <row r="164" spans="1:33" ht="18" customHeight="1" x14ac:dyDescent="0.25">
      <c r="A164" s="2458"/>
      <c r="B164" s="2710"/>
      <c r="C164" s="2662"/>
      <c r="D164" s="2647"/>
      <c r="E164" s="2706"/>
      <c r="F164" s="2647"/>
      <c r="G164" s="2647"/>
      <c r="H164" s="2647"/>
      <c r="I164" s="2656"/>
      <c r="J164" s="2656"/>
      <c r="K164" s="2651"/>
      <c r="L164" s="2651"/>
      <c r="M164" s="2647"/>
      <c r="N164" s="3113"/>
      <c r="O164" s="3118"/>
      <c r="P164" s="3121"/>
      <c r="Q164" s="3121"/>
      <c r="R164" s="3121"/>
      <c r="S164" s="3125"/>
      <c r="T164" s="2647"/>
      <c r="U164" s="32"/>
      <c r="V164" s="367" t="s">
        <v>47</v>
      </c>
      <c r="W164" s="1807" t="s">
        <v>1640</v>
      </c>
      <c r="X164" s="34">
        <v>1</v>
      </c>
      <c r="Y164" s="35" t="s">
        <v>1641</v>
      </c>
      <c r="Z164" s="1755">
        <v>74</v>
      </c>
      <c r="AA164" s="1755">
        <f t="shared" si="15"/>
        <v>74</v>
      </c>
      <c r="AB164" s="1755">
        <f t="shared" si="16"/>
        <v>82.88</v>
      </c>
      <c r="AC164" s="237"/>
      <c r="AD164" s="1877"/>
      <c r="AE164" s="1785" t="s">
        <v>52</v>
      </c>
      <c r="AF164" s="38"/>
      <c r="AG164" s="2691"/>
    </row>
    <row r="165" spans="1:33" ht="18" customHeight="1" x14ac:dyDescent="0.25">
      <c r="A165" s="2458"/>
      <c r="B165" s="2710"/>
      <c r="C165" s="2662"/>
      <c r="D165" s="2647"/>
      <c r="E165" s="2706"/>
      <c r="F165" s="2647"/>
      <c r="G165" s="2647"/>
      <c r="H165" s="2647"/>
      <c r="I165" s="2656"/>
      <c r="J165" s="2656"/>
      <c r="K165" s="2651"/>
      <c r="L165" s="2651"/>
      <c r="M165" s="2647"/>
      <c r="N165" s="3113"/>
      <c r="O165" s="3118"/>
      <c r="P165" s="3121"/>
      <c r="Q165" s="3121"/>
      <c r="R165" s="3121"/>
      <c r="S165" s="3125"/>
      <c r="T165" s="2647"/>
      <c r="U165" s="32"/>
      <c r="V165" s="367" t="s">
        <v>47</v>
      </c>
      <c r="W165" s="1807" t="s">
        <v>1642</v>
      </c>
      <c r="X165" s="34">
        <v>1</v>
      </c>
      <c r="Y165" s="35" t="s">
        <v>1611</v>
      </c>
      <c r="Z165" s="1755">
        <v>25</v>
      </c>
      <c r="AA165" s="1755">
        <f t="shared" si="15"/>
        <v>25</v>
      </c>
      <c r="AB165" s="1755">
        <f t="shared" si="16"/>
        <v>28</v>
      </c>
      <c r="AC165" s="237"/>
      <c r="AD165" s="1877"/>
      <c r="AE165" s="1785" t="s">
        <v>52</v>
      </c>
      <c r="AF165" s="38"/>
      <c r="AG165" s="2691"/>
    </row>
    <row r="166" spans="1:33" ht="18" customHeight="1" x14ac:dyDescent="0.25">
      <c r="A166" s="2458"/>
      <c r="B166" s="2710"/>
      <c r="C166" s="2662"/>
      <c r="D166" s="2647"/>
      <c r="E166" s="2706"/>
      <c r="F166" s="2647"/>
      <c r="G166" s="2647"/>
      <c r="H166" s="2647"/>
      <c r="I166" s="2656"/>
      <c r="J166" s="2656"/>
      <c r="K166" s="2651"/>
      <c r="L166" s="2651"/>
      <c r="M166" s="2647"/>
      <c r="N166" s="3113"/>
      <c r="O166" s="3118"/>
      <c r="P166" s="3121"/>
      <c r="Q166" s="3121"/>
      <c r="R166" s="3121"/>
      <c r="S166" s="3125"/>
      <c r="T166" s="2647"/>
      <c r="U166" s="32"/>
      <c r="V166" s="367" t="s">
        <v>47</v>
      </c>
      <c r="W166" s="1807" t="s">
        <v>1643</v>
      </c>
      <c r="X166" s="34">
        <v>4</v>
      </c>
      <c r="Y166" s="35" t="s">
        <v>264</v>
      </c>
      <c r="Z166" s="1755">
        <v>25.5</v>
      </c>
      <c r="AA166" s="1755">
        <f t="shared" si="15"/>
        <v>102</v>
      </c>
      <c r="AB166" s="1755">
        <f t="shared" si="16"/>
        <v>114.24</v>
      </c>
      <c r="AC166" s="237"/>
      <c r="AD166" s="1877"/>
      <c r="AE166" s="1785" t="s">
        <v>52</v>
      </c>
      <c r="AF166" s="38"/>
      <c r="AG166" s="2691"/>
    </row>
    <row r="167" spans="1:33" ht="18" customHeight="1" x14ac:dyDescent="0.25">
      <c r="A167" s="2458"/>
      <c r="B167" s="2710"/>
      <c r="C167" s="2662"/>
      <c r="D167" s="2647"/>
      <c r="E167" s="2706"/>
      <c r="F167" s="2647"/>
      <c r="G167" s="2647"/>
      <c r="H167" s="2647"/>
      <c r="I167" s="2656"/>
      <c r="J167" s="2656"/>
      <c r="K167" s="2651"/>
      <c r="L167" s="2651"/>
      <c r="M167" s="2647"/>
      <c r="N167" s="3113"/>
      <c r="O167" s="3118"/>
      <c r="P167" s="3121"/>
      <c r="Q167" s="3121"/>
      <c r="R167" s="3121"/>
      <c r="S167" s="3125"/>
      <c r="T167" s="2647"/>
      <c r="U167" s="32"/>
      <c r="V167" s="367" t="s">
        <v>47</v>
      </c>
      <c r="W167" s="1807" t="s">
        <v>1644</v>
      </c>
      <c r="X167" s="1889">
        <v>2</v>
      </c>
      <c r="Y167" s="35" t="s">
        <v>1645</v>
      </c>
      <c r="Z167" s="1755">
        <v>17</v>
      </c>
      <c r="AA167" s="1755">
        <f t="shared" si="15"/>
        <v>34</v>
      </c>
      <c r="AB167" s="1755">
        <f t="shared" si="16"/>
        <v>38.08</v>
      </c>
      <c r="AC167" s="237"/>
      <c r="AD167" s="1877"/>
      <c r="AE167" s="1785" t="s">
        <v>52</v>
      </c>
      <c r="AF167" s="38"/>
      <c r="AG167" s="2691"/>
    </row>
    <row r="168" spans="1:33" ht="18" customHeight="1" x14ac:dyDescent="0.25">
      <c r="A168" s="2458"/>
      <c r="B168" s="2710"/>
      <c r="C168" s="2662"/>
      <c r="D168" s="2647"/>
      <c r="E168" s="2706"/>
      <c r="F168" s="2647"/>
      <c r="G168" s="2647"/>
      <c r="H168" s="2647"/>
      <c r="I168" s="2656"/>
      <c r="J168" s="2656"/>
      <c r="K168" s="2651"/>
      <c r="L168" s="2651"/>
      <c r="M168" s="2647"/>
      <c r="N168" s="3113"/>
      <c r="O168" s="3118"/>
      <c r="P168" s="3121"/>
      <c r="Q168" s="3121"/>
      <c r="R168" s="3121"/>
      <c r="S168" s="3125"/>
      <c r="T168" s="2647"/>
      <c r="U168" s="32"/>
      <c r="V168" s="367" t="s">
        <v>47</v>
      </c>
      <c r="W168" s="1807" t="s">
        <v>1646</v>
      </c>
      <c r="X168" s="34">
        <v>2</v>
      </c>
      <c r="Y168" s="35" t="s">
        <v>1645</v>
      </c>
      <c r="Z168" s="1755">
        <v>16</v>
      </c>
      <c r="AA168" s="1755">
        <f t="shared" si="15"/>
        <v>32</v>
      </c>
      <c r="AB168" s="1755">
        <f t="shared" si="16"/>
        <v>35.840000000000003</v>
      </c>
      <c r="AC168" s="237"/>
      <c r="AD168" s="1877"/>
      <c r="AE168" s="1785" t="s">
        <v>52</v>
      </c>
      <c r="AF168" s="38"/>
      <c r="AG168" s="2691"/>
    </row>
    <row r="169" spans="1:33" ht="18" customHeight="1" x14ac:dyDescent="0.25">
      <c r="A169" s="2458"/>
      <c r="B169" s="2710"/>
      <c r="C169" s="2662"/>
      <c r="D169" s="2647"/>
      <c r="E169" s="2706"/>
      <c r="F169" s="2647"/>
      <c r="G169" s="2647"/>
      <c r="H169" s="2647"/>
      <c r="I169" s="2656"/>
      <c r="J169" s="2656"/>
      <c r="K169" s="2651"/>
      <c r="L169" s="2651"/>
      <c r="M169" s="2647"/>
      <c r="N169" s="3113"/>
      <c r="O169" s="3118"/>
      <c r="P169" s="3121"/>
      <c r="Q169" s="3121"/>
      <c r="R169" s="3121"/>
      <c r="S169" s="3125"/>
      <c r="T169" s="2647"/>
      <c r="U169" s="32"/>
      <c r="V169" s="367" t="s">
        <v>47</v>
      </c>
      <c r="W169" s="1807" t="s">
        <v>1647</v>
      </c>
      <c r="X169" s="34">
        <v>2</v>
      </c>
      <c r="Y169" s="35" t="s">
        <v>1645</v>
      </c>
      <c r="Z169" s="1755">
        <v>19.5</v>
      </c>
      <c r="AA169" s="1755">
        <f t="shared" si="15"/>
        <v>39</v>
      </c>
      <c r="AB169" s="1755">
        <f t="shared" si="16"/>
        <v>43.68</v>
      </c>
      <c r="AC169" s="237"/>
      <c r="AD169" s="1877"/>
      <c r="AE169" s="1785" t="s">
        <v>52</v>
      </c>
      <c r="AF169" s="38"/>
      <c r="AG169" s="2691"/>
    </row>
    <row r="170" spans="1:33" ht="18" customHeight="1" x14ac:dyDescent="0.25">
      <c r="A170" s="2458"/>
      <c r="B170" s="2710"/>
      <c r="C170" s="2662"/>
      <c r="D170" s="2647"/>
      <c r="E170" s="2706"/>
      <c r="F170" s="2647"/>
      <c r="G170" s="2647"/>
      <c r="H170" s="2647"/>
      <c r="I170" s="2656"/>
      <c r="J170" s="2656"/>
      <c r="K170" s="2651"/>
      <c r="L170" s="2651"/>
      <c r="M170" s="2647"/>
      <c r="N170" s="3113"/>
      <c r="O170" s="3118"/>
      <c r="P170" s="3121"/>
      <c r="Q170" s="3121"/>
      <c r="R170" s="3121"/>
      <c r="S170" s="3125"/>
      <c r="T170" s="2647"/>
      <c r="U170" s="32"/>
      <c r="V170" s="367" t="s">
        <v>47</v>
      </c>
      <c r="W170" s="1807" t="s">
        <v>1648</v>
      </c>
      <c r="X170" s="34">
        <v>2</v>
      </c>
      <c r="Y170" s="35" t="s">
        <v>1649</v>
      </c>
      <c r="Z170" s="1755">
        <v>9</v>
      </c>
      <c r="AA170" s="1755">
        <f t="shared" si="15"/>
        <v>18</v>
      </c>
      <c r="AB170" s="1755">
        <f t="shared" si="16"/>
        <v>20.16</v>
      </c>
      <c r="AC170" s="237"/>
      <c r="AD170" s="1877"/>
      <c r="AE170" s="1785" t="s">
        <v>52</v>
      </c>
      <c r="AF170" s="38"/>
      <c r="AG170" s="2691"/>
    </row>
    <row r="171" spans="1:33" ht="18" customHeight="1" x14ac:dyDescent="0.25">
      <c r="A171" s="2458"/>
      <c r="B171" s="2710"/>
      <c r="C171" s="2662"/>
      <c r="D171" s="2647"/>
      <c r="E171" s="2706"/>
      <c r="F171" s="2647"/>
      <c r="G171" s="2647"/>
      <c r="H171" s="2647"/>
      <c r="I171" s="2656"/>
      <c r="J171" s="2656"/>
      <c r="K171" s="2651"/>
      <c r="L171" s="2651"/>
      <c r="M171" s="2647"/>
      <c r="N171" s="3113"/>
      <c r="O171" s="3118"/>
      <c r="P171" s="3121"/>
      <c r="Q171" s="3121"/>
      <c r="R171" s="3121"/>
      <c r="S171" s="3125"/>
      <c r="T171" s="2647"/>
      <c r="U171" s="32"/>
      <c r="V171" s="367" t="s">
        <v>47</v>
      </c>
      <c r="W171" s="1807" t="s">
        <v>1650</v>
      </c>
      <c r="X171" s="34">
        <v>2</v>
      </c>
      <c r="Y171" s="35" t="s">
        <v>1651</v>
      </c>
      <c r="Z171" s="1755">
        <v>25.5</v>
      </c>
      <c r="AA171" s="1755">
        <f t="shared" si="15"/>
        <v>51</v>
      </c>
      <c r="AB171" s="1755">
        <f t="shared" si="16"/>
        <v>57.12</v>
      </c>
      <c r="AC171" s="237"/>
      <c r="AD171" s="1877"/>
      <c r="AE171" s="1785" t="s">
        <v>52</v>
      </c>
      <c r="AF171" s="38"/>
      <c r="AG171" s="2691"/>
    </row>
    <row r="172" spans="1:33" ht="18" customHeight="1" x14ac:dyDescent="0.25">
      <c r="A172" s="2458"/>
      <c r="B172" s="2710"/>
      <c r="C172" s="2662"/>
      <c r="D172" s="2647"/>
      <c r="E172" s="2706"/>
      <c r="F172" s="2647"/>
      <c r="G172" s="2647"/>
      <c r="H172" s="2647"/>
      <c r="I172" s="2656"/>
      <c r="J172" s="2656"/>
      <c r="K172" s="2651"/>
      <c r="L172" s="2651"/>
      <c r="M172" s="2647"/>
      <c r="N172" s="3113"/>
      <c r="O172" s="3118"/>
      <c r="P172" s="3121"/>
      <c r="Q172" s="3121"/>
      <c r="R172" s="3121"/>
      <c r="S172" s="3125"/>
      <c r="T172" s="2647"/>
      <c r="U172" s="32"/>
      <c r="V172" s="367" t="s">
        <v>47</v>
      </c>
      <c r="W172" s="1807" t="s">
        <v>1652</v>
      </c>
      <c r="X172" s="34">
        <v>6</v>
      </c>
      <c r="Y172" s="35" t="s">
        <v>1653</v>
      </c>
      <c r="Z172" s="1755">
        <v>21.1</v>
      </c>
      <c r="AA172" s="1755">
        <f t="shared" si="15"/>
        <v>126.60000000000001</v>
      </c>
      <c r="AB172" s="1755">
        <f t="shared" si="16"/>
        <v>141.792</v>
      </c>
      <c r="AC172" s="237"/>
      <c r="AD172" s="1877"/>
      <c r="AE172" s="1785" t="s">
        <v>52</v>
      </c>
      <c r="AF172" s="38"/>
      <c r="AG172" s="2691"/>
    </row>
    <row r="173" spans="1:33" ht="18" customHeight="1" x14ac:dyDescent="0.25">
      <c r="A173" s="2458"/>
      <c r="B173" s="2710"/>
      <c r="C173" s="2662"/>
      <c r="D173" s="2647"/>
      <c r="E173" s="2706"/>
      <c r="F173" s="2647"/>
      <c r="G173" s="2647"/>
      <c r="H173" s="2647"/>
      <c r="I173" s="2657"/>
      <c r="J173" s="2657"/>
      <c r="K173" s="2650"/>
      <c r="L173" s="2650"/>
      <c r="M173" s="2648"/>
      <c r="N173" s="3116"/>
      <c r="O173" s="3119"/>
      <c r="P173" s="3122"/>
      <c r="Q173" s="3122"/>
      <c r="R173" s="3122"/>
      <c r="S173" s="3126"/>
      <c r="T173" s="2648"/>
      <c r="U173" s="292"/>
      <c r="V173" s="1757" t="s">
        <v>47</v>
      </c>
      <c r="W173" s="1861" t="s">
        <v>1654</v>
      </c>
      <c r="X173" s="107">
        <v>1</v>
      </c>
      <c r="Y173" s="111" t="s">
        <v>1655</v>
      </c>
      <c r="Z173" s="1799">
        <v>32</v>
      </c>
      <c r="AA173" s="1799">
        <f t="shared" si="15"/>
        <v>32</v>
      </c>
      <c r="AB173" s="1799">
        <f t="shared" si="16"/>
        <v>35.840000000000003</v>
      </c>
      <c r="AC173" s="242"/>
      <c r="AD173" s="1882"/>
      <c r="AE173" s="1795" t="s">
        <v>52</v>
      </c>
      <c r="AF173" s="112"/>
      <c r="AG173" s="2692"/>
    </row>
    <row r="174" spans="1:33" ht="28.5" customHeight="1" x14ac:dyDescent="0.25">
      <c r="A174" s="2458"/>
      <c r="B174" s="2710"/>
      <c r="C174" s="2662"/>
      <c r="D174" s="2647"/>
      <c r="E174" s="2706"/>
      <c r="F174" s="2647"/>
      <c r="G174" s="2647"/>
      <c r="H174" s="2647"/>
      <c r="I174" s="3137">
        <v>1</v>
      </c>
      <c r="J174" s="2700">
        <v>1</v>
      </c>
      <c r="K174" s="2734">
        <v>8</v>
      </c>
      <c r="L174" s="2734">
        <v>16</v>
      </c>
      <c r="M174" s="2646" t="s">
        <v>1656</v>
      </c>
      <c r="N174" s="3145" t="s">
        <v>1665</v>
      </c>
      <c r="O174" s="3103">
        <v>0</v>
      </c>
      <c r="P174" s="3106">
        <f>AC174</f>
        <v>117.03999999999999</v>
      </c>
      <c r="Q174" s="3106">
        <v>0</v>
      </c>
      <c r="R174" s="3106">
        <v>0</v>
      </c>
      <c r="S174" s="3109">
        <f>SUM(O174:Q181)</f>
        <v>117.03999999999999</v>
      </c>
      <c r="T174" s="2646" t="s">
        <v>1657</v>
      </c>
      <c r="U174" s="1857" t="s">
        <v>1167</v>
      </c>
      <c r="V174" s="1834"/>
      <c r="W174" s="99" t="s">
        <v>169</v>
      </c>
      <c r="X174" s="1874"/>
      <c r="Y174" s="1875"/>
      <c r="Z174" s="376"/>
      <c r="AA174" s="376"/>
      <c r="AB174" s="376"/>
      <c r="AC174" s="376">
        <f>SUM(AB175:AB181)</f>
        <v>117.03999999999999</v>
      </c>
      <c r="AD174" s="1876"/>
      <c r="AE174" s="1876"/>
      <c r="AF174" s="1711"/>
      <c r="AG174" s="2690" t="s">
        <v>1658</v>
      </c>
    </row>
    <row r="175" spans="1:33" ht="28.5" customHeight="1" x14ac:dyDescent="0.25">
      <c r="A175" s="2458"/>
      <c r="B175" s="2710"/>
      <c r="C175" s="2662"/>
      <c r="D175" s="2647"/>
      <c r="E175" s="2706"/>
      <c r="F175" s="2647"/>
      <c r="G175" s="2647"/>
      <c r="H175" s="2647"/>
      <c r="I175" s="3138"/>
      <c r="J175" s="2701"/>
      <c r="K175" s="2735"/>
      <c r="L175" s="2735"/>
      <c r="M175" s="2647"/>
      <c r="N175" s="3146"/>
      <c r="O175" s="3104"/>
      <c r="P175" s="3107"/>
      <c r="Q175" s="3107"/>
      <c r="R175" s="3107"/>
      <c r="S175" s="3110"/>
      <c r="T175" s="2647"/>
      <c r="U175" s="32"/>
      <c r="V175" s="367" t="s">
        <v>47</v>
      </c>
      <c r="W175" s="1807" t="s">
        <v>1659</v>
      </c>
      <c r="X175" s="34">
        <v>1</v>
      </c>
      <c r="Y175" s="35" t="s">
        <v>1542</v>
      </c>
      <c r="Z175" s="1755">
        <v>16</v>
      </c>
      <c r="AA175" s="1755">
        <f t="shared" ref="AA175:AA181" si="17">+X175*Z175</f>
        <v>16</v>
      </c>
      <c r="AB175" s="1755">
        <f t="shared" ref="AB175:AB181" si="18">+AA175*0.12+AA175</f>
        <v>17.920000000000002</v>
      </c>
      <c r="AC175" s="237"/>
      <c r="AD175" s="1877"/>
      <c r="AE175" s="1785" t="s">
        <v>52</v>
      </c>
      <c r="AF175" s="1703"/>
      <c r="AG175" s="2691"/>
    </row>
    <row r="176" spans="1:33" ht="28.5" customHeight="1" x14ac:dyDescent="0.25">
      <c r="A176" s="2458"/>
      <c r="B176" s="2710"/>
      <c r="C176" s="2662"/>
      <c r="D176" s="2647"/>
      <c r="E176" s="2706"/>
      <c r="F176" s="2647"/>
      <c r="G176" s="2647"/>
      <c r="H176" s="2647"/>
      <c r="I176" s="3138"/>
      <c r="J176" s="2701"/>
      <c r="K176" s="2735"/>
      <c r="L176" s="2735"/>
      <c r="M176" s="2647"/>
      <c r="N176" s="3146"/>
      <c r="O176" s="3104"/>
      <c r="P176" s="3107"/>
      <c r="Q176" s="3107"/>
      <c r="R176" s="3107"/>
      <c r="S176" s="3110"/>
      <c r="T176" s="2647"/>
      <c r="U176" s="32"/>
      <c r="V176" s="367" t="s">
        <v>47</v>
      </c>
      <c r="W176" s="1807" t="s">
        <v>1660</v>
      </c>
      <c r="X176" s="34">
        <v>1</v>
      </c>
      <c r="Y176" s="35" t="s">
        <v>1540</v>
      </c>
      <c r="Z176" s="1755">
        <v>5.5</v>
      </c>
      <c r="AA176" s="1755">
        <f t="shared" si="17"/>
        <v>5.5</v>
      </c>
      <c r="AB176" s="1755">
        <f t="shared" si="18"/>
        <v>6.16</v>
      </c>
      <c r="AC176" s="237"/>
      <c r="AD176" s="1877"/>
      <c r="AE176" s="1785" t="s">
        <v>52</v>
      </c>
      <c r="AF176" s="38"/>
      <c r="AG176" s="2691"/>
    </row>
    <row r="177" spans="1:33" ht="28.5" customHeight="1" x14ac:dyDescent="0.25">
      <c r="A177" s="2458"/>
      <c r="B177" s="2710"/>
      <c r="C177" s="2662"/>
      <c r="D177" s="2647"/>
      <c r="E177" s="2706"/>
      <c r="F177" s="2647"/>
      <c r="G177" s="2647"/>
      <c r="H177" s="2647"/>
      <c r="I177" s="3138"/>
      <c r="J177" s="2701"/>
      <c r="K177" s="2735"/>
      <c r="L177" s="2735"/>
      <c r="M177" s="2647"/>
      <c r="N177" s="3146"/>
      <c r="O177" s="3104"/>
      <c r="P177" s="3107"/>
      <c r="Q177" s="3107"/>
      <c r="R177" s="3107"/>
      <c r="S177" s="3110"/>
      <c r="T177" s="2647"/>
      <c r="U177" s="32"/>
      <c r="V177" s="367" t="s">
        <v>47</v>
      </c>
      <c r="W177" s="1807" t="s">
        <v>1543</v>
      </c>
      <c r="X177" s="34">
        <v>100</v>
      </c>
      <c r="Y177" s="35" t="s">
        <v>334</v>
      </c>
      <c r="Z177" s="1755">
        <v>0.11</v>
      </c>
      <c r="AA177" s="1755">
        <f t="shared" si="17"/>
        <v>11</v>
      </c>
      <c r="AB177" s="1755">
        <f t="shared" si="18"/>
        <v>12.32</v>
      </c>
      <c r="AC177" s="237"/>
      <c r="AD177" s="1877"/>
      <c r="AE177" s="1785" t="s">
        <v>52</v>
      </c>
      <c r="AF177" s="38"/>
      <c r="AG177" s="2691"/>
    </row>
    <row r="178" spans="1:33" ht="28.5" customHeight="1" x14ac:dyDescent="0.25">
      <c r="A178" s="2458"/>
      <c r="B178" s="2710"/>
      <c r="C178" s="2662"/>
      <c r="D178" s="2647"/>
      <c r="E178" s="2706"/>
      <c r="F178" s="2647"/>
      <c r="G178" s="2647"/>
      <c r="H178" s="2647"/>
      <c r="I178" s="3138"/>
      <c r="J178" s="2701"/>
      <c r="K178" s="2735"/>
      <c r="L178" s="2735"/>
      <c r="M178" s="2647"/>
      <c r="N178" s="3146"/>
      <c r="O178" s="3104"/>
      <c r="P178" s="3107"/>
      <c r="Q178" s="3107"/>
      <c r="R178" s="3107"/>
      <c r="S178" s="3110"/>
      <c r="T178" s="2647"/>
      <c r="U178" s="32"/>
      <c r="V178" s="367" t="s">
        <v>47</v>
      </c>
      <c r="W178" s="1807" t="s">
        <v>1661</v>
      </c>
      <c r="X178" s="34">
        <v>2</v>
      </c>
      <c r="Y178" s="35" t="s">
        <v>1662</v>
      </c>
      <c r="Z178" s="1755">
        <v>20</v>
      </c>
      <c r="AA178" s="1755">
        <f t="shared" si="17"/>
        <v>40</v>
      </c>
      <c r="AB178" s="1755">
        <f t="shared" si="18"/>
        <v>44.8</v>
      </c>
      <c r="AC178" s="237"/>
      <c r="AD178" s="1877"/>
      <c r="AE178" s="1785" t="s">
        <v>52</v>
      </c>
      <c r="AF178" s="38"/>
      <c r="AG178" s="2691"/>
    </row>
    <row r="179" spans="1:33" ht="28.5" customHeight="1" x14ac:dyDescent="0.25">
      <c r="A179" s="2458"/>
      <c r="B179" s="2710"/>
      <c r="C179" s="2662"/>
      <c r="D179" s="2647"/>
      <c r="E179" s="2706"/>
      <c r="F179" s="2647"/>
      <c r="G179" s="2647"/>
      <c r="H179" s="2647"/>
      <c r="I179" s="3138"/>
      <c r="J179" s="2701"/>
      <c r="K179" s="2735"/>
      <c r="L179" s="2735"/>
      <c r="M179" s="2647"/>
      <c r="N179" s="3146"/>
      <c r="O179" s="3104"/>
      <c r="P179" s="3107"/>
      <c r="Q179" s="3107"/>
      <c r="R179" s="3107"/>
      <c r="S179" s="3110"/>
      <c r="T179" s="2647"/>
      <c r="U179" s="32"/>
      <c r="V179" s="367" t="s">
        <v>47</v>
      </c>
      <c r="W179" s="1807" t="s">
        <v>1578</v>
      </c>
      <c r="X179" s="34">
        <v>1</v>
      </c>
      <c r="Y179" s="35" t="s">
        <v>1542</v>
      </c>
      <c r="Z179" s="1755">
        <v>8</v>
      </c>
      <c r="AA179" s="1755">
        <f t="shared" si="17"/>
        <v>8</v>
      </c>
      <c r="AB179" s="1755">
        <f t="shared" si="18"/>
        <v>8.9600000000000009</v>
      </c>
      <c r="AC179" s="237"/>
      <c r="AD179" s="1877"/>
      <c r="AE179" s="1785" t="s">
        <v>52</v>
      </c>
      <c r="AF179" s="38"/>
      <c r="AG179" s="2691"/>
    </row>
    <row r="180" spans="1:33" ht="28.5" customHeight="1" x14ac:dyDescent="0.25">
      <c r="A180" s="2458"/>
      <c r="B180" s="2710"/>
      <c r="C180" s="2662"/>
      <c r="D180" s="2647"/>
      <c r="E180" s="2706"/>
      <c r="F180" s="2647"/>
      <c r="G180" s="2647"/>
      <c r="H180" s="2647"/>
      <c r="I180" s="3138"/>
      <c r="J180" s="2701"/>
      <c r="K180" s="2735"/>
      <c r="L180" s="2735"/>
      <c r="M180" s="2647"/>
      <c r="N180" s="3146"/>
      <c r="O180" s="3104"/>
      <c r="P180" s="3107"/>
      <c r="Q180" s="3107"/>
      <c r="R180" s="3107"/>
      <c r="S180" s="3110"/>
      <c r="T180" s="2647"/>
      <c r="U180" s="32"/>
      <c r="V180" s="1890" t="s">
        <v>1663</v>
      </c>
      <c r="W180" s="1807" t="s">
        <v>1664</v>
      </c>
      <c r="X180" s="34">
        <v>1</v>
      </c>
      <c r="Y180" s="35" t="s">
        <v>334</v>
      </c>
      <c r="Z180" s="1755">
        <v>12</v>
      </c>
      <c r="AA180" s="1755">
        <f t="shared" si="17"/>
        <v>12</v>
      </c>
      <c r="AB180" s="1755">
        <f t="shared" si="18"/>
        <v>13.44</v>
      </c>
      <c r="AC180" s="237"/>
      <c r="AD180" s="1877"/>
      <c r="AE180" s="1785" t="s">
        <v>52</v>
      </c>
      <c r="AF180" s="38"/>
      <c r="AG180" s="2691"/>
    </row>
    <row r="181" spans="1:33" ht="28.5" customHeight="1" x14ac:dyDescent="0.25">
      <c r="A181" s="2459"/>
      <c r="B181" s="2710"/>
      <c r="C181" s="2662"/>
      <c r="D181" s="2647"/>
      <c r="E181" s="2706"/>
      <c r="F181" s="2647"/>
      <c r="G181" s="2647"/>
      <c r="H181" s="2647"/>
      <c r="I181" s="3139"/>
      <c r="J181" s="2702"/>
      <c r="K181" s="3123"/>
      <c r="L181" s="3123"/>
      <c r="M181" s="2648"/>
      <c r="N181" s="3147"/>
      <c r="O181" s="3105"/>
      <c r="P181" s="3108"/>
      <c r="Q181" s="3108"/>
      <c r="R181" s="3108"/>
      <c r="S181" s="3111"/>
      <c r="T181" s="2648"/>
      <c r="U181" s="292"/>
      <c r="V181" s="1757" t="s">
        <v>47</v>
      </c>
      <c r="W181" s="1861" t="s">
        <v>1575</v>
      </c>
      <c r="X181" s="107">
        <v>2</v>
      </c>
      <c r="Y181" s="111" t="s">
        <v>334</v>
      </c>
      <c r="Z181" s="1799">
        <v>6</v>
      </c>
      <c r="AA181" s="1799">
        <f t="shared" si="17"/>
        <v>12</v>
      </c>
      <c r="AB181" s="1799">
        <f t="shared" si="18"/>
        <v>13.44</v>
      </c>
      <c r="AC181" s="242"/>
      <c r="AD181" s="1882"/>
      <c r="AE181" s="1795" t="s">
        <v>52</v>
      </c>
      <c r="AF181" s="112"/>
      <c r="AG181" s="2692"/>
    </row>
    <row r="182" spans="1:33" ht="225" customHeight="1" x14ac:dyDescent="0.25">
      <c r="A182" s="2460" t="s">
        <v>140</v>
      </c>
      <c r="B182" s="2710"/>
      <c r="C182" s="2662"/>
      <c r="D182" s="2647"/>
      <c r="E182" s="2706"/>
      <c r="F182" s="2647"/>
      <c r="G182" s="2647"/>
      <c r="H182" s="2647"/>
      <c r="I182" s="1691">
        <v>8</v>
      </c>
      <c r="J182" s="1691">
        <v>15</v>
      </c>
      <c r="K182" s="1692">
        <v>8</v>
      </c>
      <c r="L182" s="1692">
        <v>16</v>
      </c>
      <c r="M182" s="1678" t="s">
        <v>1567</v>
      </c>
      <c r="N182" s="1680" t="s">
        <v>1665</v>
      </c>
      <c r="O182" s="2017">
        <v>0</v>
      </c>
      <c r="P182" s="2018">
        <v>0</v>
      </c>
      <c r="Q182" s="2018">
        <f>+AC182</f>
        <v>0</v>
      </c>
      <c r="R182" s="2018">
        <v>0</v>
      </c>
      <c r="S182" s="2019">
        <f>SUM(O182:Q182)</f>
        <v>0</v>
      </c>
      <c r="T182" s="1678" t="s">
        <v>1657</v>
      </c>
      <c r="U182" s="2076"/>
      <c r="V182" s="2077"/>
      <c r="W182" s="2078"/>
      <c r="X182" s="143"/>
      <c r="Y182" s="144"/>
      <c r="Z182" s="2079"/>
      <c r="AA182" s="2079"/>
      <c r="AB182" s="2079"/>
      <c r="AC182" s="1858"/>
      <c r="AD182" s="2080"/>
      <c r="AE182" s="2081"/>
      <c r="AF182" s="1707"/>
      <c r="AG182" s="1696" t="s">
        <v>1666</v>
      </c>
    </row>
    <row r="183" spans="1:33" ht="219.75" customHeight="1" x14ac:dyDescent="0.25">
      <c r="A183" s="2458"/>
      <c r="B183" s="2710"/>
      <c r="C183" s="2662"/>
      <c r="D183" s="2647"/>
      <c r="E183" s="2706"/>
      <c r="F183" s="2647"/>
      <c r="G183" s="2647"/>
      <c r="H183" s="2647"/>
      <c r="I183" s="2073">
        <v>2</v>
      </c>
      <c r="J183" s="1709">
        <v>0</v>
      </c>
      <c r="K183" s="2074">
        <v>0</v>
      </c>
      <c r="L183" s="1708">
        <v>0</v>
      </c>
      <c r="M183" s="1675" t="s">
        <v>1567</v>
      </c>
      <c r="N183" s="1687" t="s">
        <v>1568</v>
      </c>
      <c r="O183" s="2020">
        <v>0</v>
      </c>
      <c r="P183" s="2021">
        <v>0</v>
      </c>
      <c r="Q183" s="2021">
        <f>+AC183</f>
        <v>0</v>
      </c>
      <c r="R183" s="2021">
        <v>0</v>
      </c>
      <c r="S183" s="2022">
        <f>SUM(O183:Q183)</f>
        <v>0</v>
      </c>
      <c r="T183" s="1675" t="s">
        <v>2078</v>
      </c>
      <c r="U183" s="123"/>
      <c r="V183" s="2032"/>
      <c r="W183" s="124"/>
      <c r="X183" s="125"/>
      <c r="Y183" s="126"/>
      <c r="Z183" s="2049"/>
      <c r="AA183" s="2049"/>
      <c r="AB183" s="2049"/>
      <c r="AC183" s="2037"/>
      <c r="AD183" s="2051"/>
      <c r="AE183" s="2075"/>
      <c r="AF183" s="141"/>
      <c r="AG183" s="1681" t="s">
        <v>1667</v>
      </c>
    </row>
    <row r="184" spans="1:33" ht="57" customHeight="1" x14ac:dyDescent="0.25">
      <c r="A184" s="2458"/>
      <c r="B184" s="2710"/>
      <c r="C184" s="2662"/>
      <c r="D184" s="2647"/>
      <c r="E184" s="2706"/>
      <c r="F184" s="2647"/>
      <c r="G184" s="2647"/>
      <c r="H184" s="2647"/>
      <c r="I184" s="2700">
        <v>20</v>
      </c>
      <c r="J184" s="2700">
        <v>10</v>
      </c>
      <c r="K184" s="2734">
        <v>8</v>
      </c>
      <c r="L184" s="2734">
        <v>16</v>
      </c>
      <c r="M184" s="2646" t="s">
        <v>1862</v>
      </c>
      <c r="N184" s="3112" t="s">
        <v>1861</v>
      </c>
      <c r="O184" s="3103">
        <v>0</v>
      </c>
      <c r="P184" s="3106">
        <f>AC184</f>
        <v>29.231999999999999</v>
      </c>
      <c r="Q184" s="3106">
        <v>0</v>
      </c>
      <c r="R184" s="3106">
        <v>0</v>
      </c>
      <c r="S184" s="3109">
        <f>SUM(O184:Q187)</f>
        <v>29.231999999999999</v>
      </c>
      <c r="T184" s="2646" t="s">
        <v>1668</v>
      </c>
      <c r="U184" s="1855" t="s">
        <v>1167</v>
      </c>
      <c r="V184" s="1846"/>
      <c r="W184" s="132" t="s">
        <v>169</v>
      </c>
      <c r="X184" s="27"/>
      <c r="Y184" s="28"/>
      <c r="Z184" s="1746"/>
      <c r="AA184" s="1746"/>
      <c r="AB184" s="1746"/>
      <c r="AC184" s="1748">
        <f>SUM(AB185:AB187)</f>
        <v>29.231999999999999</v>
      </c>
      <c r="AD184" s="1885"/>
      <c r="AE184" s="1798"/>
      <c r="AF184" s="1701"/>
      <c r="AG184" s="2690" t="s">
        <v>1669</v>
      </c>
    </row>
    <row r="185" spans="1:33" ht="57" customHeight="1" x14ac:dyDescent="0.25">
      <c r="A185" s="2458"/>
      <c r="B185" s="2710"/>
      <c r="C185" s="2662"/>
      <c r="D185" s="2647"/>
      <c r="E185" s="2706"/>
      <c r="F185" s="2647"/>
      <c r="G185" s="2647"/>
      <c r="H185" s="2647"/>
      <c r="I185" s="2701"/>
      <c r="J185" s="2701"/>
      <c r="K185" s="2735"/>
      <c r="L185" s="2735"/>
      <c r="M185" s="2647"/>
      <c r="N185" s="3113"/>
      <c r="O185" s="3104"/>
      <c r="P185" s="3107"/>
      <c r="Q185" s="3107"/>
      <c r="R185" s="3107"/>
      <c r="S185" s="3110"/>
      <c r="T185" s="2647"/>
      <c r="U185" s="32"/>
      <c r="V185" s="367" t="s">
        <v>47</v>
      </c>
      <c r="W185" s="1807" t="s">
        <v>1664</v>
      </c>
      <c r="X185" s="34">
        <v>1</v>
      </c>
      <c r="Y185" s="35" t="s">
        <v>334</v>
      </c>
      <c r="Z185" s="1755">
        <v>12</v>
      </c>
      <c r="AA185" s="1755">
        <f>+X185*Z185</f>
        <v>12</v>
      </c>
      <c r="AB185" s="1755">
        <f>+AA185*0.12+AA185</f>
        <v>13.44</v>
      </c>
      <c r="AC185" s="237"/>
      <c r="AD185" s="1877"/>
      <c r="AE185" s="1785" t="s">
        <v>52</v>
      </c>
      <c r="AF185" s="1703"/>
      <c r="AG185" s="2691"/>
    </row>
    <row r="186" spans="1:33" ht="57" customHeight="1" x14ac:dyDescent="0.25">
      <c r="A186" s="2458"/>
      <c r="B186" s="2710"/>
      <c r="C186" s="2662"/>
      <c r="D186" s="2647"/>
      <c r="E186" s="2706"/>
      <c r="F186" s="2647"/>
      <c r="G186" s="2647"/>
      <c r="H186" s="2647"/>
      <c r="I186" s="2701"/>
      <c r="J186" s="2701"/>
      <c r="K186" s="2735"/>
      <c r="L186" s="2735"/>
      <c r="M186" s="2647"/>
      <c r="N186" s="3113"/>
      <c r="O186" s="3104"/>
      <c r="P186" s="3107"/>
      <c r="Q186" s="3107"/>
      <c r="R186" s="3107"/>
      <c r="S186" s="3110"/>
      <c r="T186" s="2647"/>
      <c r="U186" s="32"/>
      <c r="V186" s="367" t="s">
        <v>47</v>
      </c>
      <c r="W186" s="1807" t="s">
        <v>1670</v>
      </c>
      <c r="X186" s="34">
        <v>1</v>
      </c>
      <c r="Y186" s="35" t="s">
        <v>1671</v>
      </c>
      <c r="Z186" s="1755">
        <v>9</v>
      </c>
      <c r="AA186" s="1755">
        <f>+X186*Z186</f>
        <v>9</v>
      </c>
      <c r="AB186" s="1755">
        <f>+AA186*0.12+AA186</f>
        <v>10.08</v>
      </c>
      <c r="AC186" s="237"/>
      <c r="AD186" s="1877"/>
      <c r="AE186" s="1785" t="s">
        <v>52</v>
      </c>
      <c r="AF186" s="1703"/>
      <c r="AG186" s="2691"/>
    </row>
    <row r="187" spans="1:33" ht="57" customHeight="1" x14ac:dyDescent="0.25">
      <c r="A187" s="2459"/>
      <c r="B187" s="2710"/>
      <c r="C187" s="2662"/>
      <c r="D187" s="2647"/>
      <c r="E187" s="2706"/>
      <c r="F187" s="2647"/>
      <c r="G187" s="2647"/>
      <c r="H187" s="2647"/>
      <c r="I187" s="2701"/>
      <c r="J187" s="2701"/>
      <c r="K187" s="2735"/>
      <c r="L187" s="2735"/>
      <c r="M187" s="2647"/>
      <c r="N187" s="3113"/>
      <c r="O187" s="3104"/>
      <c r="P187" s="3107"/>
      <c r="Q187" s="3107"/>
      <c r="R187" s="3107"/>
      <c r="S187" s="3110"/>
      <c r="T187" s="2647"/>
      <c r="U187" s="32"/>
      <c r="V187" s="367" t="s">
        <v>47</v>
      </c>
      <c r="W187" s="1807" t="s">
        <v>1563</v>
      </c>
      <c r="X187" s="34">
        <v>1</v>
      </c>
      <c r="Y187" s="35" t="s">
        <v>1672</v>
      </c>
      <c r="Z187" s="1755">
        <v>5.0999999999999996</v>
      </c>
      <c r="AA187" s="1755">
        <f>+X187*Z187</f>
        <v>5.0999999999999996</v>
      </c>
      <c r="AB187" s="1755">
        <f>+AA187*0.12+AA187</f>
        <v>5.7119999999999997</v>
      </c>
      <c r="AC187" s="237"/>
      <c r="AD187" s="1877"/>
      <c r="AE187" s="1785" t="s">
        <v>52</v>
      </c>
      <c r="AF187" s="38"/>
      <c r="AG187" s="2691"/>
    </row>
    <row r="188" spans="1:33" ht="218.25" customHeight="1" x14ac:dyDescent="0.25">
      <c r="A188" s="2460" t="s">
        <v>140</v>
      </c>
      <c r="B188" s="2710"/>
      <c r="C188" s="2662"/>
      <c r="D188" s="2647"/>
      <c r="E188" s="2706"/>
      <c r="F188" s="2647"/>
      <c r="G188" s="2647"/>
      <c r="H188" s="2647"/>
      <c r="I188" s="2023">
        <v>25</v>
      </c>
      <c r="J188" s="2023">
        <v>30</v>
      </c>
      <c r="K188" s="2023">
        <v>8</v>
      </c>
      <c r="L188" s="2024">
        <v>16</v>
      </c>
      <c r="M188" s="2039" t="s">
        <v>1860</v>
      </c>
      <c r="N188" s="2040" t="s">
        <v>2079</v>
      </c>
      <c r="O188" s="2025">
        <v>0</v>
      </c>
      <c r="P188" s="2026">
        <v>0</v>
      </c>
      <c r="Q188" s="2026">
        <f>+AC188</f>
        <v>0</v>
      </c>
      <c r="R188" s="2026">
        <v>0</v>
      </c>
      <c r="S188" s="2027">
        <f>SUM(O188:Q188)</f>
        <v>0</v>
      </c>
      <c r="T188" s="2039" t="s">
        <v>1673</v>
      </c>
      <c r="U188" s="2082"/>
      <c r="V188" s="2032"/>
      <c r="W188" s="124"/>
      <c r="X188" s="2083"/>
      <c r="Y188" s="2084"/>
      <c r="Z188" s="2037"/>
      <c r="AA188" s="2037"/>
      <c r="AB188" s="2037"/>
      <c r="AC188" s="2037"/>
      <c r="AD188" s="2075"/>
      <c r="AE188" s="2051"/>
      <c r="AF188" s="141"/>
      <c r="AG188" s="135" t="s">
        <v>1674</v>
      </c>
    </row>
    <row r="189" spans="1:33" ht="54.75" customHeight="1" x14ac:dyDescent="0.25">
      <c r="A189" s="2458"/>
      <c r="B189" s="2710"/>
      <c r="C189" s="2662"/>
      <c r="D189" s="2647"/>
      <c r="E189" s="2706"/>
      <c r="F189" s="2647"/>
      <c r="G189" s="2647"/>
      <c r="H189" s="2647"/>
      <c r="I189" s="2701">
        <v>10</v>
      </c>
      <c r="J189" s="2701">
        <v>10</v>
      </c>
      <c r="K189" s="2735">
        <v>8</v>
      </c>
      <c r="L189" s="2735">
        <v>16</v>
      </c>
      <c r="M189" s="3115" t="s">
        <v>1567</v>
      </c>
      <c r="N189" s="3113" t="s">
        <v>1568</v>
      </c>
      <c r="O189" s="3104">
        <v>0</v>
      </c>
      <c r="P189" s="3107">
        <f>AC189</f>
        <v>29.231999999999999</v>
      </c>
      <c r="Q189" s="3107">
        <v>0</v>
      </c>
      <c r="R189" s="3107">
        <v>0</v>
      </c>
      <c r="S189" s="3110">
        <f>SUM(O189:Q192)</f>
        <v>29.231999999999999</v>
      </c>
      <c r="T189" s="2647" t="s">
        <v>1675</v>
      </c>
      <c r="U189" s="1855" t="s">
        <v>1167</v>
      </c>
      <c r="V189" s="1846"/>
      <c r="W189" s="132" t="s">
        <v>169</v>
      </c>
      <c r="X189" s="27"/>
      <c r="Y189" s="28"/>
      <c r="Z189" s="1746"/>
      <c r="AA189" s="1746"/>
      <c r="AB189" s="1746"/>
      <c r="AC189" s="1748">
        <f>SUM(AB190:AB192)</f>
        <v>29.231999999999999</v>
      </c>
      <c r="AD189" s="1885"/>
      <c r="AE189" s="1798"/>
      <c r="AF189" s="1701"/>
      <c r="AG189" s="3114" t="s">
        <v>1676</v>
      </c>
    </row>
    <row r="190" spans="1:33" ht="54.75" customHeight="1" x14ac:dyDescent="0.25">
      <c r="A190" s="2458"/>
      <c r="B190" s="2710"/>
      <c r="C190" s="2662"/>
      <c r="D190" s="2647"/>
      <c r="E190" s="2706"/>
      <c r="F190" s="2647"/>
      <c r="G190" s="2647"/>
      <c r="H190" s="2647"/>
      <c r="I190" s="2701"/>
      <c r="J190" s="2701"/>
      <c r="K190" s="2735"/>
      <c r="L190" s="2735"/>
      <c r="M190" s="3115"/>
      <c r="N190" s="3113"/>
      <c r="O190" s="3104"/>
      <c r="P190" s="3107"/>
      <c r="Q190" s="3107"/>
      <c r="R190" s="3107"/>
      <c r="S190" s="3110"/>
      <c r="T190" s="2647"/>
      <c r="U190" s="32"/>
      <c r="V190" s="367" t="s">
        <v>47</v>
      </c>
      <c r="W190" s="1807" t="s">
        <v>1556</v>
      </c>
      <c r="X190" s="34">
        <v>1</v>
      </c>
      <c r="Y190" s="35" t="s">
        <v>264</v>
      </c>
      <c r="Z190" s="1755">
        <v>12</v>
      </c>
      <c r="AA190" s="1755">
        <f>+X190*Z190</f>
        <v>12</v>
      </c>
      <c r="AB190" s="1755">
        <f>+AA190*0.12+AA190</f>
        <v>13.44</v>
      </c>
      <c r="AC190" s="237"/>
      <c r="AD190" s="1877"/>
      <c r="AE190" s="1785" t="s">
        <v>52</v>
      </c>
      <c r="AF190" s="1703"/>
      <c r="AG190" s="3114"/>
    </row>
    <row r="191" spans="1:33" ht="54.75" customHeight="1" x14ac:dyDescent="0.25">
      <c r="A191" s="2458"/>
      <c r="B191" s="2710"/>
      <c r="C191" s="2662"/>
      <c r="D191" s="2647"/>
      <c r="E191" s="2706"/>
      <c r="F191" s="2647"/>
      <c r="G191" s="2647"/>
      <c r="H191" s="2647"/>
      <c r="I191" s="2701"/>
      <c r="J191" s="2701"/>
      <c r="K191" s="2735"/>
      <c r="L191" s="2735"/>
      <c r="M191" s="3115"/>
      <c r="N191" s="3113"/>
      <c r="O191" s="3104"/>
      <c r="P191" s="3107"/>
      <c r="Q191" s="3107"/>
      <c r="R191" s="3107"/>
      <c r="S191" s="3110"/>
      <c r="T191" s="2647"/>
      <c r="U191" s="32"/>
      <c r="V191" s="367" t="s">
        <v>47</v>
      </c>
      <c r="W191" s="1807" t="s">
        <v>1677</v>
      </c>
      <c r="X191" s="34">
        <v>1</v>
      </c>
      <c r="Y191" s="35" t="s">
        <v>1542</v>
      </c>
      <c r="Z191" s="1755">
        <v>9</v>
      </c>
      <c r="AA191" s="1755">
        <f>+X191*Z191</f>
        <v>9</v>
      </c>
      <c r="AB191" s="1755">
        <f>+AA191*0.12+AA191</f>
        <v>10.08</v>
      </c>
      <c r="AC191" s="1893"/>
      <c r="AD191" s="2041"/>
      <c r="AE191" s="1785" t="s">
        <v>52</v>
      </c>
      <c r="AF191" s="1703"/>
      <c r="AG191" s="3114"/>
    </row>
    <row r="192" spans="1:33" ht="54.75" customHeight="1" x14ac:dyDescent="0.25">
      <c r="A192" s="2458"/>
      <c r="B192" s="2710"/>
      <c r="C192" s="2662"/>
      <c r="D192" s="2647"/>
      <c r="E192" s="2706"/>
      <c r="F192" s="2647"/>
      <c r="G192" s="2647"/>
      <c r="H192" s="2647"/>
      <c r="I192" s="2701"/>
      <c r="J192" s="2701"/>
      <c r="K192" s="2735"/>
      <c r="L192" s="2735"/>
      <c r="M192" s="3115"/>
      <c r="N192" s="3113"/>
      <c r="O192" s="3104"/>
      <c r="P192" s="3107"/>
      <c r="Q192" s="3107"/>
      <c r="R192" s="3107"/>
      <c r="S192" s="3110"/>
      <c r="T192" s="2647"/>
      <c r="U192" s="104"/>
      <c r="V192" s="378" t="s">
        <v>47</v>
      </c>
      <c r="W192" s="106" t="s">
        <v>1678</v>
      </c>
      <c r="X192" s="107">
        <v>1</v>
      </c>
      <c r="Y192" s="111" t="s">
        <v>1540</v>
      </c>
      <c r="Z192" s="1799">
        <v>5.0999999999999996</v>
      </c>
      <c r="AA192" s="1799">
        <f>+X192*Z192</f>
        <v>5.0999999999999996</v>
      </c>
      <c r="AB192" s="1799">
        <f>+AA192*0.12+AA192</f>
        <v>5.7119999999999997</v>
      </c>
      <c r="AC192" s="242"/>
      <c r="AD192" s="1882"/>
      <c r="AE192" s="1795" t="s">
        <v>52</v>
      </c>
      <c r="AF192" s="1704"/>
      <c r="AG192" s="3114"/>
    </row>
    <row r="193" spans="1:33" ht="56.25" customHeight="1" x14ac:dyDescent="0.25">
      <c r="A193" s="2458"/>
      <c r="B193" s="2710"/>
      <c r="C193" s="2662"/>
      <c r="D193" s="2647"/>
      <c r="E193" s="2706"/>
      <c r="F193" s="2647"/>
      <c r="G193" s="2647"/>
      <c r="H193" s="2647"/>
      <c r="I193" s="2700">
        <v>10</v>
      </c>
      <c r="J193" s="2700">
        <v>15</v>
      </c>
      <c r="K193" s="2734">
        <v>8</v>
      </c>
      <c r="L193" s="2734">
        <v>16</v>
      </c>
      <c r="M193" s="2646" t="s">
        <v>1567</v>
      </c>
      <c r="N193" s="3112" t="s">
        <v>1568</v>
      </c>
      <c r="O193" s="3103">
        <v>0</v>
      </c>
      <c r="P193" s="3106">
        <f>AC193</f>
        <v>139.77600000000001</v>
      </c>
      <c r="Q193" s="3106">
        <v>0</v>
      </c>
      <c r="R193" s="3106">
        <v>0</v>
      </c>
      <c r="S193" s="3109">
        <f>SUM(O193:Q196)</f>
        <v>139.77600000000001</v>
      </c>
      <c r="T193" s="2646" t="s">
        <v>1675</v>
      </c>
      <c r="U193" s="1857" t="s">
        <v>1167</v>
      </c>
      <c r="V193" s="1834"/>
      <c r="W193" s="99" t="s">
        <v>169</v>
      </c>
      <c r="X193" s="50"/>
      <c r="Y193" s="51"/>
      <c r="Z193" s="281"/>
      <c r="AA193" s="281"/>
      <c r="AB193" s="281"/>
      <c r="AC193" s="376">
        <f>SUM(AB194:AB196)</f>
        <v>139.77600000000001</v>
      </c>
      <c r="AD193" s="1876"/>
      <c r="AE193" s="1779"/>
      <c r="AF193" s="55"/>
      <c r="AG193" s="2690" t="s">
        <v>1679</v>
      </c>
    </row>
    <row r="194" spans="1:33" ht="56.25" customHeight="1" x14ac:dyDescent="0.25">
      <c r="A194" s="2458"/>
      <c r="B194" s="2710"/>
      <c r="C194" s="2662"/>
      <c r="D194" s="2647"/>
      <c r="E194" s="2706"/>
      <c r="F194" s="2647"/>
      <c r="G194" s="2647"/>
      <c r="H194" s="2647"/>
      <c r="I194" s="2701"/>
      <c r="J194" s="2701"/>
      <c r="K194" s="2735"/>
      <c r="L194" s="2735"/>
      <c r="M194" s="2647"/>
      <c r="N194" s="3113"/>
      <c r="O194" s="3104"/>
      <c r="P194" s="3107"/>
      <c r="Q194" s="3107"/>
      <c r="R194" s="3107"/>
      <c r="S194" s="3110"/>
      <c r="T194" s="2647"/>
      <c r="U194" s="32"/>
      <c r="V194" s="367" t="s">
        <v>47</v>
      </c>
      <c r="W194" s="1807" t="s">
        <v>1680</v>
      </c>
      <c r="X194" s="34">
        <v>2</v>
      </c>
      <c r="Y194" s="35" t="s">
        <v>264</v>
      </c>
      <c r="Z194" s="1755">
        <v>30</v>
      </c>
      <c r="AA194" s="1755">
        <f>+X194*Z194</f>
        <v>60</v>
      </c>
      <c r="AB194" s="1755">
        <f>+AA194*0.12+AA194</f>
        <v>67.2</v>
      </c>
      <c r="AC194" s="237"/>
      <c r="AD194" s="1877"/>
      <c r="AE194" s="1785" t="s">
        <v>52</v>
      </c>
      <c r="AF194" s="38"/>
      <c r="AG194" s="2691"/>
    </row>
    <row r="195" spans="1:33" ht="56.25" customHeight="1" x14ac:dyDescent="0.25">
      <c r="A195" s="2458"/>
      <c r="B195" s="2710"/>
      <c r="C195" s="2662"/>
      <c r="D195" s="2647"/>
      <c r="E195" s="2706"/>
      <c r="F195" s="2647"/>
      <c r="G195" s="2647"/>
      <c r="H195" s="2647"/>
      <c r="I195" s="2701"/>
      <c r="J195" s="2701"/>
      <c r="K195" s="2735"/>
      <c r="L195" s="2735"/>
      <c r="M195" s="2647"/>
      <c r="N195" s="3113"/>
      <c r="O195" s="3104"/>
      <c r="P195" s="3107"/>
      <c r="Q195" s="3107"/>
      <c r="R195" s="3107"/>
      <c r="S195" s="3110"/>
      <c r="T195" s="2647"/>
      <c r="U195" s="32"/>
      <c r="V195" s="367" t="s">
        <v>47</v>
      </c>
      <c r="W195" s="1807" t="s">
        <v>1558</v>
      </c>
      <c r="X195" s="34">
        <v>2</v>
      </c>
      <c r="Y195" s="35" t="s">
        <v>264</v>
      </c>
      <c r="Z195" s="1755">
        <v>12.4</v>
      </c>
      <c r="AA195" s="1755">
        <f>+X195*Z195</f>
        <v>24.8</v>
      </c>
      <c r="AB195" s="1755">
        <f>+AA195*0.12+AA195</f>
        <v>27.776</v>
      </c>
      <c r="AC195" s="237"/>
      <c r="AD195" s="1877"/>
      <c r="AE195" s="1785" t="s">
        <v>52</v>
      </c>
      <c r="AF195" s="38"/>
      <c r="AG195" s="2691"/>
    </row>
    <row r="196" spans="1:33" ht="56.25" customHeight="1" x14ac:dyDescent="0.25">
      <c r="A196" s="2459"/>
      <c r="B196" s="2710"/>
      <c r="C196" s="2662"/>
      <c r="D196" s="2647"/>
      <c r="E196" s="2706"/>
      <c r="F196" s="2647"/>
      <c r="G196" s="2647"/>
      <c r="H196" s="2647"/>
      <c r="I196" s="2702"/>
      <c r="J196" s="2702"/>
      <c r="K196" s="3123"/>
      <c r="L196" s="3123"/>
      <c r="M196" s="2648"/>
      <c r="N196" s="3116"/>
      <c r="O196" s="3105"/>
      <c r="P196" s="3108"/>
      <c r="Q196" s="3108"/>
      <c r="R196" s="3108"/>
      <c r="S196" s="3111"/>
      <c r="T196" s="2648"/>
      <c r="U196" s="292"/>
      <c r="V196" s="1757" t="s">
        <v>47</v>
      </c>
      <c r="W196" s="1861" t="s">
        <v>1556</v>
      </c>
      <c r="X196" s="107">
        <v>2</v>
      </c>
      <c r="Y196" s="111" t="s">
        <v>264</v>
      </c>
      <c r="Z196" s="1799">
        <v>20</v>
      </c>
      <c r="AA196" s="1799">
        <f>+X196*Z196</f>
        <v>40</v>
      </c>
      <c r="AB196" s="1799">
        <f>+AA196*0.12+AA196</f>
        <v>44.8</v>
      </c>
      <c r="AC196" s="242"/>
      <c r="AD196" s="1882"/>
      <c r="AE196" s="1795" t="s">
        <v>52</v>
      </c>
      <c r="AF196" s="112"/>
      <c r="AG196" s="2692"/>
    </row>
    <row r="197" spans="1:33" ht="219.75" customHeight="1" x14ac:dyDescent="0.25">
      <c r="A197" s="2460" t="s">
        <v>140</v>
      </c>
      <c r="B197" s="2710"/>
      <c r="C197" s="2662"/>
      <c r="D197" s="2647"/>
      <c r="E197" s="2706"/>
      <c r="F197" s="2647"/>
      <c r="G197" s="2647"/>
      <c r="H197" s="2647"/>
      <c r="I197" s="1691">
        <v>30</v>
      </c>
      <c r="J197" s="1691">
        <v>30</v>
      </c>
      <c r="K197" s="1692">
        <v>8</v>
      </c>
      <c r="L197" s="1692">
        <v>16</v>
      </c>
      <c r="M197" s="1678" t="s">
        <v>1567</v>
      </c>
      <c r="N197" s="1680" t="s">
        <v>1568</v>
      </c>
      <c r="O197" s="2017">
        <v>0</v>
      </c>
      <c r="P197" s="2018">
        <v>0</v>
      </c>
      <c r="Q197" s="2018">
        <f>+AC197</f>
        <v>0</v>
      </c>
      <c r="R197" s="2018">
        <v>0</v>
      </c>
      <c r="S197" s="2019">
        <f>SUM(O197:Q197)</f>
        <v>0</v>
      </c>
      <c r="T197" s="1678" t="s">
        <v>1681</v>
      </c>
      <c r="U197" s="1892"/>
      <c r="V197" s="1846"/>
      <c r="W197" s="132"/>
      <c r="X197" s="1883"/>
      <c r="Y197" s="1884"/>
      <c r="Z197" s="1748"/>
      <c r="AA197" s="1748"/>
      <c r="AB197" s="1748"/>
      <c r="AC197" s="1748"/>
      <c r="AD197" s="28"/>
      <c r="AE197" s="1701"/>
      <c r="AF197" s="1701"/>
      <c r="AG197" s="1696" t="s">
        <v>1682</v>
      </c>
    </row>
    <row r="198" spans="1:33" ht="219.75" customHeight="1" x14ac:dyDescent="0.25">
      <c r="A198" s="2458"/>
      <c r="B198" s="2710"/>
      <c r="C198" s="2662"/>
      <c r="D198" s="2647"/>
      <c r="E198" s="2706"/>
      <c r="F198" s="2647"/>
      <c r="G198" s="2647"/>
      <c r="H198" s="2647"/>
      <c r="I198" s="1712">
        <v>20</v>
      </c>
      <c r="J198" s="1712">
        <v>25</v>
      </c>
      <c r="K198" s="1713">
        <v>8</v>
      </c>
      <c r="L198" s="1713">
        <v>16</v>
      </c>
      <c r="M198" s="1675" t="s">
        <v>1656</v>
      </c>
      <c r="N198" s="1687" t="s">
        <v>1568</v>
      </c>
      <c r="O198" s="1717">
        <v>0</v>
      </c>
      <c r="P198" s="1718">
        <v>0</v>
      </c>
      <c r="Q198" s="1718">
        <f>+AC198</f>
        <v>0</v>
      </c>
      <c r="R198" s="1718">
        <v>0</v>
      </c>
      <c r="S198" s="1719">
        <f>SUM(O198:Q198)</f>
        <v>0</v>
      </c>
      <c r="T198" s="1675" t="s">
        <v>1683</v>
      </c>
      <c r="U198" s="2082"/>
      <c r="V198" s="2032"/>
      <c r="W198" s="124"/>
      <c r="X198" s="2083"/>
      <c r="Y198" s="2084"/>
      <c r="Z198" s="2037"/>
      <c r="AA198" s="2037"/>
      <c r="AB198" s="2037"/>
      <c r="AC198" s="2037"/>
      <c r="AD198" s="126"/>
      <c r="AE198" s="130"/>
      <c r="AF198" s="130"/>
      <c r="AG198" s="1681" t="s">
        <v>1684</v>
      </c>
    </row>
    <row r="199" spans="1:33" ht="27" customHeight="1" x14ac:dyDescent="0.25">
      <c r="A199" s="2458"/>
      <c r="B199" s="2710"/>
      <c r="C199" s="2662"/>
      <c r="D199" s="2647"/>
      <c r="E199" s="2706"/>
      <c r="F199" s="2647"/>
      <c r="G199" s="2647"/>
      <c r="H199" s="2647"/>
      <c r="I199" s="2700">
        <v>20</v>
      </c>
      <c r="J199" s="2700">
        <v>25</v>
      </c>
      <c r="K199" s="2734">
        <v>8</v>
      </c>
      <c r="L199" s="2734">
        <v>16</v>
      </c>
      <c r="M199" s="2646" t="s">
        <v>1567</v>
      </c>
      <c r="N199" s="3112" t="s">
        <v>1568</v>
      </c>
      <c r="O199" s="3103">
        <v>0</v>
      </c>
      <c r="P199" s="3106">
        <f>AC199</f>
        <v>105.4592</v>
      </c>
      <c r="Q199" s="3106">
        <v>0</v>
      </c>
      <c r="R199" s="3106">
        <v>0</v>
      </c>
      <c r="S199" s="3109">
        <f>SUM(O199:Q206)</f>
        <v>105.4592</v>
      </c>
      <c r="T199" s="2646" t="s">
        <v>1685</v>
      </c>
      <c r="U199" s="1855" t="s">
        <v>1167</v>
      </c>
      <c r="V199" s="1894"/>
      <c r="W199" s="132" t="s">
        <v>169</v>
      </c>
      <c r="X199" s="27"/>
      <c r="Y199" s="28"/>
      <c r="Z199" s="1746"/>
      <c r="AA199" s="1746"/>
      <c r="AB199" s="1746"/>
      <c r="AC199" s="1748">
        <f>+SUM(AB200:AB206)</f>
        <v>105.4592</v>
      </c>
      <c r="AD199" s="28"/>
      <c r="AE199" s="1798"/>
      <c r="AF199" s="134"/>
      <c r="AG199" s="2690" t="s">
        <v>1686</v>
      </c>
    </row>
    <row r="200" spans="1:33" ht="27" customHeight="1" x14ac:dyDescent="0.25">
      <c r="A200" s="2458"/>
      <c r="B200" s="2710"/>
      <c r="C200" s="2662"/>
      <c r="D200" s="2647"/>
      <c r="E200" s="2706"/>
      <c r="F200" s="2647"/>
      <c r="G200" s="2647"/>
      <c r="H200" s="2647"/>
      <c r="I200" s="2701"/>
      <c r="J200" s="2701"/>
      <c r="K200" s="2735"/>
      <c r="L200" s="2735"/>
      <c r="M200" s="2647"/>
      <c r="N200" s="3113"/>
      <c r="O200" s="3104"/>
      <c r="P200" s="3107"/>
      <c r="Q200" s="3107"/>
      <c r="R200" s="3107"/>
      <c r="S200" s="3110"/>
      <c r="T200" s="2647"/>
      <c r="U200" s="32"/>
      <c r="V200" s="367" t="s">
        <v>47</v>
      </c>
      <c r="W200" s="58" t="s">
        <v>1687</v>
      </c>
      <c r="X200" s="34">
        <v>1</v>
      </c>
      <c r="Y200" s="35" t="s">
        <v>1542</v>
      </c>
      <c r="Z200" s="1755">
        <v>7.1</v>
      </c>
      <c r="AA200" s="1755">
        <f t="shared" ref="AA200:AA205" si="19">+X200*Z200</f>
        <v>7.1</v>
      </c>
      <c r="AB200" s="1755">
        <f t="shared" ref="AB200:AB205" si="20">+AA200*0.12+AA200</f>
        <v>7.952</v>
      </c>
      <c r="AC200" s="237"/>
      <c r="AD200" s="35"/>
      <c r="AE200" s="1785" t="s">
        <v>52</v>
      </c>
      <c r="AF200" s="38"/>
      <c r="AG200" s="2691"/>
    </row>
    <row r="201" spans="1:33" ht="27" customHeight="1" x14ac:dyDescent="0.25">
      <c r="A201" s="2458"/>
      <c r="B201" s="2710"/>
      <c r="C201" s="2662"/>
      <c r="D201" s="2647"/>
      <c r="E201" s="2706"/>
      <c r="F201" s="2647"/>
      <c r="G201" s="2647"/>
      <c r="H201" s="2647"/>
      <c r="I201" s="2701"/>
      <c r="J201" s="2701"/>
      <c r="K201" s="2735"/>
      <c r="L201" s="2735"/>
      <c r="M201" s="2647"/>
      <c r="N201" s="3113"/>
      <c r="O201" s="3104"/>
      <c r="P201" s="3107"/>
      <c r="Q201" s="3107"/>
      <c r="R201" s="3107"/>
      <c r="S201" s="3110"/>
      <c r="T201" s="2647"/>
      <c r="U201" s="1895"/>
      <c r="V201" s="367" t="s">
        <v>47</v>
      </c>
      <c r="W201" s="58" t="s">
        <v>1688</v>
      </c>
      <c r="X201" s="34">
        <v>10</v>
      </c>
      <c r="Y201" s="35" t="s">
        <v>1540</v>
      </c>
      <c r="Z201" s="1755">
        <v>1.7</v>
      </c>
      <c r="AA201" s="1755">
        <f t="shared" si="19"/>
        <v>17</v>
      </c>
      <c r="AB201" s="1755">
        <f t="shared" si="20"/>
        <v>19.04</v>
      </c>
      <c r="AC201" s="237"/>
      <c r="AD201" s="35"/>
      <c r="AE201" s="1785" t="s">
        <v>52</v>
      </c>
      <c r="AF201" s="38"/>
      <c r="AG201" s="2691"/>
    </row>
    <row r="202" spans="1:33" ht="27" customHeight="1" x14ac:dyDescent="0.25">
      <c r="A202" s="2458"/>
      <c r="B202" s="2710"/>
      <c r="C202" s="2662"/>
      <c r="D202" s="2647"/>
      <c r="E202" s="2706"/>
      <c r="F202" s="2647"/>
      <c r="G202" s="2647"/>
      <c r="H202" s="2647"/>
      <c r="I202" s="2701"/>
      <c r="J202" s="2701"/>
      <c r="K202" s="2735"/>
      <c r="L202" s="2735"/>
      <c r="M202" s="2647"/>
      <c r="N202" s="3113"/>
      <c r="O202" s="3104"/>
      <c r="P202" s="3107"/>
      <c r="Q202" s="3107"/>
      <c r="R202" s="3107"/>
      <c r="S202" s="3110"/>
      <c r="T202" s="2647"/>
      <c r="U202" s="1896"/>
      <c r="V202" s="367" t="s">
        <v>47</v>
      </c>
      <c r="W202" s="65" t="s">
        <v>1689</v>
      </c>
      <c r="X202" s="61">
        <v>4</v>
      </c>
      <c r="Y202" s="35" t="s">
        <v>1540</v>
      </c>
      <c r="Z202" s="1879">
        <v>2.2400000000000002</v>
      </c>
      <c r="AA202" s="1755">
        <f t="shared" si="19"/>
        <v>8.9600000000000009</v>
      </c>
      <c r="AB202" s="1755">
        <f t="shared" si="20"/>
        <v>10.035200000000001</v>
      </c>
      <c r="AC202" s="1833"/>
      <c r="AD202" s="64"/>
      <c r="AE202" s="1785" t="s">
        <v>52</v>
      </c>
      <c r="AF202" s="38"/>
      <c r="AG202" s="2691"/>
    </row>
    <row r="203" spans="1:33" ht="27" customHeight="1" x14ac:dyDescent="0.25">
      <c r="A203" s="2458"/>
      <c r="B203" s="2710"/>
      <c r="C203" s="2662"/>
      <c r="D203" s="2647"/>
      <c r="E203" s="2706"/>
      <c r="F203" s="2647"/>
      <c r="G203" s="2647"/>
      <c r="H203" s="2647"/>
      <c r="I203" s="2701"/>
      <c r="J203" s="2701"/>
      <c r="K203" s="2735"/>
      <c r="L203" s="2735"/>
      <c r="M203" s="2647"/>
      <c r="N203" s="3113"/>
      <c r="O203" s="3104"/>
      <c r="P203" s="3107"/>
      <c r="Q203" s="3107"/>
      <c r="R203" s="3107"/>
      <c r="S203" s="3110"/>
      <c r="T203" s="2647"/>
      <c r="U203" s="1896"/>
      <c r="V203" s="367" t="s">
        <v>47</v>
      </c>
      <c r="W203" s="65" t="s">
        <v>1690</v>
      </c>
      <c r="X203" s="61">
        <v>1</v>
      </c>
      <c r="Y203" s="64" t="s">
        <v>1691</v>
      </c>
      <c r="Z203" s="1879">
        <v>10</v>
      </c>
      <c r="AA203" s="1755">
        <f t="shared" si="19"/>
        <v>10</v>
      </c>
      <c r="AB203" s="1755">
        <f t="shared" si="20"/>
        <v>11.2</v>
      </c>
      <c r="AC203" s="1833"/>
      <c r="AD203" s="64"/>
      <c r="AE203" s="1785" t="s">
        <v>52</v>
      </c>
      <c r="AF203" s="38"/>
      <c r="AG203" s="2691"/>
    </row>
    <row r="204" spans="1:33" ht="27" customHeight="1" x14ac:dyDescent="0.25">
      <c r="A204" s="2458"/>
      <c r="B204" s="2710"/>
      <c r="C204" s="2662"/>
      <c r="D204" s="2647"/>
      <c r="E204" s="2706"/>
      <c r="F204" s="2647"/>
      <c r="G204" s="2647"/>
      <c r="H204" s="2647"/>
      <c r="I204" s="2701"/>
      <c r="J204" s="2701"/>
      <c r="K204" s="2735"/>
      <c r="L204" s="2735"/>
      <c r="M204" s="2647"/>
      <c r="N204" s="3113"/>
      <c r="O204" s="3104"/>
      <c r="P204" s="3107"/>
      <c r="Q204" s="3107"/>
      <c r="R204" s="3107"/>
      <c r="S204" s="3110"/>
      <c r="T204" s="2647"/>
      <c r="U204" s="1896"/>
      <c r="V204" s="367" t="s">
        <v>47</v>
      </c>
      <c r="W204" s="65" t="s">
        <v>1543</v>
      </c>
      <c r="X204" s="61">
        <v>100</v>
      </c>
      <c r="Y204" s="35" t="s">
        <v>264</v>
      </c>
      <c r="Z204" s="1879">
        <v>0.1</v>
      </c>
      <c r="AA204" s="1755">
        <f t="shared" si="19"/>
        <v>10</v>
      </c>
      <c r="AB204" s="1755">
        <f t="shared" si="20"/>
        <v>11.2</v>
      </c>
      <c r="AC204" s="1833"/>
      <c r="AD204" s="64"/>
      <c r="AE204" s="1785" t="s">
        <v>52</v>
      </c>
      <c r="AF204" s="38"/>
      <c r="AG204" s="2691"/>
    </row>
    <row r="205" spans="1:33" ht="27" customHeight="1" x14ac:dyDescent="0.25">
      <c r="A205" s="2458"/>
      <c r="B205" s="2710"/>
      <c r="C205" s="2662"/>
      <c r="D205" s="2647"/>
      <c r="E205" s="2706"/>
      <c r="F205" s="2647"/>
      <c r="G205" s="2647"/>
      <c r="H205" s="2647"/>
      <c r="I205" s="2701"/>
      <c r="J205" s="2701"/>
      <c r="K205" s="2735"/>
      <c r="L205" s="2735"/>
      <c r="M205" s="2647"/>
      <c r="N205" s="3113"/>
      <c r="O205" s="3104"/>
      <c r="P205" s="3107"/>
      <c r="Q205" s="3107"/>
      <c r="R205" s="3107"/>
      <c r="S205" s="3110"/>
      <c r="T205" s="2647"/>
      <c r="U205" s="1896"/>
      <c r="V205" s="367" t="s">
        <v>47</v>
      </c>
      <c r="W205" s="65" t="s">
        <v>1692</v>
      </c>
      <c r="X205" s="61">
        <v>2</v>
      </c>
      <c r="Y205" s="35" t="s">
        <v>264</v>
      </c>
      <c r="Z205" s="1879">
        <v>18</v>
      </c>
      <c r="AA205" s="1755">
        <f t="shared" si="19"/>
        <v>36</v>
      </c>
      <c r="AB205" s="1755">
        <f t="shared" si="20"/>
        <v>40.32</v>
      </c>
      <c r="AC205" s="1833"/>
      <c r="AD205" s="64"/>
      <c r="AE205" s="1785" t="s">
        <v>52</v>
      </c>
      <c r="AF205" s="38"/>
      <c r="AG205" s="2691"/>
    </row>
    <row r="206" spans="1:33" ht="27" customHeight="1" x14ac:dyDescent="0.25">
      <c r="A206" s="2458"/>
      <c r="B206" s="2710"/>
      <c r="C206" s="2662"/>
      <c r="D206" s="2647"/>
      <c r="E206" s="2706"/>
      <c r="F206" s="2647"/>
      <c r="G206" s="2647"/>
      <c r="H206" s="2647"/>
      <c r="I206" s="2702"/>
      <c r="J206" s="2702"/>
      <c r="K206" s="3123"/>
      <c r="L206" s="3123"/>
      <c r="M206" s="2648"/>
      <c r="N206" s="3116"/>
      <c r="O206" s="3105"/>
      <c r="P206" s="3108"/>
      <c r="Q206" s="3108"/>
      <c r="R206" s="3108"/>
      <c r="S206" s="3111"/>
      <c r="T206" s="2648"/>
      <c r="U206" s="292"/>
      <c r="V206" s="1757" t="s">
        <v>47</v>
      </c>
      <c r="W206" s="106" t="s">
        <v>1678</v>
      </c>
      <c r="X206" s="107">
        <v>1</v>
      </c>
      <c r="Y206" s="111" t="s">
        <v>1540</v>
      </c>
      <c r="Z206" s="1799">
        <v>5.0999999999999996</v>
      </c>
      <c r="AA206" s="1799">
        <f>+X206*Z206</f>
        <v>5.0999999999999996</v>
      </c>
      <c r="AB206" s="1799">
        <f>+AA206*0.12+AA206</f>
        <v>5.7119999999999997</v>
      </c>
      <c r="AC206" s="242"/>
      <c r="AD206" s="111"/>
      <c r="AE206" s="1795" t="s">
        <v>52</v>
      </c>
      <c r="AF206" s="112"/>
      <c r="AG206" s="2692"/>
    </row>
    <row r="207" spans="1:33" ht="35.1" customHeight="1" x14ac:dyDescent="0.25">
      <c r="A207" s="2458"/>
      <c r="B207" s="2710"/>
      <c r="C207" s="2662"/>
      <c r="D207" s="2647"/>
      <c r="E207" s="2706"/>
      <c r="F207" s="2647"/>
      <c r="G207" s="2647"/>
      <c r="H207" s="2647"/>
      <c r="I207" s="2714">
        <v>20</v>
      </c>
      <c r="J207" s="2714">
        <v>30</v>
      </c>
      <c r="K207" s="2741">
        <v>8</v>
      </c>
      <c r="L207" s="2741">
        <v>16</v>
      </c>
      <c r="M207" s="2562" t="s">
        <v>1567</v>
      </c>
      <c r="N207" s="2637" t="s">
        <v>1568</v>
      </c>
      <c r="O207" s="3100">
        <v>0</v>
      </c>
      <c r="P207" s="3094">
        <f>AC207</f>
        <v>1259.5519999999999</v>
      </c>
      <c r="Q207" s="3094">
        <v>0</v>
      </c>
      <c r="R207" s="3094">
        <v>0</v>
      </c>
      <c r="S207" s="3097">
        <f>SUM(O207:Q222)</f>
        <v>1259.5519999999999</v>
      </c>
      <c r="T207" s="2575" t="s">
        <v>1693</v>
      </c>
      <c r="U207" s="1892" t="s">
        <v>1167</v>
      </c>
      <c r="V207" s="1846"/>
      <c r="W207" s="66" t="s">
        <v>169</v>
      </c>
      <c r="X207" s="27"/>
      <c r="Y207" s="28"/>
      <c r="Z207" s="1746"/>
      <c r="AA207" s="1746"/>
      <c r="AB207" s="1746"/>
      <c r="AC207" s="1748">
        <f>+SUM(AB208:AB222)</f>
        <v>1259.5519999999999</v>
      </c>
      <c r="AD207" s="28"/>
      <c r="AE207" s="1701"/>
      <c r="AF207" s="1701"/>
      <c r="AG207" s="2557" t="s">
        <v>1694</v>
      </c>
    </row>
    <row r="208" spans="1:33" ht="20.100000000000001" customHeight="1" x14ac:dyDescent="0.25">
      <c r="A208" s="2458"/>
      <c r="B208" s="2710"/>
      <c r="C208" s="2662"/>
      <c r="D208" s="2647"/>
      <c r="E208" s="2706"/>
      <c r="F208" s="2647"/>
      <c r="G208" s="2647"/>
      <c r="H208" s="2647"/>
      <c r="I208" s="2607"/>
      <c r="J208" s="2607"/>
      <c r="K208" s="2632"/>
      <c r="L208" s="2632"/>
      <c r="M208" s="2496"/>
      <c r="N208" s="2539"/>
      <c r="O208" s="3101"/>
      <c r="P208" s="3095"/>
      <c r="Q208" s="3095"/>
      <c r="R208" s="3095"/>
      <c r="S208" s="3098"/>
      <c r="T208" s="2496"/>
      <c r="U208" s="32"/>
      <c r="V208" s="367" t="s">
        <v>47</v>
      </c>
      <c r="W208" s="58" t="s">
        <v>1695</v>
      </c>
      <c r="X208" s="34">
        <v>1</v>
      </c>
      <c r="Y208" s="35" t="s">
        <v>331</v>
      </c>
      <c r="Z208" s="1755">
        <v>64</v>
      </c>
      <c r="AA208" s="1755">
        <f>+X208*Z208</f>
        <v>64</v>
      </c>
      <c r="AB208" s="1755">
        <f>+AA208*0.12+AA208</f>
        <v>71.680000000000007</v>
      </c>
      <c r="AC208" s="237"/>
      <c r="AD208" s="35"/>
      <c r="AE208" s="35" t="s">
        <v>52</v>
      </c>
      <c r="AF208" s="1703"/>
      <c r="AG208" s="2517"/>
    </row>
    <row r="209" spans="1:33" ht="20.100000000000001" customHeight="1" x14ac:dyDescent="0.25">
      <c r="A209" s="2459"/>
      <c r="B209" s="2710"/>
      <c r="C209" s="2662"/>
      <c r="D209" s="2647"/>
      <c r="E209" s="2706"/>
      <c r="F209" s="2647"/>
      <c r="G209" s="2647"/>
      <c r="H209" s="2647"/>
      <c r="I209" s="2607"/>
      <c r="J209" s="2607"/>
      <c r="K209" s="2632"/>
      <c r="L209" s="2632"/>
      <c r="M209" s="2496"/>
      <c r="N209" s="2539"/>
      <c r="O209" s="3101"/>
      <c r="P209" s="3095"/>
      <c r="Q209" s="3095"/>
      <c r="R209" s="3095"/>
      <c r="S209" s="3098"/>
      <c r="T209" s="2496"/>
      <c r="U209" s="56"/>
      <c r="V209" s="367" t="s">
        <v>47</v>
      </c>
      <c r="W209" s="58" t="s">
        <v>1696</v>
      </c>
      <c r="X209" s="34">
        <v>1</v>
      </c>
      <c r="Y209" s="35" t="s">
        <v>331</v>
      </c>
      <c r="Z209" s="1755">
        <v>64</v>
      </c>
      <c r="AA209" s="1755">
        <f>+X209*Z209</f>
        <v>64</v>
      </c>
      <c r="AB209" s="1755">
        <f>+AA209*0.12+AA209</f>
        <v>71.680000000000007</v>
      </c>
      <c r="AC209" s="237"/>
      <c r="AD209" s="35"/>
      <c r="AE209" s="35" t="s">
        <v>52</v>
      </c>
      <c r="AF209" s="38"/>
      <c r="AG209" s="2517"/>
    </row>
    <row r="210" spans="1:33" ht="20.100000000000001" customHeight="1" x14ac:dyDescent="0.25">
      <c r="A210" s="2454" t="s">
        <v>140</v>
      </c>
      <c r="B210" s="2710"/>
      <c r="C210" s="2662"/>
      <c r="D210" s="2647"/>
      <c r="E210" s="2706"/>
      <c r="F210" s="2647"/>
      <c r="G210" s="2647"/>
      <c r="H210" s="2647"/>
      <c r="I210" s="2607"/>
      <c r="J210" s="2607"/>
      <c r="K210" s="2632"/>
      <c r="L210" s="2632"/>
      <c r="M210" s="2496"/>
      <c r="N210" s="2539"/>
      <c r="O210" s="3101"/>
      <c r="P210" s="3095"/>
      <c r="Q210" s="3095"/>
      <c r="R210" s="3095"/>
      <c r="S210" s="3098"/>
      <c r="T210" s="2496"/>
      <c r="U210" s="32"/>
      <c r="V210" s="367" t="s">
        <v>47</v>
      </c>
      <c r="W210" s="58" t="s">
        <v>1697</v>
      </c>
      <c r="X210" s="34">
        <v>1</v>
      </c>
      <c r="Y210" s="35" t="s">
        <v>264</v>
      </c>
      <c r="Z210" s="1755">
        <v>50</v>
      </c>
      <c r="AA210" s="1755">
        <f>X210*Z210</f>
        <v>50</v>
      </c>
      <c r="AB210" s="1755">
        <f>+AA210*0.12+AA210</f>
        <v>56</v>
      </c>
      <c r="AC210" s="237"/>
      <c r="AD210" s="35"/>
      <c r="AE210" s="35" t="s">
        <v>52</v>
      </c>
      <c r="AF210" s="38"/>
      <c r="AG210" s="2517"/>
    </row>
    <row r="211" spans="1:33" ht="20.100000000000001" customHeight="1" x14ac:dyDescent="0.25">
      <c r="A211" s="2455"/>
      <c r="B211" s="2710"/>
      <c r="C211" s="2662"/>
      <c r="D211" s="2647"/>
      <c r="E211" s="2706"/>
      <c r="F211" s="2647"/>
      <c r="G211" s="2647"/>
      <c r="H211" s="2647"/>
      <c r="I211" s="2607"/>
      <c r="J211" s="2607"/>
      <c r="K211" s="2632"/>
      <c r="L211" s="2632"/>
      <c r="M211" s="2496"/>
      <c r="N211" s="2539"/>
      <c r="O211" s="3101"/>
      <c r="P211" s="3095"/>
      <c r="Q211" s="3095"/>
      <c r="R211" s="3095"/>
      <c r="S211" s="3098"/>
      <c r="T211" s="2496"/>
      <c r="U211" s="32"/>
      <c r="V211" s="367" t="s">
        <v>47</v>
      </c>
      <c r="W211" s="58" t="s">
        <v>1698</v>
      </c>
      <c r="X211" s="34">
        <v>1</v>
      </c>
      <c r="Y211" s="35" t="s">
        <v>264</v>
      </c>
      <c r="Z211" s="1755">
        <v>50</v>
      </c>
      <c r="AA211" s="1755">
        <f t="shared" ref="AA211:AA217" si="21">X211*Z211</f>
        <v>50</v>
      </c>
      <c r="AB211" s="1755">
        <f t="shared" ref="AB211:AB217" si="22">+AA211*0.12+AA211</f>
        <v>56</v>
      </c>
      <c r="AC211" s="237"/>
      <c r="AD211" s="35"/>
      <c r="AE211" s="35" t="s">
        <v>52</v>
      </c>
      <c r="AF211" s="38"/>
      <c r="AG211" s="2517"/>
    </row>
    <row r="212" spans="1:33" ht="20.100000000000001" customHeight="1" x14ac:dyDescent="0.25">
      <c r="A212" s="2455"/>
      <c r="B212" s="2710"/>
      <c r="C212" s="2662"/>
      <c r="D212" s="2647"/>
      <c r="E212" s="2706"/>
      <c r="F212" s="2647"/>
      <c r="G212" s="2647"/>
      <c r="H212" s="2647"/>
      <c r="I212" s="2607"/>
      <c r="J212" s="2607"/>
      <c r="K212" s="2632"/>
      <c r="L212" s="2632"/>
      <c r="M212" s="2496"/>
      <c r="N212" s="2539"/>
      <c r="O212" s="3101"/>
      <c r="P212" s="3095"/>
      <c r="Q212" s="3095"/>
      <c r="R212" s="3095"/>
      <c r="S212" s="3098"/>
      <c r="T212" s="2496"/>
      <c r="U212" s="32"/>
      <c r="V212" s="367" t="s">
        <v>47</v>
      </c>
      <c r="W212" s="58" t="s">
        <v>1699</v>
      </c>
      <c r="X212" s="34">
        <v>1</v>
      </c>
      <c r="Y212" s="35" t="s">
        <v>264</v>
      </c>
      <c r="Z212" s="1755">
        <v>50</v>
      </c>
      <c r="AA212" s="1755">
        <f t="shared" si="21"/>
        <v>50</v>
      </c>
      <c r="AB212" s="1755">
        <f t="shared" si="22"/>
        <v>56</v>
      </c>
      <c r="AC212" s="237"/>
      <c r="AD212" s="35"/>
      <c r="AE212" s="35" t="s">
        <v>52</v>
      </c>
      <c r="AF212" s="38"/>
      <c r="AG212" s="2517"/>
    </row>
    <row r="213" spans="1:33" ht="20.100000000000001" customHeight="1" x14ac:dyDescent="0.25">
      <c r="A213" s="2455"/>
      <c r="B213" s="2710"/>
      <c r="C213" s="2662"/>
      <c r="D213" s="2647"/>
      <c r="E213" s="2706"/>
      <c r="F213" s="2647"/>
      <c r="G213" s="2647"/>
      <c r="H213" s="2647"/>
      <c r="I213" s="2607"/>
      <c r="J213" s="2607"/>
      <c r="K213" s="2632"/>
      <c r="L213" s="2632"/>
      <c r="M213" s="2496"/>
      <c r="N213" s="2539"/>
      <c r="O213" s="3101"/>
      <c r="P213" s="3095"/>
      <c r="Q213" s="3095"/>
      <c r="R213" s="3095"/>
      <c r="S213" s="3098"/>
      <c r="T213" s="2496"/>
      <c r="U213" s="32"/>
      <c r="V213" s="367" t="s">
        <v>47</v>
      </c>
      <c r="W213" s="58" t="s">
        <v>1700</v>
      </c>
      <c r="X213" s="34">
        <v>1</v>
      </c>
      <c r="Y213" s="35" t="s">
        <v>1701</v>
      </c>
      <c r="Z213" s="1755">
        <v>64</v>
      </c>
      <c r="AA213" s="1755">
        <f t="shared" si="21"/>
        <v>64</v>
      </c>
      <c r="AB213" s="1755">
        <f t="shared" si="22"/>
        <v>71.680000000000007</v>
      </c>
      <c r="AC213" s="237"/>
      <c r="AD213" s="35"/>
      <c r="AE213" s="35" t="s">
        <v>52</v>
      </c>
      <c r="AF213" s="38"/>
      <c r="AG213" s="2517"/>
    </row>
    <row r="214" spans="1:33" ht="20.100000000000001" customHeight="1" x14ac:dyDescent="0.25">
      <c r="A214" s="2455"/>
      <c r="B214" s="2710"/>
      <c r="C214" s="2662"/>
      <c r="D214" s="2647"/>
      <c r="E214" s="2706"/>
      <c r="F214" s="2647"/>
      <c r="G214" s="2647"/>
      <c r="H214" s="2647"/>
      <c r="I214" s="2607"/>
      <c r="J214" s="2607"/>
      <c r="K214" s="2632"/>
      <c r="L214" s="2632"/>
      <c r="M214" s="2496"/>
      <c r="N214" s="2539"/>
      <c r="O214" s="3101"/>
      <c r="P214" s="3095"/>
      <c r="Q214" s="3095"/>
      <c r="R214" s="3095"/>
      <c r="S214" s="3098"/>
      <c r="T214" s="2496"/>
      <c r="U214" s="32"/>
      <c r="V214" s="367" t="s">
        <v>47</v>
      </c>
      <c r="W214" s="1891" t="s">
        <v>1702</v>
      </c>
      <c r="X214" s="34">
        <v>1</v>
      </c>
      <c r="Y214" s="35" t="s">
        <v>1701</v>
      </c>
      <c r="Z214" s="1755">
        <v>43.9</v>
      </c>
      <c r="AA214" s="1755">
        <f t="shared" si="21"/>
        <v>43.9</v>
      </c>
      <c r="AB214" s="1755">
        <f t="shared" si="22"/>
        <v>49.167999999999999</v>
      </c>
      <c r="AC214" s="237"/>
      <c r="AD214" s="35"/>
      <c r="AE214" s="35" t="s">
        <v>52</v>
      </c>
      <c r="AF214" s="38"/>
      <c r="AG214" s="2517"/>
    </row>
    <row r="215" spans="1:33" ht="20.100000000000001" customHeight="1" x14ac:dyDescent="0.25">
      <c r="A215" s="2455"/>
      <c r="B215" s="2710"/>
      <c r="C215" s="2662"/>
      <c r="D215" s="2647"/>
      <c r="E215" s="2706"/>
      <c r="F215" s="2647"/>
      <c r="G215" s="2647"/>
      <c r="H215" s="2647"/>
      <c r="I215" s="2607"/>
      <c r="J215" s="2607"/>
      <c r="K215" s="2632"/>
      <c r="L215" s="2632"/>
      <c r="M215" s="2496"/>
      <c r="N215" s="2539"/>
      <c r="O215" s="3101"/>
      <c r="P215" s="3095"/>
      <c r="Q215" s="3095"/>
      <c r="R215" s="3095"/>
      <c r="S215" s="3098"/>
      <c r="T215" s="2496"/>
      <c r="U215" s="32"/>
      <c r="V215" s="367" t="s">
        <v>47</v>
      </c>
      <c r="W215" s="58" t="s">
        <v>1703</v>
      </c>
      <c r="X215" s="34">
        <v>1</v>
      </c>
      <c r="Y215" s="35" t="s">
        <v>1701</v>
      </c>
      <c r="Z215" s="1755">
        <v>46.9</v>
      </c>
      <c r="AA215" s="1755">
        <f t="shared" si="21"/>
        <v>46.9</v>
      </c>
      <c r="AB215" s="1755">
        <f t="shared" si="22"/>
        <v>52.527999999999999</v>
      </c>
      <c r="AC215" s="237"/>
      <c r="AD215" s="35"/>
      <c r="AE215" s="35" t="s">
        <v>52</v>
      </c>
      <c r="AF215" s="38"/>
      <c r="AG215" s="2517"/>
    </row>
    <row r="216" spans="1:33" ht="20.100000000000001" customHeight="1" x14ac:dyDescent="0.25">
      <c r="A216" s="2455"/>
      <c r="B216" s="2710"/>
      <c r="C216" s="2662"/>
      <c r="D216" s="2647"/>
      <c r="E216" s="2706"/>
      <c r="F216" s="2647"/>
      <c r="G216" s="2647"/>
      <c r="H216" s="2647"/>
      <c r="I216" s="2607"/>
      <c r="J216" s="2607"/>
      <c r="K216" s="2632"/>
      <c r="L216" s="2632"/>
      <c r="M216" s="2496"/>
      <c r="N216" s="2539"/>
      <c r="O216" s="3101"/>
      <c r="P216" s="3095"/>
      <c r="Q216" s="3095"/>
      <c r="R216" s="3095"/>
      <c r="S216" s="3098"/>
      <c r="T216" s="2496"/>
      <c r="U216" s="32"/>
      <c r="V216" s="367" t="s">
        <v>47</v>
      </c>
      <c r="W216" s="58" t="s">
        <v>1704</v>
      </c>
      <c r="X216" s="34">
        <v>1</v>
      </c>
      <c r="Y216" s="35" t="s">
        <v>1705</v>
      </c>
      <c r="Z216" s="1755">
        <v>59.6</v>
      </c>
      <c r="AA216" s="1755">
        <f t="shared" si="21"/>
        <v>59.6</v>
      </c>
      <c r="AB216" s="1755">
        <f t="shared" si="22"/>
        <v>66.751999999999995</v>
      </c>
      <c r="AC216" s="237"/>
      <c r="AD216" s="35"/>
      <c r="AE216" s="35" t="s">
        <v>52</v>
      </c>
      <c r="AF216" s="38"/>
      <c r="AG216" s="2517"/>
    </row>
    <row r="217" spans="1:33" ht="20.100000000000001" customHeight="1" x14ac:dyDescent="0.25">
      <c r="A217" s="2455"/>
      <c r="B217" s="2710"/>
      <c r="C217" s="2662"/>
      <c r="D217" s="2647"/>
      <c r="E217" s="2706"/>
      <c r="F217" s="2647"/>
      <c r="G217" s="2647"/>
      <c r="H217" s="2647"/>
      <c r="I217" s="2607"/>
      <c r="J217" s="2607"/>
      <c r="K217" s="2632"/>
      <c r="L217" s="2632"/>
      <c r="M217" s="2496"/>
      <c r="N217" s="2539"/>
      <c r="O217" s="3101"/>
      <c r="P217" s="3095"/>
      <c r="Q217" s="3095"/>
      <c r="R217" s="3095"/>
      <c r="S217" s="3098"/>
      <c r="T217" s="2496"/>
      <c r="U217" s="56"/>
      <c r="V217" s="367" t="s">
        <v>47</v>
      </c>
      <c r="W217" s="58" t="s">
        <v>1706</v>
      </c>
      <c r="X217" s="34">
        <v>1</v>
      </c>
      <c r="Y217" s="35" t="s">
        <v>1707</v>
      </c>
      <c r="Z217" s="1755">
        <v>49</v>
      </c>
      <c r="AA217" s="1755">
        <f t="shared" si="21"/>
        <v>49</v>
      </c>
      <c r="AB217" s="1755">
        <f t="shared" si="22"/>
        <v>54.88</v>
      </c>
      <c r="AC217" s="237"/>
      <c r="AD217" s="35"/>
      <c r="AE217" s="35" t="s">
        <v>52</v>
      </c>
      <c r="AF217" s="38"/>
      <c r="AG217" s="2517"/>
    </row>
    <row r="218" spans="1:33" ht="20.100000000000001" customHeight="1" x14ac:dyDescent="0.25">
      <c r="A218" s="2455"/>
      <c r="B218" s="2710"/>
      <c r="C218" s="2662"/>
      <c r="D218" s="2647"/>
      <c r="E218" s="2706"/>
      <c r="F218" s="2647"/>
      <c r="G218" s="2647"/>
      <c r="H218" s="2647"/>
      <c r="I218" s="2607"/>
      <c r="J218" s="2607"/>
      <c r="K218" s="2632"/>
      <c r="L218" s="2632"/>
      <c r="M218" s="2496"/>
      <c r="N218" s="2539"/>
      <c r="O218" s="3101"/>
      <c r="P218" s="3095"/>
      <c r="Q218" s="3095"/>
      <c r="R218" s="3095"/>
      <c r="S218" s="3098"/>
      <c r="T218" s="2496"/>
      <c r="U218" s="32"/>
      <c r="V218" s="367" t="s">
        <v>47</v>
      </c>
      <c r="W218" s="1807" t="s">
        <v>1708</v>
      </c>
      <c r="X218" s="34">
        <v>1</v>
      </c>
      <c r="Y218" s="35" t="s">
        <v>1707</v>
      </c>
      <c r="Z218" s="1755">
        <v>245.1</v>
      </c>
      <c r="AA218" s="1755">
        <f>X218*Z218</f>
        <v>245.1</v>
      </c>
      <c r="AB218" s="1755">
        <f>+AA218*0.12+AA218</f>
        <v>274.512</v>
      </c>
      <c r="AC218" s="237"/>
      <c r="AD218" s="35"/>
      <c r="AE218" s="35" t="s">
        <v>52</v>
      </c>
      <c r="AF218" s="38"/>
      <c r="AG218" s="2517"/>
    </row>
    <row r="219" spans="1:33" ht="20.100000000000001" customHeight="1" x14ac:dyDescent="0.25">
      <c r="A219" s="2455"/>
      <c r="B219" s="2710"/>
      <c r="C219" s="2662"/>
      <c r="D219" s="2647"/>
      <c r="E219" s="2706"/>
      <c r="F219" s="2647"/>
      <c r="G219" s="2647"/>
      <c r="H219" s="2647"/>
      <c r="I219" s="2607"/>
      <c r="J219" s="2607"/>
      <c r="K219" s="2632"/>
      <c r="L219" s="2632"/>
      <c r="M219" s="2496"/>
      <c r="N219" s="2539"/>
      <c r="O219" s="3101"/>
      <c r="P219" s="3095"/>
      <c r="Q219" s="3095"/>
      <c r="R219" s="3095"/>
      <c r="S219" s="3098"/>
      <c r="T219" s="2496"/>
      <c r="U219" s="32"/>
      <c r="V219" s="367" t="s">
        <v>47</v>
      </c>
      <c r="W219" s="1807" t="s">
        <v>1709</v>
      </c>
      <c r="X219" s="34">
        <v>4</v>
      </c>
      <c r="Y219" s="35" t="s">
        <v>1710</v>
      </c>
      <c r="Z219" s="1755">
        <v>10</v>
      </c>
      <c r="AA219" s="1755">
        <f t="shared" ref="AA219:AA222" si="23">X219*Z219</f>
        <v>40</v>
      </c>
      <c r="AB219" s="1755">
        <f t="shared" ref="AB219:AB222" si="24">+AA219*0.12+AA219</f>
        <v>44.8</v>
      </c>
      <c r="AC219" s="237"/>
      <c r="AD219" s="35"/>
      <c r="AE219" s="35" t="s">
        <v>52</v>
      </c>
      <c r="AF219" s="38"/>
      <c r="AG219" s="2517"/>
    </row>
    <row r="220" spans="1:33" ht="20.100000000000001" customHeight="1" x14ac:dyDescent="0.25">
      <c r="A220" s="2455"/>
      <c r="B220" s="2710"/>
      <c r="C220" s="2662"/>
      <c r="D220" s="2647"/>
      <c r="E220" s="2706"/>
      <c r="F220" s="2647"/>
      <c r="G220" s="2647"/>
      <c r="H220" s="2647"/>
      <c r="I220" s="2607"/>
      <c r="J220" s="2607"/>
      <c r="K220" s="2632"/>
      <c r="L220" s="2632"/>
      <c r="M220" s="2496"/>
      <c r="N220" s="2539"/>
      <c r="O220" s="3101"/>
      <c r="P220" s="3095"/>
      <c r="Q220" s="3095"/>
      <c r="R220" s="3095"/>
      <c r="S220" s="3098"/>
      <c r="T220" s="2496"/>
      <c r="U220" s="32"/>
      <c r="V220" s="367" t="s">
        <v>47</v>
      </c>
      <c r="W220" s="1807" t="s">
        <v>1711</v>
      </c>
      <c r="X220" s="34">
        <v>1</v>
      </c>
      <c r="Y220" s="35" t="s">
        <v>1705</v>
      </c>
      <c r="Z220" s="1755">
        <v>41.9</v>
      </c>
      <c r="AA220" s="1755">
        <f t="shared" si="23"/>
        <v>41.9</v>
      </c>
      <c r="AB220" s="1755">
        <f t="shared" si="24"/>
        <v>46.927999999999997</v>
      </c>
      <c r="AC220" s="237"/>
      <c r="AD220" s="35"/>
      <c r="AE220" s="35" t="s">
        <v>52</v>
      </c>
      <c r="AF220" s="38"/>
      <c r="AG220" s="2517"/>
    </row>
    <row r="221" spans="1:33" ht="20.100000000000001" customHeight="1" x14ac:dyDescent="0.25">
      <c r="A221" s="2455"/>
      <c r="B221" s="2710"/>
      <c r="C221" s="2662"/>
      <c r="D221" s="2647"/>
      <c r="E221" s="2706"/>
      <c r="F221" s="2647"/>
      <c r="G221" s="2647"/>
      <c r="H221" s="2647"/>
      <c r="I221" s="2607"/>
      <c r="J221" s="2607"/>
      <c r="K221" s="2632"/>
      <c r="L221" s="2632"/>
      <c r="M221" s="2496"/>
      <c r="N221" s="2539"/>
      <c r="O221" s="3101"/>
      <c r="P221" s="3095"/>
      <c r="Q221" s="3095"/>
      <c r="R221" s="3095"/>
      <c r="S221" s="3098"/>
      <c r="T221" s="2496"/>
      <c r="U221" s="32"/>
      <c r="V221" s="367" t="s">
        <v>47</v>
      </c>
      <c r="W221" s="1807" t="s">
        <v>1712</v>
      </c>
      <c r="X221" s="34">
        <v>1</v>
      </c>
      <c r="Y221" s="35" t="s">
        <v>1705</v>
      </c>
      <c r="Z221" s="1755">
        <v>210</v>
      </c>
      <c r="AA221" s="1755">
        <f t="shared" si="23"/>
        <v>210</v>
      </c>
      <c r="AB221" s="1755">
        <f t="shared" si="24"/>
        <v>235.2</v>
      </c>
      <c r="AC221" s="237"/>
      <c r="AD221" s="35"/>
      <c r="AE221" s="35" t="s">
        <v>52</v>
      </c>
      <c r="AF221" s="38"/>
      <c r="AG221" s="2517"/>
    </row>
    <row r="222" spans="1:33" ht="20.100000000000001" customHeight="1" x14ac:dyDescent="0.25">
      <c r="A222" s="2455"/>
      <c r="B222" s="2711"/>
      <c r="C222" s="2663"/>
      <c r="D222" s="2648"/>
      <c r="E222" s="2707"/>
      <c r="F222" s="2648"/>
      <c r="G222" s="2648"/>
      <c r="H222" s="2648"/>
      <c r="I222" s="2597"/>
      <c r="J222" s="2597"/>
      <c r="K222" s="2704"/>
      <c r="L222" s="2704"/>
      <c r="M222" s="2563"/>
      <c r="N222" s="2595"/>
      <c r="O222" s="3102"/>
      <c r="P222" s="3096"/>
      <c r="Q222" s="3096"/>
      <c r="R222" s="3096"/>
      <c r="S222" s="3099"/>
      <c r="T222" s="2563"/>
      <c r="U222" s="292"/>
      <c r="V222" s="1757" t="s">
        <v>47</v>
      </c>
      <c r="W222" s="1861" t="s">
        <v>1713</v>
      </c>
      <c r="X222" s="107">
        <v>2</v>
      </c>
      <c r="Y222" s="111" t="s">
        <v>1707</v>
      </c>
      <c r="Z222" s="1799">
        <v>23.1</v>
      </c>
      <c r="AA222" s="1799">
        <f t="shared" si="23"/>
        <v>46.2</v>
      </c>
      <c r="AB222" s="1799">
        <f t="shared" si="24"/>
        <v>51.744</v>
      </c>
      <c r="AC222" s="242"/>
      <c r="AD222" s="111"/>
      <c r="AE222" s="111" t="s">
        <v>52</v>
      </c>
      <c r="AF222" s="112"/>
      <c r="AG222" s="2580"/>
    </row>
    <row r="223" spans="1:33" ht="78" customHeight="1" x14ac:dyDescent="0.25">
      <c r="A223" s="2455"/>
      <c r="B223" s="174" t="s">
        <v>44</v>
      </c>
      <c r="C223" s="472" t="s">
        <v>329</v>
      </c>
      <c r="D223" s="115" t="s">
        <v>262</v>
      </c>
      <c r="E223" s="175" t="s">
        <v>47</v>
      </c>
      <c r="F223" s="2039" t="s">
        <v>671</v>
      </c>
      <c r="G223" s="2039" t="s">
        <v>96</v>
      </c>
      <c r="H223" s="2039" t="s">
        <v>416</v>
      </c>
      <c r="I223" s="2015">
        <v>1</v>
      </c>
      <c r="J223" s="2015">
        <v>2</v>
      </c>
      <c r="K223" s="2016">
        <v>2</v>
      </c>
      <c r="L223" s="2016">
        <v>2</v>
      </c>
      <c r="M223" s="2039" t="s">
        <v>1714</v>
      </c>
      <c r="N223" s="2040" t="s">
        <v>366</v>
      </c>
      <c r="O223" s="2064">
        <v>0</v>
      </c>
      <c r="P223" s="2065">
        <v>0</v>
      </c>
      <c r="Q223" s="2065">
        <f>+AC223</f>
        <v>0</v>
      </c>
      <c r="R223" s="2065">
        <v>0</v>
      </c>
      <c r="S223" s="2066">
        <f>SUM(O223:Q223)</f>
        <v>0</v>
      </c>
      <c r="T223" s="2039" t="s">
        <v>1524</v>
      </c>
      <c r="U223" s="2067"/>
      <c r="V223" s="2032"/>
      <c r="W223" s="2068"/>
      <c r="X223" s="125"/>
      <c r="Y223" s="126"/>
      <c r="Z223" s="2049"/>
      <c r="AA223" s="2049"/>
      <c r="AB223" s="2049"/>
      <c r="AC223" s="2037"/>
      <c r="AD223" s="126"/>
      <c r="AE223" s="141"/>
      <c r="AF223" s="141"/>
      <c r="AG223" s="135"/>
    </row>
    <row r="224" spans="1:33" ht="79.5" customHeight="1" thickBot="1" x14ac:dyDescent="0.3">
      <c r="A224" s="2455"/>
      <c r="B224" s="2085" t="s">
        <v>44</v>
      </c>
      <c r="C224" s="2086" t="s">
        <v>329</v>
      </c>
      <c r="D224" s="2087" t="s">
        <v>87</v>
      </c>
      <c r="E224" s="2088" t="s">
        <v>47</v>
      </c>
      <c r="F224" s="2089" t="s">
        <v>393</v>
      </c>
      <c r="G224" s="2089" t="s">
        <v>136</v>
      </c>
      <c r="H224" s="2089" t="s">
        <v>1715</v>
      </c>
      <c r="I224" s="2090">
        <v>1</v>
      </c>
      <c r="J224" s="2090">
        <v>3</v>
      </c>
      <c r="K224" s="2091">
        <v>10</v>
      </c>
      <c r="L224" s="2091">
        <v>24</v>
      </c>
      <c r="M224" s="2089" t="s">
        <v>1716</v>
      </c>
      <c r="N224" s="2092" t="s">
        <v>1717</v>
      </c>
      <c r="O224" s="2093">
        <v>0</v>
      </c>
      <c r="P224" s="2094">
        <v>0</v>
      </c>
      <c r="Q224" s="2094">
        <f>+AC224</f>
        <v>0</v>
      </c>
      <c r="R224" s="2094">
        <v>0</v>
      </c>
      <c r="S224" s="2095">
        <f>SUM(O224:Q224)</f>
        <v>0</v>
      </c>
      <c r="T224" s="2089" t="s">
        <v>1524</v>
      </c>
      <c r="U224" s="2096"/>
      <c r="V224" s="2097"/>
      <c r="W224" s="2098"/>
      <c r="X224" s="2099"/>
      <c r="Y224" s="2100"/>
      <c r="Z224" s="2101"/>
      <c r="AA224" s="2101"/>
      <c r="AB224" s="2101"/>
      <c r="AC224" s="2102"/>
      <c r="AD224" s="2100"/>
      <c r="AE224" s="2103"/>
      <c r="AF224" s="2103"/>
      <c r="AG224" s="2104"/>
    </row>
    <row r="225" spans="1:33" ht="22.5" customHeight="1" thickBot="1" x14ac:dyDescent="0.3">
      <c r="A225" s="2456"/>
      <c r="B225" s="2686" t="s">
        <v>137</v>
      </c>
      <c r="C225" s="2686"/>
      <c r="D225" s="2686"/>
      <c r="E225" s="2686"/>
      <c r="F225" s="2686"/>
      <c r="G225" s="2686"/>
      <c r="H225" s="2686"/>
      <c r="I225" s="2686"/>
      <c r="J225" s="2686"/>
      <c r="K225" s="2686"/>
      <c r="L225" s="2686"/>
      <c r="M225" s="2686"/>
      <c r="N225" s="156" t="s">
        <v>138</v>
      </c>
      <c r="O225" s="1897">
        <f>SUM(O53:O224)</f>
        <v>0</v>
      </c>
      <c r="P225" s="1897">
        <f>SUM(P58:P224)</f>
        <v>5000.0047999999988</v>
      </c>
      <c r="Q225" s="1897">
        <f>SUM(Q53:Q224)</f>
        <v>0</v>
      </c>
      <c r="R225" s="1897">
        <f>SUM(R58:R224)</f>
        <v>0</v>
      </c>
      <c r="S225" s="1897">
        <f>SUM(S53:S224)</f>
        <v>5000.0047999999988</v>
      </c>
      <c r="T225" s="1898"/>
      <c r="U225" s="3084" t="s">
        <v>139</v>
      </c>
      <c r="V225" s="3084"/>
      <c r="W225" s="3084"/>
      <c r="X225" s="3084"/>
      <c r="Y225" s="3084"/>
      <c r="Z225" s="3084"/>
      <c r="AA225" s="3084"/>
      <c r="AB225" s="1899" t="s">
        <v>138</v>
      </c>
      <c r="AC225" s="1900">
        <f>SUM(AC53:AC224)</f>
        <v>5000.0047999999988</v>
      </c>
      <c r="AD225" s="3085"/>
      <c r="AE225" s="3086"/>
      <c r="AF225" s="3086"/>
      <c r="AG225" s="3087"/>
    </row>
    <row r="226" spans="1:33" ht="155.25" customHeight="1" x14ac:dyDescent="0.25">
      <c r="A226" s="2457" t="s">
        <v>194</v>
      </c>
      <c r="B226" s="2105" t="s">
        <v>44</v>
      </c>
      <c r="C226" s="2106" t="s">
        <v>230</v>
      </c>
      <c r="D226" s="2107" t="s">
        <v>87</v>
      </c>
      <c r="E226" s="2108" t="s">
        <v>47</v>
      </c>
      <c r="F226" s="2107" t="s">
        <v>1718</v>
      </c>
      <c r="G226" s="1690" t="s">
        <v>195</v>
      </c>
      <c r="H226" s="1690" t="s">
        <v>1719</v>
      </c>
      <c r="I226" s="2109">
        <v>24</v>
      </c>
      <c r="J226" s="2109">
        <v>24</v>
      </c>
      <c r="K226" s="2110">
        <v>24</v>
      </c>
      <c r="L226" s="2110">
        <v>24</v>
      </c>
      <c r="M226" s="2107" t="s">
        <v>1720</v>
      </c>
      <c r="N226" s="1695" t="s">
        <v>1721</v>
      </c>
      <c r="O226" s="2057">
        <v>0</v>
      </c>
      <c r="P226" s="2111">
        <v>0</v>
      </c>
      <c r="Q226" s="2111">
        <f t="shared" ref="Q226:Q232" si="25">+AC226</f>
        <v>0</v>
      </c>
      <c r="R226" s="2111">
        <v>0</v>
      </c>
      <c r="S226" s="2112">
        <f t="shared" ref="S226:S232" si="26">SUM(O226:Q226)</f>
        <v>0</v>
      </c>
      <c r="T226" s="1690" t="s">
        <v>1722</v>
      </c>
      <c r="U226" s="362"/>
      <c r="V226" s="1901"/>
      <c r="W226" s="363"/>
      <c r="X226" s="1902"/>
      <c r="Y226" s="1903"/>
      <c r="Z226" s="1904"/>
      <c r="AA226" s="1905"/>
      <c r="AB226" s="1906"/>
      <c r="AC226" s="1907"/>
      <c r="AD226" s="1908"/>
      <c r="AE226" s="1909"/>
      <c r="AF226" s="1909"/>
      <c r="AG226" s="2113"/>
    </row>
    <row r="227" spans="1:33" ht="106.5" customHeight="1" x14ac:dyDescent="0.25">
      <c r="A227" s="2459"/>
      <c r="B227" s="2122" t="s">
        <v>44</v>
      </c>
      <c r="C227" s="2123" t="s">
        <v>230</v>
      </c>
      <c r="D227" s="2124" t="s">
        <v>87</v>
      </c>
      <c r="E227" s="2125" t="s">
        <v>47</v>
      </c>
      <c r="F227" s="2124" t="s">
        <v>400</v>
      </c>
      <c r="G227" s="2039" t="s">
        <v>1723</v>
      </c>
      <c r="H227" s="2039" t="s">
        <v>1724</v>
      </c>
      <c r="I227" s="2126">
        <v>615</v>
      </c>
      <c r="J227" s="2126">
        <v>615</v>
      </c>
      <c r="K227" s="2127">
        <v>24</v>
      </c>
      <c r="L227" s="2127">
        <v>24</v>
      </c>
      <c r="M227" s="2128" t="s">
        <v>1725</v>
      </c>
      <c r="N227" s="2040" t="s">
        <v>1726</v>
      </c>
      <c r="O227" s="2025">
        <v>0</v>
      </c>
      <c r="P227" s="2026">
        <v>0</v>
      </c>
      <c r="Q227" s="2026">
        <f t="shared" si="25"/>
        <v>0</v>
      </c>
      <c r="R227" s="2026">
        <v>0</v>
      </c>
      <c r="S227" s="2027">
        <f t="shared" si="26"/>
        <v>0</v>
      </c>
      <c r="T227" s="2039" t="s">
        <v>1722</v>
      </c>
      <c r="U227" s="2045"/>
      <c r="V227" s="2129"/>
      <c r="W227" s="2047"/>
      <c r="X227" s="2130"/>
      <c r="Y227" s="116"/>
      <c r="Z227" s="2131"/>
      <c r="AA227" s="2132"/>
      <c r="AB227" s="2133"/>
      <c r="AC227" s="2134"/>
      <c r="AD227" s="2135"/>
      <c r="AE227" s="2136"/>
      <c r="AF227" s="2136"/>
      <c r="AG227" s="2137"/>
    </row>
    <row r="228" spans="1:33" ht="60.75" customHeight="1" x14ac:dyDescent="0.25">
      <c r="A228" s="2454" t="s">
        <v>194</v>
      </c>
      <c r="B228" s="2114" t="s">
        <v>44</v>
      </c>
      <c r="C228" s="2115" t="s">
        <v>230</v>
      </c>
      <c r="D228" s="2116" t="s">
        <v>87</v>
      </c>
      <c r="E228" s="2117" t="s">
        <v>47</v>
      </c>
      <c r="F228" s="2116" t="s">
        <v>1727</v>
      </c>
      <c r="G228" s="1678" t="s">
        <v>1728</v>
      </c>
      <c r="H228" s="1678" t="s">
        <v>1729</v>
      </c>
      <c r="I228" s="2118">
        <v>13</v>
      </c>
      <c r="J228" s="2118">
        <v>13</v>
      </c>
      <c r="K228" s="2119">
        <v>24</v>
      </c>
      <c r="L228" s="2119">
        <v>24</v>
      </c>
      <c r="M228" s="1678" t="s">
        <v>1730</v>
      </c>
      <c r="N228" s="1680" t="s">
        <v>1731</v>
      </c>
      <c r="O228" s="2017">
        <v>0</v>
      </c>
      <c r="P228" s="2018">
        <v>0</v>
      </c>
      <c r="Q228" s="2018">
        <f t="shared" si="25"/>
        <v>0</v>
      </c>
      <c r="R228" s="2018">
        <v>0</v>
      </c>
      <c r="S228" s="2019">
        <f t="shared" si="26"/>
        <v>0</v>
      </c>
      <c r="T228" s="1678" t="s">
        <v>1732</v>
      </c>
      <c r="U228" s="1796"/>
      <c r="V228" s="1911"/>
      <c r="W228" s="1797"/>
      <c r="X228" s="1912"/>
      <c r="Y228" s="1913"/>
      <c r="Z228" s="1914"/>
      <c r="AA228" s="1915"/>
      <c r="AB228" s="1916"/>
      <c r="AC228" s="1917"/>
      <c r="AD228" s="1918"/>
      <c r="AE228" s="1918"/>
      <c r="AF228" s="1918"/>
      <c r="AG228" s="2120"/>
    </row>
    <row r="229" spans="1:33" ht="63" customHeight="1" x14ac:dyDescent="0.25">
      <c r="A229" s="2455"/>
      <c r="B229" s="2122" t="s">
        <v>44</v>
      </c>
      <c r="C229" s="2123" t="s">
        <v>230</v>
      </c>
      <c r="D229" s="2138" t="s">
        <v>87</v>
      </c>
      <c r="E229" s="2139" t="s">
        <v>47</v>
      </c>
      <c r="F229" s="2039" t="s">
        <v>1733</v>
      </c>
      <c r="G229" s="2140" t="s">
        <v>1734</v>
      </c>
      <c r="H229" s="2039" t="s">
        <v>1735</v>
      </c>
      <c r="I229" s="2141">
        <v>1</v>
      </c>
      <c r="J229" s="2141">
        <v>2</v>
      </c>
      <c r="K229" s="2016">
        <v>2</v>
      </c>
      <c r="L229" s="2016">
        <v>2</v>
      </c>
      <c r="M229" s="2039" t="s">
        <v>1736</v>
      </c>
      <c r="N229" s="2040" t="s">
        <v>1737</v>
      </c>
      <c r="O229" s="2064">
        <v>0</v>
      </c>
      <c r="P229" s="2026">
        <v>0</v>
      </c>
      <c r="Q229" s="2026">
        <f t="shared" si="25"/>
        <v>0</v>
      </c>
      <c r="R229" s="2026">
        <v>0</v>
      </c>
      <c r="S229" s="2066">
        <f t="shared" si="26"/>
        <v>0</v>
      </c>
      <c r="T229" s="2039" t="s">
        <v>1738</v>
      </c>
      <c r="U229" s="2045"/>
      <c r="V229" s="2129"/>
      <c r="W229" s="2047"/>
      <c r="X229" s="2142"/>
      <c r="Y229" s="2143"/>
      <c r="Z229" s="2144"/>
      <c r="AA229" s="2145"/>
      <c r="AB229" s="2146"/>
      <c r="AC229" s="2134"/>
      <c r="AD229" s="2136"/>
      <c r="AE229" s="2136"/>
      <c r="AF229" s="2136"/>
      <c r="AG229" s="2147"/>
    </row>
    <row r="230" spans="1:33" ht="62.25" customHeight="1" x14ac:dyDescent="0.25">
      <c r="A230" s="2455"/>
      <c r="B230" s="2114" t="s">
        <v>44</v>
      </c>
      <c r="C230" s="2115" t="s">
        <v>230</v>
      </c>
      <c r="D230" s="2116" t="s">
        <v>87</v>
      </c>
      <c r="E230" s="2117" t="s">
        <v>47</v>
      </c>
      <c r="F230" s="1678" t="s">
        <v>1739</v>
      </c>
      <c r="G230" s="1678" t="s">
        <v>1740</v>
      </c>
      <c r="H230" s="1678" t="s">
        <v>410</v>
      </c>
      <c r="I230" s="2121">
        <v>63</v>
      </c>
      <c r="J230" s="2121">
        <v>63</v>
      </c>
      <c r="K230" s="2121">
        <v>24</v>
      </c>
      <c r="L230" s="2121">
        <v>24</v>
      </c>
      <c r="M230" s="1678" t="s">
        <v>1741</v>
      </c>
      <c r="N230" s="1680" t="s">
        <v>1742</v>
      </c>
      <c r="O230" s="2061">
        <v>0</v>
      </c>
      <c r="P230" s="2018">
        <v>0</v>
      </c>
      <c r="Q230" s="2018">
        <f t="shared" si="25"/>
        <v>0</v>
      </c>
      <c r="R230" s="2018">
        <v>0</v>
      </c>
      <c r="S230" s="2063">
        <f t="shared" si="26"/>
        <v>0</v>
      </c>
      <c r="T230" s="1678" t="s">
        <v>1722</v>
      </c>
      <c r="U230" s="1796"/>
      <c r="V230" s="1911"/>
      <c r="W230" s="1797"/>
      <c r="X230" s="1920"/>
      <c r="Y230" s="1921"/>
      <c r="Z230" s="1922"/>
      <c r="AA230" s="1922"/>
      <c r="AB230" s="1923"/>
      <c r="AC230" s="1917"/>
      <c r="AD230" s="1924"/>
      <c r="AE230" s="1924"/>
      <c r="AF230" s="1924"/>
      <c r="AG230" s="2120"/>
    </row>
    <row r="231" spans="1:33" ht="65.25" customHeight="1" x14ac:dyDescent="0.25">
      <c r="A231" s="2455"/>
      <c r="B231" s="2122" t="s">
        <v>44</v>
      </c>
      <c r="C231" s="2123" t="s">
        <v>230</v>
      </c>
      <c r="D231" s="2124" t="s">
        <v>87</v>
      </c>
      <c r="E231" s="2139" t="s">
        <v>47</v>
      </c>
      <c r="F231" s="2039" t="s">
        <v>1743</v>
      </c>
      <c r="G231" s="2039" t="s">
        <v>210</v>
      </c>
      <c r="H231" s="2039" t="s">
        <v>1744</v>
      </c>
      <c r="I231" s="2164">
        <v>4</v>
      </c>
      <c r="J231" s="2164">
        <v>4</v>
      </c>
      <c r="K231" s="2141">
        <v>24</v>
      </c>
      <c r="L231" s="2141">
        <v>24</v>
      </c>
      <c r="M231" s="2039" t="s">
        <v>1745</v>
      </c>
      <c r="N231" s="2040" t="s">
        <v>676</v>
      </c>
      <c r="O231" s="2064">
        <v>0</v>
      </c>
      <c r="P231" s="2026">
        <v>0</v>
      </c>
      <c r="Q231" s="2026">
        <f t="shared" si="25"/>
        <v>0</v>
      </c>
      <c r="R231" s="2026">
        <v>0</v>
      </c>
      <c r="S231" s="2066">
        <f t="shared" si="26"/>
        <v>0</v>
      </c>
      <c r="T231" s="2039" t="s">
        <v>1746</v>
      </c>
      <c r="U231" s="2045"/>
      <c r="V231" s="2129"/>
      <c r="W231" s="2047"/>
      <c r="X231" s="2165"/>
      <c r="Y231" s="2166"/>
      <c r="Z231" s="2132"/>
      <c r="AA231" s="2132"/>
      <c r="AB231" s="2133"/>
      <c r="AC231" s="2134"/>
      <c r="AD231" s="2167"/>
      <c r="AE231" s="2167"/>
      <c r="AF231" s="2167"/>
      <c r="AG231" s="2147"/>
    </row>
    <row r="232" spans="1:33" ht="77.25" customHeight="1" thickBot="1" x14ac:dyDescent="0.3">
      <c r="A232" s="2455"/>
      <c r="B232" s="2148" t="s">
        <v>44</v>
      </c>
      <c r="C232" s="2149" t="s">
        <v>230</v>
      </c>
      <c r="D232" s="2150" t="s">
        <v>87</v>
      </c>
      <c r="E232" s="2151" t="s">
        <v>47</v>
      </c>
      <c r="F232" s="1706" t="s">
        <v>1747</v>
      </c>
      <c r="G232" s="2150" t="s">
        <v>677</v>
      </c>
      <c r="H232" s="1706" t="s">
        <v>414</v>
      </c>
      <c r="I232" s="2152">
        <v>1664</v>
      </c>
      <c r="J232" s="2152">
        <v>1664</v>
      </c>
      <c r="K232" s="1722">
        <v>24</v>
      </c>
      <c r="L232" s="1722">
        <v>24</v>
      </c>
      <c r="M232" s="1706" t="s">
        <v>415</v>
      </c>
      <c r="N232" s="1721" t="s">
        <v>206</v>
      </c>
      <c r="O232" s="2153">
        <v>0</v>
      </c>
      <c r="P232" s="2154">
        <v>0</v>
      </c>
      <c r="Q232" s="2154">
        <f t="shared" si="25"/>
        <v>0</v>
      </c>
      <c r="R232" s="2154">
        <v>0</v>
      </c>
      <c r="S232" s="2155">
        <f t="shared" si="26"/>
        <v>0</v>
      </c>
      <c r="T232" s="1706" t="s">
        <v>1748</v>
      </c>
      <c r="U232" s="149"/>
      <c r="V232" s="2156"/>
      <c r="W232" s="2157"/>
      <c r="X232" s="2158"/>
      <c r="Y232" s="2159"/>
      <c r="Z232" s="2160"/>
      <c r="AA232" s="2161"/>
      <c r="AB232" s="2161"/>
      <c r="AC232" s="2162"/>
      <c r="AD232" s="2159"/>
      <c r="AE232" s="181"/>
      <c r="AF232" s="181"/>
      <c r="AG232" s="2163"/>
    </row>
    <row r="233" spans="1:33" ht="22.5" customHeight="1" thickBot="1" x14ac:dyDescent="0.3">
      <c r="A233" s="2456"/>
      <c r="B233" s="2613" t="s">
        <v>137</v>
      </c>
      <c r="C233" s="2613"/>
      <c r="D233" s="2613"/>
      <c r="E233" s="2613"/>
      <c r="F233" s="2613"/>
      <c r="G233" s="2613"/>
      <c r="H233" s="2613"/>
      <c r="I233" s="2613"/>
      <c r="J233" s="2613"/>
      <c r="K233" s="2613"/>
      <c r="L233" s="2613"/>
      <c r="M233" s="2613"/>
      <c r="N233" s="156" t="s">
        <v>138</v>
      </c>
      <c r="O233" s="170">
        <f>SUM(O226:O232)</f>
        <v>0</v>
      </c>
      <c r="P233" s="170">
        <f>SUM(P226:P232)</f>
        <v>0</v>
      </c>
      <c r="Q233" s="170">
        <f>SUM(Q226:Q232)</f>
        <v>0</v>
      </c>
      <c r="R233" s="170">
        <f>SUM(R226:R232)</f>
        <v>0</v>
      </c>
      <c r="S233" s="170">
        <f>SUM(S226:S232)</f>
        <v>0</v>
      </c>
      <c r="T233" s="1821"/>
      <c r="U233" s="3075" t="s">
        <v>139</v>
      </c>
      <c r="V233" s="2686"/>
      <c r="W233" s="2686"/>
      <c r="X233" s="2686"/>
      <c r="Y233" s="2686"/>
      <c r="Z233" s="2686"/>
      <c r="AA233" s="2686"/>
      <c r="AB233" s="156" t="s">
        <v>138</v>
      </c>
      <c r="AC233" s="158">
        <f>SUM(AC226:AC232)</f>
        <v>0</v>
      </c>
      <c r="AD233" s="3082"/>
      <c r="AE233" s="3083"/>
      <c r="AF233" s="3083"/>
      <c r="AG233" s="3074"/>
    </row>
    <row r="234" spans="1:33" ht="228" customHeight="1" x14ac:dyDescent="0.25">
      <c r="A234" s="2457" t="s">
        <v>1749</v>
      </c>
      <c r="B234" s="1699" t="s">
        <v>75</v>
      </c>
      <c r="C234" s="1700" t="s">
        <v>76</v>
      </c>
      <c r="D234" s="1678" t="s">
        <v>141</v>
      </c>
      <c r="E234" s="1701" t="s">
        <v>47</v>
      </c>
      <c r="F234" s="1678" t="s">
        <v>215</v>
      </c>
      <c r="G234" s="1678" t="s">
        <v>1750</v>
      </c>
      <c r="H234" s="1678" t="s">
        <v>456</v>
      </c>
      <c r="I234" s="1691">
        <v>0</v>
      </c>
      <c r="J234" s="1691">
        <v>30</v>
      </c>
      <c r="K234" s="1692">
        <v>0</v>
      </c>
      <c r="L234" s="1692">
        <v>24</v>
      </c>
      <c r="M234" s="1678" t="s">
        <v>1751</v>
      </c>
      <c r="N234" s="1695" t="s">
        <v>1752</v>
      </c>
      <c r="O234" s="2057">
        <v>0</v>
      </c>
      <c r="P234" s="2111">
        <v>0</v>
      </c>
      <c r="Q234" s="2111">
        <f>+AC234</f>
        <v>0</v>
      </c>
      <c r="R234" s="2111">
        <v>0</v>
      </c>
      <c r="S234" s="2112">
        <f>SUM(O234:Q234)</f>
        <v>0</v>
      </c>
      <c r="T234" s="1690" t="s">
        <v>1753</v>
      </c>
      <c r="U234" s="1927"/>
      <c r="V234" s="1928"/>
      <c r="W234" s="1929"/>
      <c r="X234" s="88"/>
      <c r="Y234" s="89"/>
      <c r="Z234" s="233"/>
      <c r="AA234" s="233"/>
      <c r="AB234" s="233"/>
      <c r="AC234" s="234"/>
      <c r="AD234" s="89"/>
      <c r="AE234" s="92"/>
      <c r="AF234" s="92"/>
      <c r="AG234" s="1694" t="s">
        <v>1870</v>
      </c>
    </row>
    <row r="235" spans="1:33" ht="89.25" customHeight="1" x14ac:dyDescent="0.25">
      <c r="A235" s="2459"/>
      <c r="B235" s="113" t="s">
        <v>75</v>
      </c>
      <c r="C235" s="114" t="s">
        <v>76</v>
      </c>
      <c r="D235" s="2039" t="s">
        <v>141</v>
      </c>
      <c r="E235" s="141" t="s">
        <v>47</v>
      </c>
      <c r="F235" s="2039" t="s">
        <v>1754</v>
      </c>
      <c r="G235" s="2039" t="s">
        <v>1755</v>
      </c>
      <c r="H235" s="2039" t="s">
        <v>1756</v>
      </c>
      <c r="I235" s="2015">
        <v>0</v>
      </c>
      <c r="J235" s="2015">
        <v>1</v>
      </c>
      <c r="K235" s="2016">
        <v>0</v>
      </c>
      <c r="L235" s="2016">
        <v>24</v>
      </c>
      <c r="M235" s="2039" t="s">
        <v>1757</v>
      </c>
      <c r="N235" s="2040" t="s">
        <v>1758</v>
      </c>
      <c r="O235" s="2064">
        <v>0</v>
      </c>
      <c r="P235" s="2065">
        <v>0</v>
      </c>
      <c r="Q235" s="2065">
        <f>+AC235</f>
        <v>0</v>
      </c>
      <c r="R235" s="2065">
        <v>0</v>
      </c>
      <c r="S235" s="2066">
        <f>SUM(O235:Q235)</f>
        <v>0</v>
      </c>
      <c r="T235" s="2039" t="s">
        <v>1753</v>
      </c>
      <c r="U235" s="2168"/>
      <c r="V235" s="2129"/>
      <c r="W235" s="124"/>
      <c r="X235" s="125"/>
      <c r="Y235" s="126"/>
      <c r="Z235" s="2049"/>
      <c r="AA235" s="2050"/>
      <c r="AB235" s="2050"/>
      <c r="AC235" s="2037"/>
      <c r="AD235" s="126"/>
      <c r="AE235" s="130"/>
      <c r="AF235" s="130"/>
      <c r="AG235" s="135" t="s">
        <v>1870</v>
      </c>
    </row>
    <row r="236" spans="1:33" ht="77.25" customHeight="1" x14ac:dyDescent="0.25">
      <c r="A236" s="2454" t="s">
        <v>1749</v>
      </c>
      <c r="B236" s="1699" t="s">
        <v>1759</v>
      </c>
      <c r="C236" s="1700" t="s">
        <v>1760</v>
      </c>
      <c r="D236" s="1684" t="s">
        <v>265</v>
      </c>
      <c r="E236" s="1701" t="s">
        <v>47</v>
      </c>
      <c r="F236" s="1678" t="s">
        <v>1761</v>
      </c>
      <c r="G236" s="1678" t="s">
        <v>96</v>
      </c>
      <c r="H236" s="1678" t="s">
        <v>416</v>
      </c>
      <c r="I236" s="1686">
        <v>1</v>
      </c>
      <c r="J236" s="1686">
        <v>1</v>
      </c>
      <c r="K236" s="1679">
        <v>4</v>
      </c>
      <c r="L236" s="1679">
        <v>20</v>
      </c>
      <c r="M236" s="1678" t="s">
        <v>1762</v>
      </c>
      <c r="N236" s="1680" t="s">
        <v>1763</v>
      </c>
      <c r="O236" s="2061">
        <v>0</v>
      </c>
      <c r="P236" s="2062">
        <v>0</v>
      </c>
      <c r="Q236" s="2062">
        <f>+AC236</f>
        <v>0</v>
      </c>
      <c r="R236" s="2062">
        <v>0</v>
      </c>
      <c r="S236" s="2063">
        <f>SUM(O236:Q236)</f>
        <v>0</v>
      </c>
      <c r="T236" s="1678" t="s">
        <v>1753</v>
      </c>
      <c r="U236" s="1925"/>
      <c r="V236" s="1911"/>
      <c r="W236" s="1930"/>
      <c r="X236" s="27"/>
      <c r="Y236" s="28"/>
      <c r="Z236" s="1746"/>
      <c r="AA236" s="239"/>
      <c r="AB236" s="239"/>
      <c r="AC236" s="1748"/>
      <c r="AD236" s="28"/>
      <c r="AE236" s="134"/>
      <c r="AF236" s="134"/>
      <c r="AG236" s="1696" t="s">
        <v>1870</v>
      </c>
    </row>
    <row r="237" spans="1:33" ht="138" customHeight="1" x14ac:dyDescent="0.25">
      <c r="A237" s="2455"/>
      <c r="B237" s="113" t="s">
        <v>93</v>
      </c>
      <c r="C237" s="114" t="s">
        <v>94</v>
      </c>
      <c r="D237" s="115" t="s">
        <v>337</v>
      </c>
      <c r="E237" s="141" t="s">
        <v>47</v>
      </c>
      <c r="F237" s="2039" t="s">
        <v>1764</v>
      </c>
      <c r="G237" s="2039" t="s">
        <v>1765</v>
      </c>
      <c r="H237" s="2039" t="s">
        <v>1766</v>
      </c>
      <c r="I237" s="2023">
        <v>0</v>
      </c>
      <c r="J237" s="2023">
        <v>1</v>
      </c>
      <c r="K237" s="2169">
        <v>0</v>
      </c>
      <c r="L237" s="2169">
        <v>24</v>
      </c>
      <c r="M237" s="2170" t="s">
        <v>1767</v>
      </c>
      <c r="N237" s="2171" t="s">
        <v>1768</v>
      </c>
      <c r="O237" s="2064">
        <v>0</v>
      </c>
      <c r="P237" s="2065">
        <v>0</v>
      </c>
      <c r="Q237" s="2065">
        <f>+AC237</f>
        <v>0</v>
      </c>
      <c r="R237" s="2065">
        <v>0</v>
      </c>
      <c r="S237" s="2066">
        <f>SUM(O237:Q237)</f>
        <v>0</v>
      </c>
      <c r="T237" s="2039" t="s">
        <v>1753</v>
      </c>
      <c r="U237" s="2168"/>
      <c r="V237" s="2129"/>
      <c r="W237" s="2172"/>
      <c r="X237" s="2173"/>
      <c r="Y237" s="2174"/>
      <c r="Z237" s="2049"/>
      <c r="AA237" s="2049"/>
      <c r="AB237" s="2049"/>
      <c r="AC237" s="2037"/>
      <c r="AD237" s="361"/>
      <c r="AE237" s="361"/>
      <c r="AF237" s="361"/>
      <c r="AG237" s="135" t="s">
        <v>1870</v>
      </c>
    </row>
    <row r="238" spans="1:33" ht="133.5" customHeight="1" thickBot="1" x14ac:dyDescent="0.3">
      <c r="A238" s="2455"/>
      <c r="B238" s="2175" t="s">
        <v>44</v>
      </c>
      <c r="C238" s="2176" t="s">
        <v>45</v>
      </c>
      <c r="D238" s="2087" t="s">
        <v>338</v>
      </c>
      <c r="E238" s="2177" t="s">
        <v>47</v>
      </c>
      <c r="F238" s="2089" t="s">
        <v>1769</v>
      </c>
      <c r="G238" s="2089" t="s">
        <v>136</v>
      </c>
      <c r="H238" s="2089" t="s">
        <v>1770</v>
      </c>
      <c r="I238" s="2178">
        <v>0</v>
      </c>
      <c r="J238" s="2178">
        <v>50</v>
      </c>
      <c r="K238" s="2179">
        <v>0</v>
      </c>
      <c r="L238" s="2179">
        <v>24</v>
      </c>
      <c r="M238" s="2089" t="s">
        <v>1771</v>
      </c>
      <c r="N238" s="2092" t="s">
        <v>1772</v>
      </c>
      <c r="O238" s="2093">
        <v>0</v>
      </c>
      <c r="P238" s="2094">
        <v>0</v>
      </c>
      <c r="Q238" s="2094">
        <f>+AC238</f>
        <v>0</v>
      </c>
      <c r="R238" s="2094">
        <v>0</v>
      </c>
      <c r="S238" s="2095">
        <f>SUM(O238:Q238)</f>
        <v>0</v>
      </c>
      <c r="T238" s="2089" t="s">
        <v>1753</v>
      </c>
      <c r="U238" s="2180"/>
      <c r="V238" s="2181"/>
      <c r="W238" s="2182"/>
      <c r="X238" s="2183"/>
      <c r="Y238" s="2184"/>
      <c r="Z238" s="2101"/>
      <c r="AA238" s="2101"/>
      <c r="AB238" s="2101"/>
      <c r="AC238" s="2102"/>
      <c r="AD238" s="2185"/>
      <c r="AE238" s="2185"/>
      <c r="AF238" s="2185"/>
      <c r="AG238" s="2104" t="s">
        <v>1870</v>
      </c>
    </row>
    <row r="239" spans="1:33" ht="22.5" customHeight="1" thickBot="1" x14ac:dyDescent="0.3">
      <c r="A239" s="2456"/>
      <c r="B239" s="2613" t="s">
        <v>137</v>
      </c>
      <c r="C239" s="2613"/>
      <c r="D239" s="2613"/>
      <c r="E239" s="2613"/>
      <c r="F239" s="2613"/>
      <c r="G239" s="2613"/>
      <c r="H239" s="2613"/>
      <c r="I239" s="2613"/>
      <c r="J239" s="2613"/>
      <c r="K239" s="2613"/>
      <c r="L239" s="2613"/>
      <c r="M239" s="2613"/>
      <c r="N239" s="79" t="s">
        <v>138</v>
      </c>
      <c r="O239" s="81">
        <f>SUM(O234:O238)</f>
        <v>0</v>
      </c>
      <c r="P239" s="81">
        <f>SUM(P234:P237)</f>
        <v>0</v>
      </c>
      <c r="Q239" s="81">
        <f>SUM(Q234:Q238)</f>
        <v>0</v>
      </c>
      <c r="R239" s="81">
        <f>SUM(R234:R237)</f>
        <v>0</v>
      </c>
      <c r="S239" s="81">
        <f>SUM(S234:S238)</f>
        <v>0</v>
      </c>
      <c r="T239" s="1931"/>
      <c r="U239" s="3093" t="s">
        <v>139</v>
      </c>
      <c r="V239" s="2613"/>
      <c r="W239" s="2613"/>
      <c r="X239" s="2613"/>
      <c r="Y239" s="2613"/>
      <c r="Z239" s="2613"/>
      <c r="AA239" s="2613"/>
      <c r="AB239" s="79" t="s">
        <v>138</v>
      </c>
      <c r="AC239" s="83">
        <f>SUM(AC234:AC238)</f>
        <v>0</v>
      </c>
      <c r="AD239" s="2615"/>
      <c r="AE239" s="2616"/>
      <c r="AF239" s="2616"/>
      <c r="AG239" s="2617"/>
    </row>
    <row r="240" spans="1:33" ht="230.25" customHeight="1" x14ac:dyDescent="0.25">
      <c r="A240" s="2287" t="s">
        <v>1773</v>
      </c>
      <c r="B240" s="1697" t="s">
        <v>44</v>
      </c>
      <c r="C240" s="1698" t="s">
        <v>45</v>
      </c>
      <c r="D240" s="1690" t="s">
        <v>262</v>
      </c>
      <c r="E240" s="1702" t="s">
        <v>47</v>
      </c>
      <c r="F240" s="1690" t="s">
        <v>1774</v>
      </c>
      <c r="G240" s="1690" t="s">
        <v>1775</v>
      </c>
      <c r="H240" s="1690" t="s">
        <v>456</v>
      </c>
      <c r="I240" s="1705">
        <v>70</v>
      </c>
      <c r="J240" s="1705">
        <v>70</v>
      </c>
      <c r="K240" s="1693">
        <v>24</v>
      </c>
      <c r="L240" s="1693">
        <v>24</v>
      </c>
      <c r="M240" s="1690" t="s">
        <v>1776</v>
      </c>
      <c r="N240" s="1695" t="s">
        <v>1777</v>
      </c>
      <c r="O240" s="2057">
        <v>0</v>
      </c>
      <c r="P240" s="2111">
        <v>0</v>
      </c>
      <c r="Q240" s="2111">
        <f>+AC240</f>
        <v>0</v>
      </c>
      <c r="R240" s="2111">
        <v>0</v>
      </c>
      <c r="S240" s="2112">
        <f>SUM(O240:Q240)</f>
        <v>0</v>
      </c>
      <c r="T240" s="1690" t="s">
        <v>1778</v>
      </c>
      <c r="U240" s="1932"/>
      <c r="V240" s="1933"/>
      <c r="W240" s="1824"/>
      <c r="X240" s="88"/>
      <c r="Y240" s="89"/>
      <c r="Z240" s="233"/>
      <c r="AA240" s="233"/>
      <c r="AB240" s="233"/>
      <c r="AC240" s="234"/>
      <c r="AD240" s="89"/>
      <c r="AE240" s="92"/>
      <c r="AF240" s="92"/>
      <c r="AG240" s="1694"/>
    </row>
    <row r="241" spans="1:33" ht="139.5" customHeight="1" x14ac:dyDescent="0.25">
      <c r="A241" s="2454" t="s">
        <v>1773</v>
      </c>
      <c r="B241" s="174" t="s">
        <v>93</v>
      </c>
      <c r="C241" s="472" t="s">
        <v>679</v>
      </c>
      <c r="D241" s="115" t="s">
        <v>77</v>
      </c>
      <c r="E241" s="175" t="s">
        <v>47</v>
      </c>
      <c r="F241" s="2039" t="s">
        <v>1779</v>
      </c>
      <c r="G241" s="2039" t="s">
        <v>1780</v>
      </c>
      <c r="H241" s="2039" t="s">
        <v>1781</v>
      </c>
      <c r="I241" s="2015">
        <v>1</v>
      </c>
      <c r="J241" s="2015">
        <v>1</v>
      </c>
      <c r="K241" s="2016">
        <v>16</v>
      </c>
      <c r="L241" s="2016">
        <v>16</v>
      </c>
      <c r="M241" s="2039" t="s">
        <v>514</v>
      </c>
      <c r="N241" s="2040" t="s">
        <v>475</v>
      </c>
      <c r="O241" s="2064">
        <v>0</v>
      </c>
      <c r="P241" s="2065">
        <v>0</v>
      </c>
      <c r="Q241" s="2065">
        <f>+AC241</f>
        <v>0</v>
      </c>
      <c r="R241" s="2065">
        <v>0</v>
      </c>
      <c r="S241" s="2066">
        <f>SUM(O241:Q241)</f>
        <v>0</v>
      </c>
      <c r="T241" s="2039" t="s">
        <v>1782</v>
      </c>
      <c r="U241" s="123"/>
      <c r="V241" s="2032"/>
      <c r="W241" s="2068"/>
      <c r="X241" s="125"/>
      <c r="Y241" s="126"/>
      <c r="Z241" s="2049"/>
      <c r="AA241" s="2050"/>
      <c r="AB241" s="2050"/>
      <c r="AC241" s="2226"/>
      <c r="AD241" s="2174"/>
      <c r="AE241" s="130"/>
      <c r="AF241" s="130"/>
      <c r="AG241" s="2227"/>
    </row>
    <row r="242" spans="1:33" ht="117.75" customHeight="1" x14ac:dyDescent="0.25">
      <c r="A242" s="2455"/>
      <c r="B242" s="1682" t="s">
        <v>75</v>
      </c>
      <c r="C242" s="1683" t="s">
        <v>76</v>
      </c>
      <c r="D242" s="1684" t="s">
        <v>153</v>
      </c>
      <c r="E242" s="1685" t="s">
        <v>47</v>
      </c>
      <c r="F242" s="1678" t="s">
        <v>1783</v>
      </c>
      <c r="G242" s="1678" t="s">
        <v>1784</v>
      </c>
      <c r="H242" s="1678" t="s">
        <v>1785</v>
      </c>
      <c r="I242" s="1686">
        <v>3</v>
      </c>
      <c r="J242" s="1686">
        <v>2</v>
      </c>
      <c r="K242" s="1679">
        <v>16</v>
      </c>
      <c r="L242" s="1679">
        <v>16</v>
      </c>
      <c r="M242" s="1678" t="s">
        <v>1786</v>
      </c>
      <c r="N242" s="1680" t="s">
        <v>520</v>
      </c>
      <c r="O242" s="2061">
        <v>0</v>
      </c>
      <c r="P242" s="2062">
        <v>0</v>
      </c>
      <c r="Q242" s="2062">
        <f>+AC242</f>
        <v>0</v>
      </c>
      <c r="R242" s="2062">
        <v>0</v>
      </c>
      <c r="S242" s="2063">
        <f>SUM(O242:Q242)</f>
        <v>0</v>
      </c>
      <c r="T242" s="1678" t="s">
        <v>1782</v>
      </c>
      <c r="U242" s="1934"/>
      <c r="V242" s="1935"/>
      <c r="W242" s="1847"/>
      <c r="X242" s="27"/>
      <c r="Y242" s="28"/>
      <c r="Z242" s="1746"/>
      <c r="AA242" s="239"/>
      <c r="AB242" s="239"/>
      <c r="AC242" s="1805"/>
      <c r="AD242" s="131"/>
      <c r="AE242" s="134"/>
      <c r="AF242" s="134"/>
      <c r="AG242" s="1696"/>
    </row>
    <row r="243" spans="1:33" ht="78" customHeight="1" x14ac:dyDescent="0.25">
      <c r="A243" s="2455"/>
      <c r="B243" s="1688" t="s">
        <v>44</v>
      </c>
      <c r="C243" s="1689" t="s">
        <v>329</v>
      </c>
      <c r="D243" s="1674" t="s">
        <v>262</v>
      </c>
      <c r="E243" s="2031" t="s">
        <v>47</v>
      </c>
      <c r="F243" s="1675" t="s">
        <v>521</v>
      </c>
      <c r="G243" s="1675" t="s">
        <v>96</v>
      </c>
      <c r="H243" s="1675" t="s">
        <v>416</v>
      </c>
      <c r="I243" s="1712">
        <v>1</v>
      </c>
      <c r="J243" s="1712">
        <v>2</v>
      </c>
      <c r="K243" s="1713">
        <v>3</v>
      </c>
      <c r="L243" s="1713">
        <v>3</v>
      </c>
      <c r="M243" s="1675" t="s">
        <v>463</v>
      </c>
      <c r="N243" s="1687" t="s">
        <v>366</v>
      </c>
      <c r="O243" s="1717">
        <v>0</v>
      </c>
      <c r="P243" s="1718">
        <v>0</v>
      </c>
      <c r="Q243" s="1718">
        <f>+AC243</f>
        <v>0</v>
      </c>
      <c r="R243" s="1718">
        <v>0</v>
      </c>
      <c r="S243" s="1719">
        <f>SUM(O243:Q243)</f>
        <v>0</v>
      </c>
      <c r="T243" s="1675" t="s">
        <v>1782</v>
      </c>
      <c r="U243" s="1936"/>
      <c r="V243" s="1910"/>
      <c r="W243" s="1835"/>
      <c r="X243" s="1853"/>
      <c r="Y243" s="1854"/>
      <c r="Z243" s="250"/>
      <c r="AA243" s="250"/>
      <c r="AB243" s="250"/>
      <c r="AC243" s="1813"/>
      <c r="AD243" s="102"/>
      <c r="AE243" s="55"/>
      <c r="AF243" s="55"/>
      <c r="AG243" s="1681"/>
    </row>
    <row r="244" spans="1:33" ht="81" customHeight="1" thickBot="1" x14ac:dyDescent="0.3">
      <c r="A244" s="2455"/>
      <c r="B244" s="2175" t="s">
        <v>44</v>
      </c>
      <c r="C244" s="2176" t="s">
        <v>45</v>
      </c>
      <c r="D244" s="2087" t="s">
        <v>87</v>
      </c>
      <c r="E244" s="2177" t="s">
        <v>47</v>
      </c>
      <c r="F244" s="2089" t="s">
        <v>1787</v>
      </c>
      <c r="G244" s="2089" t="s">
        <v>136</v>
      </c>
      <c r="H244" s="2089" t="s">
        <v>1788</v>
      </c>
      <c r="I244" s="2178">
        <v>10</v>
      </c>
      <c r="J244" s="2178">
        <v>10</v>
      </c>
      <c r="K244" s="2179">
        <v>24</v>
      </c>
      <c r="L244" s="2179">
        <v>24</v>
      </c>
      <c r="M244" s="2089" t="s">
        <v>1789</v>
      </c>
      <c r="N244" s="2092" t="s">
        <v>193</v>
      </c>
      <c r="O244" s="2093">
        <v>0</v>
      </c>
      <c r="P244" s="2094">
        <v>0</v>
      </c>
      <c r="Q244" s="2094">
        <f>+AC244</f>
        <v>0</v>
      </c>
      <c r="R244" s="2094">
        <v>0</v>
      </c>
      <c r="S244" s="2095">
        <f>SUM(O244:Q244)</f>
        <v>0</v>
      </c>
      <c r="T244" s="2089" t="s">
        <v>1778</v>
      </c>
      <c r="U244" s="2228"/>
      <c r="V244" s="2229"/>
      <c r="W244" s="2098"/>
      <c r="X244" s="2099"/>
      <c r="Y244" s="2100"/>
      <c r="Z244" s="2101"/>
      <c r="AA244" s="2230"/>
      <c r="AB244" s="2230"/>
      <c r="AC244" s="2231"/>
      <c r="AD244" s="2185"/>
      <c r="AE244" s="2185"/>
      <c r="AF244" s="2185"/>
      <c r="AG244" s="2232"/>
    </row>
    <row r="245" spans="1:33" ht="22.5" customHeight="1" thickBot="1" x14ac:dyDescent="0.3">
      <c r="A245" s="2456"/>
      <c r="B245" s="3084" t="s">
        <v>137</v>
      </c>
      <c r="C245" s="3084"/>
      <c r="D245" s="3084"/>
      <c r="E245" s="3084"/>
      <c r="F245" s="3084"/>
      <c r="G245" s="3084"/>
      <c r="H245" s="3084"/>
      <c r="I245" s="3084"/>
      <c r="J245" s="3084"/>
      <c r="K245" s="3084"/>
      <c r="L245" s="3084"/>
      <c r="M245" s="3084"/>
      <c r="N245" s="1899" t="s">
        <v>138</v>
      </c>
      <c r="O245" s="1897">
        <f>SUM(O240:O244)</f>
        <v>0</v>
      </c>
      <c r="P245" s="1897">
        <f>SUM(P240:P244)</f>
        <v>0</v>
      </c>
      <c r="Q245" s="1897">
        <f>SUM(Q240:Q244)</f>
        <v>0</v>
      </c>
      <c r="R245" s="1897">
        <f>SUM(R240:R244)</f>
        <v>0</v>
      </c>
      <c r="S245" s="1897">
        <f>SUM(S240:S244)</f>
        <v>0</v>
      </c>
      <c r="T245" s="1898"/>
      <c r="U245" s="3093" t="s">
        <v>139</v>
      </c>
      <c r="V245" s="2613"/>
      <c r="W245" s="2613"/>
      <c r="X245" s="2613"/>
      <c r="Y245" s="2613"/>
      <c r="Z245" s="2613"/>
      <c r="AA245" s="2613"/>
      <c r="AB245" s="156" t="s">
        <v>138</v>
      </c>
      <c r="AC245" s="1900">
        <f>SUM(AC240:AC244)</f>
        <v>0</v>
      </c>
      <c r="AD245" s="3085"/>
      <c r="AE245" s="3086"/>
      <c r="AF245" s="3086"/>
      <c r="AG245" s="3087"/>
    </row>
    <row r="246" spans="1:33" ht="232.5" customHeight="1" x14ac:dyDescent="0.25">
      <c r="A246" s="2287" t="s">
        <v>1790</v>
      </c>
      <c r="B246" s="1697" t="s">
        <v>75</v>
      </c>
      <c r="C246" s="1698" t="s">
        <v>76</v>
      </c>
      <c r="D246" s="1690" t="s">
        <v>141</v>
      </c>
      <c r="E246" s="1702" t="s">
        <v>47</v>
      </c>
      <c r="F246" s="1714" t="s">
        <v>215</v>
      </c>
      <c r="G246" s="1690" t="s">
        <v>1750</v>
      </c>
      <c r="H246" s="1690" t="s">
        <v>456</v>
      </c>
      <c r="I246" s="2056">
        <v>30</v>
      </c>
      <c r="J246" s="2056">
        <v>30</v>
      </c>
      <c r="K246" s="2056">
        <v>24</v>
      </c>
      <c r="L246" s="2056">
        <v>24</v>
      </c>
      <c r="M246" s="1690" t="s">
        <v>1791</v>
      </c>
      <c r="N246" s="1695" t="s">
        <v>1752</v>
      </c>
      <c r="O246" s="2057">
        <v>0</v>
      </c>
      <c r="P246" s="2111">
        <v>0</v>
      </c>
      <c r="Q246" s="2111">
        <f>+AC246</f>
        <v>0</v>
      </c>
      <c r="R246" s="2111">
        <v>0</v>
      </c>
      <c r="S246" s="2112">
        <f>SUM(O246:Q246)</f>
        <v>0</v>
      </c>
      <c r="T246" s="1690" t="s">
        <v>1792</v>
      </c>
      <c r="U246" s="1927"/>
      <c r="V246" s="1928"/>
      <c r="W246" s="1929"/>
      <c r="X246" s="88"/>
      <c r="Y246" s="89"/>
      <c r="Z246" s="233"/>
      <c r="AA246" s="233"/>
      <c r="AB246" s="233"/>
      <c r="AC246" s="234"/>
      <c r="AD246" s="89"/>
      <c r="AE246" s="92"/>
      <c r="AF246" s="92"/>
      <c r="AG246" s="1694"/>
    </row>
    <row r="247" spans="1:33" ht="93" customHeight="1" x14ac:dyDescent="0.25">
      <c r="A247" s="2454" t="s">
        <v>1790</v>
      </c>
      <c r="B247" s="113" t="s">
        <v>75</v>
      </c>
      <c r="C247" s="114" t="s">
        <v>76</v>
      </c>
      <c r="D247" s="115" t="s">
        <v>141</v>
      </c>
      <c r="E247" s="116" t="s">
        <v>47</v>
      </c>
      <c r="F247" s="2039" t="s">
        <v>1754</v>
      </c>
      <c r="G247" s="2039" t="s">
        <v>1793</v>
      </c>
      <c r="H247" s="2039" t="s">
        <v>1794</v>
      </c>
      <c r="I247" s="2016">
        <v>1</v>
      </c>
      <c r="J247" s="2016">
        <v>1</v>
      </c>
      <c r="K247" s="2016">
        <v>24</v>
      </c>
      <c r="L247" s="2016">
        <v>24</v>
      </c>
      <c r="M247" s="2039" t="s">
        <v>1795</v>
      </c>
      <c r="N247" s="2040" t="s">
        <v>1758</v>
      </c>
      <c r="O247" s="2064">
        <v>0</v>
      </c>
      <c r="P247" s="2065">
        <v>0</v>
      </c>
      <c r="Q247" s="2065">
        <f>+AC247</f>
        <v>0</v>
      </c>
      <c r="R247" s="2065">
        <v>0</v>
      </c>
      <c r="S247" s="2066">
        <f>SUM(O247:Q247)</f>
        <v>0</v>
      </c>
      <c r="T247" s="2039" t="s">
        <v>1792</v>
      </c>
      <c r="U247" s="2168"/>
      <c r="V247" s="2129"/>
      <c r="W247" s="124"/>
      <c r="X247" s="125"/>
      <c r="Y247" s="126"/>
      <c r="Z247" s="2049"/>
      <c r="AA247" s="2050"/>
      <c r="AB247" s="2050"/>
      <c r="AC247" s="2037"/>
      <c r="AD247" s="126"/>
      <c r="AE247" s="130"/>
      <c r="AF247" s="130"/>
      <c r="AG247" s="135"/>
    </row>
    <row r="248" spans="1:33" ht="76.5" customHeight="1" x14ac:dyDescent="0.25">
      <c r="A248" s="2455"/>
      <c r="B248" s="1699" t="s">
        <v>1759</v>
      </c>
      <c r="C248" s="1700" t="s">
        <v>1760</v>
      </c>
      <c r="D248" s="1684" t="s">
        <v>265</v>
      </c>
      <c r="E248" s="1710" t="s">
        <v>47</v>
      </c>
      <c r="F248" s="1678" t="s">
        <v>1796</v>
      </c>
      <c r="G248" s="1678" t="s">
        <v>96</v>
      </c>
      <c r="H248" s="1678" t="s">
        <v>416</v>
      </c>
      <c r="I248" s="1679">
        <v>1</v>
      </c>
      <c r="J248" s="1679">
        <v>2</v>
      </c>
      <c r="K248" s="1679">
        <v>1</v>
      </c>
      <c r="L248" s="1679">
        <v>1</v>
      </c>
      <c r="M248" s="1678" t="s">
        <v>463</v>
      </c>
      <c r="N248" s="1680" t="s">
        <v>1763</v>
      </c>
      <c r="O248" s="2061">
        <v>0</v>
      </c>
      <c r="P248" s="2062">
        <v>0</v>
      </c>
      <c r="Q248" s="2062">
        <f>+AC248</f>
        <v>0</v>
      </c>
      <c r="R248" s="2062">
        <v>0</v>
      </c>
      <c r="S248" s="2063">
        <f>SUM(O248:Q248)</f>
        <v>0</v>
      </c>
      <c r="T248" s="1678" t="s">
        <v>1792</v>
      </c>
      <c r="U248" s="1925"/>
      <c r="V248" s="1911"/>
      <c r="W248" s="1930"/>
      <c r="X248" s="27"/>
      <c r="Y248" s="28"/>
      <c r="Z248" s="1746"/>
      <c r="AA248" s="239"/>
      <c r="AB248" s="239"/>
      <c r="AC248" s="1748"/>
      <c r="AD248" s="28"/>
      <c r="AE248" s="134"/>
      <c r="AF248" s="134"/>
      <c r="AG248" s="1696"/>
    </row>
    <row r="249" spans="1:33" ht="138.75" customHeight="1" x14ac:dyDescent="0.25">
      <c r="A249" s="2455"/>
      <c r="B249" s="113" t="s">
        <v>93</v>
      </c>
      <c r="C249" s="114" t="s">
        <v>94</v>
      </c>
      <c r="D249" s="115" t="s">
        <v>337</v>
      </c>
      <c r="E249" s="116" t="s">
        <v>47</v>
      </c>
      <c r="F249" s="2039" t="s">
        <v>1764</v>
      </c>
      <c r="G249" s="2039" t="s">
        <v>1797</v>
      </c>
      <c r="H249" s="2039" t="s">
        <v>1766</v>
      </c>
      <c r="I249" s="2016">
        <v>1</v>
      </c>
      <c r="J249" s="2016">
        <v>1</v>
      </c>
      <c r="K249" s="2016">
        <v>24</v>
      </c>
      <c r="L249" s="2016">
        <v>24</v>
      </c>
      <c r="M249" s="2039" t="s">
        <v>1798</v>
      </c>
      <c r="N249" s="2040" t="s">
        <v>1799</v>
      </c>
      <c r="O249" s="2064">
        <v>0</v>
      </c>
      <c r="P249" s="2065">
        <v>0</v>
      </c>
      <c r="Q249" s="2065">
        <f>+AC249</f>
        <v>0</v>
      </c>
      <c r="R249" s="2065">
        <v>0</v>
      </c>
      <c r="S249" s="2066">
        <f>SUM(O249:Q249)</f>
        <v>0</v>
      </c>
      <c r="T249" s="2039" t="s">
        <v>1792</v>
      </c>
      <c r="U249" s="2168"/>
      <c r="V249" s="2129"/>
      <c r="W249" s="2172"/>
      <c r="X249" s="2173"/>
      <c r="Y249" s="2174"/>
      <c r="Z249" s="2049"/>
      <c r="AA249" s="2049"/>
      <c r="AB249" s="2049"/>
      <c r="AC249" s="2037"/>
      <c r="AD249" s="361"/>
      <c r="AE249" s="361"/>
      <c r="AF249" s="361"/>
      <c r="AG249" s="2227"/>
    </row>
    <row r="250" spans="1:33" ht="132" customHeight="1" thickBot="1" x14ac:dyDescent="0.3">
      <c r="A250" s="2455"/>
      <c r="B250" s="2175" t="s">
        <v>44</v>
      </c>
      <c r="C250" s="2176" t="s">
        <v>45</v>
      </c>
      <c r="D250" s="2087" t="s">
        <v>338</v>
      </c>
      <c r="E250" s="2233" t="s">
        <v>47</v>
      </c>
      <c r="F250" s="2089" t="s">
        <v>1800</v>
      </c>
      <c r="G250" s="2089" t="s">
        <v>136</v>
      </c>
      <c r="H250" s="2089" t="s">
        <v>1770</v>
      </c>
      <c r="I250" s="2091">
        <v>50</v>
      </c>
      <c r="J250" s="2091">
        <v>50</v>
      </c>
      <c r="K250" s="2091">
        <v>24</v>
      </c>
      <c r="L250" s="2091">
        <v>24</v>
      </c>
      <c r="M250" s="2089" t="s">
        <v>1771</v>
      </c>
      <c r="N250" s="2092" t="s">
        <v>1801</v>
      </c>
      <c r="O250" s="2234">
        <v>0</v>
      </c>
      <c r="P250" s="2235">
        <v>0</v>
      </c>
      <c r="Q250" s="2235">
        <f>+AC250</f>
        <v>0</v>
      </c>
      <c r="R250" s="2235">
        <v>0</v>
      </c>
      <c r="S250" s="2236">
        <f>SUM(O250:Q250)</f>
        <v>0</v>
      </c>
      <c r="T250" s="2089" t="s">
        <v>1792</v>
      </c>
      <c r="U250" s="2180"/>
      <c r="V250" s="2181"/>
      <c r="W250" s="2182"/>
      <c r="X250" s="2237"/>
      <c r="Y250" s="2238"/>
      <c r="Z250" s="2230"/>
      <c r="AA250" s="2230"/>
      <c r="AB250" s="2230"/>
      <c r="AC250" s="2231"/>
      <c r="AD250" s="2238"/>
      <c r="AE250" s="2103"/>
      <c r="AF250" s="2103"/>
      <c r="AG250" s="2104"/>
    </row>
    <row r="251" spans="1:33" ht="22.5" customHeight="1" thickBot="1" x14ac:dyDescent="0.3">
      <c r="A251" s="2456"/>
      <c r="B251" s="2613" t="s">
        <v>137</v>
      </c>
      <c r="C251" s="2613"/>
      <c r="D251" s="2613"/>
      <c r="E251" s="2613"/>
      <c r="F251" s="2613"/>
      <c r="G251" s="2613"/>
      <c r="H251" s="2613"/>
      <c r="I251" s="2613"/>
      <c r="J251" s="2613"/>
      <c r="K251" s="2613"/>
      <c r="L251" s="2613"/>
      <c r="M251" s="2613"/>
      <c r="N251" s="156" t="s">
        <v>138</v>
      </c>
      <c r="O251" s="170">
        <f>SUM(O246:O250)</f>
        <v>0</v>
      </c>
      <c r="P251" s="170">
        <f>SUM(P246:P250)</f>
        <v>0</v>
      </c>
      <c r="Q251" s="170">
        <f>SUM(Q246:Q250)</f>
        <v>0</v>
      </c>
      <c r="R251" s="170">
        <f>SUM(R246:R250)</f>
        <v>0</v>
      </c>
      <c r="S251" s="170">
        <f>SUM(S246:S250)</f>
        <v>0</v>
      </c>
      <c r="T251" s="1821"/>
      <c r="U251" s="3093" t="s">
        <v>139</v>
      </c>
      <c r="V251" s="2613"/>
      <c r="W251" s="2613"/>
      <c r="X251" s="2613"/>
      <c r="Y251" s="2613"/>
      <c r="Z251" s="2613"/>
      <c r="AA251" s="2613"/>
      <c r="AB251" s="156" t="s">
        <v>138</v>
      </c>
      <c r="AC251" s="1937">
        <f>AC246+AC247+AC248+AC249+AC250</f>
        <v>0</v>
      </c>
      <c r="AD251" s="3076"/>
      <c r="AE251" s="3073"/>
      <c r="AF251" s="3073"/>
      <c r="AG251" s="3074"/>
    </row>
    <row r="252" spans="1:33" ht="233.25" customHeight="1" x14ac:dyDescent="0.25">
      <c r="A252" s="2287" t="s">
        <v>1802</v>
      </c>
      <c r="B252" s="2105" t="s">
        <v>75</v>
      </c>
      <c r="C252" s="1698" t="s">
        <v>76</v>
      </c>
      <c r="D252" s="1690" t="s">
        <v>141</v>
      </c>
      <c r="E252" s="1702" t="s">
        <v>47</v>
      </c>
      <c r="F252" s="1690" t="s">
        <v>215</v>
      </c>
      <c r="G252" s="1690" t="s">
        <v>1750</v>
      </c>
      <c r="H252" s="1690" t="s">
        <v>1803</v>
      </c>
      <c r="I252" s="1705">
        <v>30</v>
      </c>
      <c r="J252" s="1705">
        <v>30</v>
      </c>
      <c r="K252" s="1693">
        <v>24</v>
      </c>
      <c r="L252" s="1693">
        <v>24</v>
      </c>
      <c r="M252" s="1690" t="s">
        <v>1751</v>
      </c>
      <c r="N252" s="1695" t="s">
        <v>1804</v>
      </c>
      <c r="O252" s="2057">
        <v>0</v>
      </c>
      <c r="P252" s="2111">
        <v>0</v>
      </c>
      <c r="Q252" s="2111">
        <f>+AC252</f>
        <v>0</v>
      </c>
      <c r="R252" s="2111">
        <v>0</v>
      </c>
      <c r="S252" s="2112">
        <f>SUM(O252:Q252)</f>
        <v>0</v>
      </c>
      <c r="T252" s="1690" t="s">
        <v>1805</v>
      </c>
      <c r="U252" s="1927"/>
      <c r="V252" s="86"/>
      <c r="W252" s="1929"/>
      <c r="X252" s="88"/>
      <c r="Y252" s="89"/>
      <c r="Z252" s="233"/>
      <c r="AA252" s="233"/>
      <c r="AB252" s="233"/>
      <c r="AC252" s="234"/>
      <c r="AD252" s="89"/>
      <c r="AE252" s="92"/>
      <c r="AF252" s="92"/>
      <c r="AG252" s="1694"/>
    </row>
    <row r="253" spans="1:33" ht="93" customHeight="1" x14ac:dyDescent="0.25">
      <c r="A253" s="2454" t="s">
        <v>1802</v>
      </c>
      <c r="B253" s="2122" t="s">
        <v>75</v>
      </c>
      <c r="C253" s="114" t="s">
        <v>76</v>
      </c>
      <c r="D253" s="2039" t="s">
        <v>141</v>
      </c>
      <c r="E253" s="141" t="s">
        <v>47</v>
      </c>
      <c r="F253" s="2039" t="s">
        <v>1754</v>
      </c>
      <c r="G253" s="2039" t="s">
        <v>1755</v>
      </c>
      <c r="H253" s="2039" t="s">
        <v>1806</v>
      </c>
      <c r="I253" s="2015">
        <v>1</v>
      </c>
      <c r="J253" s="2015">
        <v>1</v>
      </c>
      <c r="K253" s="2016">
        <v>24</v>
      </c>
      <c r="L253" s="2016">
        <v>24</v>
      </c>
      <c r="M253" s="2039" t="s">
        <v>1807</v>
      </c>
      <c r="N253" s="2040" t="s">
        <v>1758</v>
      </c>
      <c r="O253" s="2064">
        <v>0</v>
      </c>
      <c r="P253" s="2065">
        <v>0</v>
      </c>
      <c r="Q253" s="2065">
        <f>+AC253</f>
        <v>0</v>
      </c>
      <c r="R253" s="2065">
        <v>0</v>
      </c>
      <c r="S253" s="2066">
        <f>SUM(O253:Q253)</f>
        <v>0</v>
      </c>
      <c r="T253" s="2039" t="s">
        <v>1805</v>
      </c>
      <c r="U253" s="2168"/>
      <c r="V253" s="2239"/>
      <c r="W253" s="124"/>
      <c r="X253" s="125"/>
      <c r="Y253" s="126"/>
      <c r="Z253" s="2049"/>
      <c r="AA253" s="2050"/>
      <c r="AB253" s="2050"/>
      <c r="AC253" s="2037"/>
      <c r="AD253" s="126"/>
      <c r="AE253" s="130"/>
      <c r="AF253" s="130"/>
      <c r="AG253" s="135"/>
    </row>
    <row r="254" spans="1:33" ht="75" customHeight="1" x14ac:dyDescent="0.25">
      <c r="A254" s="2455"/>
      <c r="B254" s="1699" t="s">
        <v>1759</v>
      </c>
      <c r="C254" s="1700" t="s">
        <v>1760</v>
      </c>
      <c r="D254" s="1684" t="s">
        <v>265</v>
      </c>
      <c r="E254" s="1701" t="s">
        <v>47</v>
      </c>
      <c r="F254" s="1678" t="s">
        <v>1808</v>
      </c>
      <c r="G254" s="1678" t="s">
        <v>96</v>
      </c>
      <c r="H254" s="1678" t="s">
        <v>416</v>
      </c>
      <c r="I254" s="1686">
        <v>1</v>
      </c>
      <c r="J254" s="1686">
        <v>2</v>
      </c>
      <c r="K254" s="1679">
        <v>3</v>
      </c>
      <c r="L254" s="1679">
        <v>3</v>
      </c>
      <c r="M254" s="1678" t="s">
        <v>463</v>
      </c>
      <c r="N254" s="1680" t="s">
        <v>366</v>
      </c>
      <c r="O254" s="2061">
        <v>0</v>
      </c>
      <c r="P254" s="2062">
        <v>0</v>
      </c>
      <c r="Q254" s="2062">
        <f>+AC254</f>
        <v>0</v>
      </c>
      <c r="R254" s="2062">
        <v>0</v>
      </c>
      <c r="S254" s="2063">
        <f>SUM(O254:Q254)</f>
        <v>0</v>
      </c>
      <c r="T254" s="1678" t="s">
        <v>1805</v>
      </c>
      <c r="U254" s="1925"/>
      <c r="V254" s="171"/>
      <c r="W254" s="1930"/>
      <c r="X254" s="27"/>
      <c r="Y254" s="28"/>
      <c r="Z254" s="1746"/>
      <c r="AA254" s="239"/>
      <c r="AB254" s="239"/>
      <c r="AC254" s="1748"/>
      <c r="AD254" s="28"/>
      <c r="AE254" s="134"/>
      <c r="AF254" s="134"/>
      <c r="AG254" s="1696"/>
    </row>
    <row r="255" spans="1:33" ht="138" customHeight="1" x14ac:dyDescent="0.25">
      <c r="A255" s="2455"/>
      <c r="B255" s="113" t="s">
        <v>93</v>
      </c>
      <c r="C255" s="114" t="s">
        <v>94</v>
      </c>
      <c r="D255" s="115" t="s">
        <v>337</v>
      </c>
      <c r="E255" s="141" t="s">
        <v>47</v>
      </c>
      <c r="F255" s="2039" t="s">
        <v>1764</v>
      </c>
      <c r="G255" s="2039" t="s">
        <v>1765</v>
      </c>
      <c r="H255" s="2039" t="s">
        <v>1809</v>
      </c>
      <c r="I255" s="2023">
        <v>1</v>
      </c>
      <c r="J255" s="2023">
        <v>1</v>
      </c>
      <c r="K255" s="2169">
        <v>24</v>
      </c>
      <c r="L255" s="2169">
        <v>24</v>
      </c>
      <c r="M255" s="2170" t="s">
        <v>1810</v>
      </c>
      <c r="N255" s="2171" t="s">
        <v>1811</v>
      </c>
      <c r="O255" s="2064">
        <v>0</v>
      </c>
      <c r="P255" s="2065">
        <v>0</v>
      </c>
      <c r="Q255" s="2065">
        <f>+AC255</f>
        <v>0</v>
      </c>
      <c r="R255" s="2065">
        <v>0</v>
      </c>
      <c r="S255" s="2066">
        <f>SUM(O255:Q255)</f>
        <v>0</v>
      </c>
      <c r="T255" s="2039" t="s">
        <v>1805</v>
      </c>
      <c r="U255" s="2168"/>
      <c r="V255" s="2239"/>
      <c r="W255" s="2172"/>
      <c r="X255" s="125"/>
      <c r="Y255" s="126"/>
      <c r="Z255" s="2049"/>
      <c r="AA255" s="2050"/>
      <c r="AB255" s="2050"/>
      <c r="AC255" s="2037"/>
      <c r="AD255" s="126"/>
      <c r="AE255" s="130"/>
      <c r="AF255" s="130"/>
      <c r="AG255" s="2227"/>
    </row>
    <row r="256" spans="1:33" ht="106.5" customHeight="1" thickBot="1" x14ac:dyDescent="0.3">
      <c r="A256" s="2455"/>
      <c r="B256" s="2241" t="s">
        <v>44</v>
      </c>
      <c r="C256" s="2176" t="s">
        <v>45</v>
      </c>
      <c r="D256" s="2087" t="s">
        <v>338</v>
      </c>
      <c r="E256" s="2177" t="s">
        <v>47</v>
      </c>
      <c r="F256" s="2089" t="s">
        <v>1769</v>
      </c>
      <c r="G256" s="2089" t="s">
        <v>136</v>
      </c>
      <c r="H256" s="2089" t="s">
        <v>1812</v>
      </c>
      <c r="I256" s="2178">
        <v>50</v>
      </c>
      <c r="J256" s="2178">
        <v>50</v>
      </c>
      <c r="K256" s="2179">
        <v>24</v>
      </c>
      <c r="L256" s="2179">
        <v>24</v>
      </c>
      <c r="M256" s="2089" t="s">
        <v>1813</v>
      </c>
      <c r="N256" s="2092" t="s">
        <v>1814</v>
      </c>
      <c r="O256" s="2093">
        <v>0</v>
      </c>
      <c r="P256" s="2094">
        <v>0</v>
      </c>
      <c r="Q256" s="2094">
        <f>+AC256</f>
        <v>0</v>
      </c>
      <c r="R256" s="2094">
        <v>0</v>
      </c>
      <c r="S256" s="2095">
        <f>SUM(O256:Q256)</f>
        <v>0</v>
      </c>
      <c r="T256" s="2089" t="s">
        <v>1815</v>
      </c>
      <c r="U256" s="2180"/>
      <c r="V256" s="2242"/>
      <c r="W256" s="2182"/>
      <c r="X256" s="2183"/>
      <c r="Y256" s="2184"/>
      <c r="Z256" s="2101"/>
      <c r="AA256" s="2101"/>
      <c r="AB256" s="2101"/>
      <c r="AC256" s="2102"/>
      <c r="AD256" s="2185"/>
      <c r="AE256" s="2185"/>
      <c r="AF256" s="2103"/>
      <c r="AG256" s="2232"/>
    </row>
    <row r="257" spans="1:33" ht="22.5" customHeight="1" thickBot="1" x14ac:dyDescent="0.3">
      <c r="A257" s="3071"/>
      <c r="B257" s="2613" t="s">
        <v>137</v>
      </c>
      <c r="C257" s="2613"/>
      <c r="D257" s="2613"/>
      <c r="E257" s="2613"/>
      <c r="F257" s="2613"/>
      <c r="G257" s="2613"/>
      <c r="H257" s="2613"/>
      <c r="I257" s="2613"/>
      <c r="J257" s="2613"/>
      <c r="K257" s="2613"/>
      <c r="L257" s="2613"/>
      <c r="M257" s="2613"/>
      <c r="N257" s="2240" t="s">
        <v>138</v>
      </c>
      <c r="O257" s="1938">
        <f>SUM(O252:O256)</f>
        <v>0</v>
      </c>
      <c r="P257" s="1938">
        <f>SUM(P252:P256)</f>
        <v>0</v>
      </c>
      <c r="Q257" s="1938">
        <f>SUM(Q252:Q256)</f>
        <v>0</v>
      </c>
      <c r="R257" s="1938">
        <f>SUM(R252:R256)</f>
        <v>0</v>
      </c>
      <c r="S257" s="1938">
        <f>SUM(S252:S256)</f>
        <v>0</v>
      </c>
      <c r="T257" s="1939"/>
      <c r="U257" s="2613" t="s">
        <v>139</v>
      </c>
      <c r="V257" s="2613"/>
      <c r="W257" s="2613"/>
      <c r="X257" s="2613"/>
      <c r="Y257" s="2613"/>
      <c r="Z257" s="2613"/>
      <c r="AA257" s="2613"/>
      <c r="AB257" s="1940" t="s">
        <v>138</v>
      </c>
      <c r="AC257" s="1941">
        <f>SUM(AC252:AC256)</f>
        <v>0</v>
      </c>
      <c r="AD257" s="3072"/>
      <c r="AE257" s="3073"/>
      <c r="AF257" s="3073"/>
      <c r="AG257" s="3074"/>
    </row>
    <row r="258" spans="1:33" ht="231" customHeight="1" x14ac:dyDescent="0.25">
      <c r="A258" s="2288" t="s">
        <v>1816</v>
      </c>
      <c r="B258" s="1697" t="s">
        <v>75</v>
      </c>
      <c r="C258" s="1698" t="s">
        <v>76</v>
      </c>
      <c r="D258" s="1690" t="s">
        <v>141</v>
      </c>
      <c r="E258" s="1702" t="s">
        <v>47</v>
      </c>
      <c r="F258" s="1690" t="s">
        <v>215</v>
      </c>
      <c r="G258" s="1690" t="s">
        <v>1750</v>
      </c>
      <c r="H258" s="1690" t="s">
        <v>456</v>
      </c>
      <c r="I258" s="2056">
        <v>30</v>
      </c>
      <c r="J258" s="2056">
        <v>30</v>
      </c>
      <c r="K258" s="2056">
        <v>24</v>
      </c>
      <c r="L258" s="2056">
        <v>24</v>
      </c>
      <c r="M258" s="1690" t="s">
        <v>1817</v>
      </c>
      <c r="N258" s="1695" t="s">
        <v>1752</v>
      </c>
      <c r="O258" s="2057">
        <v>0</v>
      </c>
      <c r="P258" s="2111">
        <v>0</v>
      </c>
      <c r="Q258" s="2111">
        <f>+AC258</f>
        <v>0</v>
      </c>
      <c r="R258" s="2111">
        <v>0</v>
      </c>
      <c r="S258" s="2112">
        <f>SUM(O258:Q258)</f>
        <v>0</v>
      </c>
      <c r="T258" s="1690" t="s">
        <v>1818</v>
      </c>
      <c r="U258" s="1927"/>
      <c r="V258" s="86"/>
      <c r="W258" s="1929"/>
      <c r="X258" s="88"/>
      <c r="Y258" s="89"/>
      <c r="Z258" s="233"/>
      <c r="AA258" s="233"/>
      <c r="AB258" s="233"/>
      <c r="AC258" s="234"/>
      <c r="AD258" s="89"/>
      <c r="AE258" s="92"/>
      <c r="AF258" s="92"/>
      <c r="AG258" s="1942"/>
    </row>
    <row r="259" spans="1:33" ht="93" customHeight="1" x14ac:dyDescent="0.25">
      <c r="A259" s="2454" t="s">
        <v>1816</v>
      </c>
      <c r="B259" s="113" t="s">
        <v>75</v>
      </c>
      <c r="C259" s="114" t="s">
        <v>76</v>
      </c>
      <c r="D259" s="115" t="s">
        <v>141</v>
      </c>
      <c r="E259" s="116" t="s">
        <v>47</v>
      </c>
      <c r="F259" s="2039" t="s">
        <v>1754</v>
      </c>
      <c r="G259" s="2039" t="s">
        <v>1755</v>
      </c>
      <c r="H259" s="2039" t="s">
        <v>1794</v>
      </c>
      <c r="I259" s="2016">
        <v>1</v>
      </c>
      <c r="J259" s="2016">
        <v>1</v>
      </c>
      <c r="K259" s="2016">
        <v>24</v>
      </c>
      <c r="L259" s="2016">
        <v>24</v>
      </c>
      <c r="M259" s="2039" t="s">
        <v>1807</v>
      </c>
      <c r="N259" s="2040" t="s">
        <v>1758</v>
      </c>
      <c r="O259" s="2064">
        <v>0</v>
      </c>
      <c r="P259" s="2065">
        <v>0</v>
      </c>
      <c r="Q259" s="2065">
        <f>+AC259</f>
        <v>0</v>
      </c>
      <c r="R259" s="2065">
        <v>0</v>
      </c>
      <c r="S259" s="2066">
        <f>SUM(O259:Q259)</f>
        <v>0</v>
      </c>
      <c r="T259" s="2039" t="s">
        <v>1818</v>
      </c>
      <c r="U259" s="2168"/>
      <c r="V259" s="2239"/>
      <c r="W259" s="124"/>
      <c r="X259" s="125"/>
      <c r="Y259" s="126"/>
      <c r="Z259" s="2049"/>
      <c r="AA259" s="2050"/>
      <c r="AB259" s="2050"/>
      <c r="AC259" s="2037"/>
      <c r="AD259" s="126"/>
      <c r="AE259" s="130"/>
      <c r="AF259" s="130"/>
      <c r="AG259" s="2227"/>
    </row>
    <row r="260" spans="1:33" ht="75" customHeight="1" x14ac:dyDescent="0.25">
      <c r="A260" s="2455"/>
      <c r="B260" s="1699" t="s">
        <v>1759</v>
      </c>
      <c r="C260" s="1700" t="s">
        <v>1760</v>
      </c>
      <c r="D260" s="1684" t="s">
        <v>265</v>
      </c>
      <c r="E260" s="1710" t="s">
        <v>47</v>
      </c>
      <c r="F260" s="1678" t="s">
        <v>1796</v>
      </c>
      <c r="G260" s="1678" t="s">
        <v>96</v>
      </c>
      <c r="H260" s="1678" t="s">
        <v>416</v>
      </c>
      <c r="I260" s="1679">
        <v>1</v>
      </c>
      <c r="J260" s="1679">
        <v>2</v>
      </c>
      <c r="K260" s="1679">
        <v>1</v>
      </c>
      <c r="L260" s="1679">
        <v>1</v>
      </c>
      <c r="M260" s="1678" t="s">
        <v>463</v>
      </c>
      <c r="N260" s="1680" t="s">
        <v>1763</v>
      </c>
      <c r="O260" s="2061">
        <v>0</v>
      </c>
      <c r="P260" s="2062">
        <v>0</v>
      </c>
      <c r="Q260" s="2062">
        <f>+AC260</f>
        <v>0</v>
      </c>
      <c r="R260" s="2062">
        <v>0</v>
      </c>
      <c r="S260" s="2063">
        <f>SUM(O260:Q260)</f>
        <v>0</v>
      </c>
      <c r="T260" s="1678" t="s">
        <v>1818</v>
      </c>
      <c r="U260" s="1925"/>
      <c r="V260" s="171"/>
      <c r="W260" s="1930"/>
      <c r="X260" s="27"/>
      <c r="Y260" s="28"/>
      <c r="Z260" s="1746"/>
      <c r="AA260" s="239"/>
      <c r="AB260" s="239"/>
      <c r="AC260" s="1748"/>
      <c r="AD260" s="28"/>
      <c r="AE260" s="134"/>
      <c r="AF260" s="134"/>
      <c r="AG260" s="1926"/>
    </row>
    <row r="261" spans="1:33" ht="137.25" customHeight="1" x14ac:dyDescent="0.25">
      <c r="A261" s="2455"/>
      <c r="B261" s="113" t="s">
        <v>93</v>
      </c>
      <c r="C261" s="114" t="s">
        <v>94</v>
      </c>
      <c r="D261" s="115" t="s">
        <v>337</v>
      </c>
      <c r="E261" s="116" t="s">
        <v>47</v>
      </c>
      <c r="F261" s="2039" t="s">
        <v>1764</v>
      </c>
      <c r="G261" s="2039" t="s">
        <v>1765</v>
      </c>
      <c r="H261" s="2039" t="s">
        <v>1819</v>
      </c>
      <c r="I261" s="2016">
        <v>1</v>
      </c>
      <c r="J261" s="2016">
        <v>1</v>
      </c>
      <c r="K261" s="2016">
        <v>24</v>
      </c>
      <c r="L261" s="2016">
        <v>24</v>
      </c>
      <c r="M261" s="2039" t="s">
        <v>1820</v>
      </c>
      <c r="N261" s="2040" t="s">
        <v>1821</v>
      </c>
      <c r="O261" s="2064">
        <v>0</v>
      </c>
      <c r="P261" s="2065">
        <v>0</v>
      </c>
      <c r="Q261" s="2065">
        <f>+AC261</f>
        <v>0</v>
      </c>
      <c r="R261" s="2065">
        <v>0</v>
      </c>
      <c r="S261" s="2066">
        <f>SUM(O261:Q261)</f>
        <v>0</v>
      </c>
      <c r="T261" s="2039" t="s">
        <v>1818</v>
      </c>
      <c r="U261" s="2168"/>
      <c r="V261" s="2239"/>
      <c r="W261" s="2172"/>
      <c r="X261" s="2173"/>
      <c r="Y261" s="2174"/>
      <c r="Z261" s="2049"/>
      <c r="AA261" s="2049"/>
      <c r="AB261" s="2049"/>
      <c r="AC261" s="2037"/>
      <c r="AD261" s="361"/>
      <c r="AE261" s="361"/>
      <c r="AF261" s="361"/>
      <c r="AG261" s="2227"/>
    </row>
    <row r="262" spans="1:33" ht="132" customHeight="1" thickBot="1" x14ac:dyDescent="0.3">
      <c r="A262" s="2455"/>
      <c r="B262" s="2175" t="s">
        <v>44</v>
      </c>
      <c r="C262" s="2176" t="s">
        <v>45</v>
      </c>
      <c r="D262" s="2087" t="s">
        <v>338</v>
      </c>
      <c r="E262" s="2233" t="s">
        <v>47</v>
      </c>
      <c r="F262" s="2089" t="s">
        <v>1769</v>
      </c>
      <c r="G262" s="2089" t="s">
        <v>136</v>
      </c>
      <c r="H262" s="2089" t="s">
        <v>1770</v>
      </c>
      <c r="I262" s="2091">
        <v>50</v>
      </c>
      <c r="J262" s="2091">
        <v>50</v>
      </c>
      <c r="K262" s="2091">
        <v>24</v>
      </c>
      <c r="L262" s="2091">
        <v>24</v>
      </c>
      <c r="M262" s="2089" t="s">
        <v>1771</v>
      </c>
      <c r="N262" s="2092" t="s">
        <v>1822</v>
      </c>
      <c r="O262" s="2093">
        <v>0</v>
      </c>
      <c r="P262" s="2094">
        <v>0</v>
      </c>
      <c r="Q262" s="2094">
        <f>+AC262</f>
        <v>0</v>
      </c>
      <c r="R262" s="2094">
        <v>0</v>
      </c>
      <c r="S262" s="2095">
        <f>SUM(O262:Q262)</f>
        <v>0</v>
      </c>
      <c r="T262" s="2089" t="s">
        <v>1818</v>
      </c>
      <c r="U262" s="2180"/>
      <c r="V262" s="2242"/>
      <c r="W262" s="2182"/>
      <c r="X262" s="2237"/>
      <c r="Y262" s="2238"/>
      <c r="Z262" s="2230"/>
      <c r="AA262" s="2230"/>
      <c r="AB262" s="2230"/>
      <c r="AC262" s="2231"/>
      <c r="AD262" s="2238"/>
      <c r="AE262" s="2103"/>
      <c r="AF262" s="2185"/>
      <c r="AG262" s="2232"/>
    </row>
    <row r="263" spans="1:33" ht="22.5" customHeight="1" thickBot="1" x14ac:dyDescent="0.3">
      <c r="A263" s="2456"/>
      <c r="B263" s="2613" t="s">
        <v>137</v>
      </c>
      <c r="C263" s="2613"/>
      <c r="D263" s="2613"/>
      <c r="E263" s="2613"/>
      <c r="F263" s="2613"/>
      <c r="G263" s="2613"/>
      <c r="H263" s="2613"/>
      <c r="I263" s="2613"/>
      <c r="J263" s="2613"/>
      <c r="K263" s="2613"/>
      <c r="L263" s="2613"/>
      <c r="M263" s="2613"/>
      <c r="N263" s="2243" t="s">
        <v>138</v>
      </c>
      <c r="O263" s="81">
        <f>SUM(O258:O262)</f>
        <v>0</v>
      </c>
      <c r="P263" s="81">
        <f>SUM(P258:P262)</f>
        <v>0</v>
      </c>
      <c r="Q263" s="81">
        <f>SUM(Q258:Q262)</f>
        <v>0</v>
      </c>
      <c r="R263" s="81">
        <f>SUM(R258:R262)</f>
        <v>0</v>
      </c>
      <c r="S263" s="81">
        <f>SUM(S258:S262)</f>
        <v>0</v>
      </c>
      <c r="T263" s="1943"/>
      <c r="U263" s="3075" t="s">
        <v>139</v>
      </c>
      <c r="V263" s="2686"/>
      <c r="W263" s="2686"/>
      <c r="X263" s="2686"/>
      <c r="Y263" s="2686"/>
      <c r="Z263" s="2686"/>
      <c r="AA263" s="2686"/>
      <c r="AB263" s="156" t="s">
        <v>138</v>
      </c>
      <c r="AC263" s="158">
        <f>SUM(AC258:AC262)</f>
        <v>0</v>
      </c>
      <c r="AD263" s="3076"/>
      <c r="AE263" s="3073"/>
      <c r="AF263" s="3073"/>
      <c r="AG263" s="3074"/>
    </row>
    <row r="264" spans="1:33" ht="237.75" customHeight="1" x14ac:dyDescent="0.25">
      <c r="A264" s="2286" t="s">
        <v>229</v>
      </c>
      <c r="B264" s="1944" t="s">
        <v>44</v>
      </c>
      <c r="C264" s="1945" t="s">
        <v>230</v>
      </c>
      <c r="D264" s="1946" t="s">
        <v>87</v>
      </c>
      <c r="E264" s="1956" t="s">
        <v>47</v>
      </c>
      <c r="F264" s="1946" t="s">
        <v>1823</v>
      </c>
      <c r="G264" s="1946" t="s">
        <v>231</v>
      </c>
      <c r="H264" s="1946" t="s">
        <v>421</v>
      </c>
      <c r="I264" s="1955">
        <v>1</v>
      </c>
      <c r="J264" s="1955">
        <v>1</v>
      </c>
      <c r="K264" s="1955">
        <v>24</v>
      </c>
      <c r="L264" s="1955">
        <v>24</v>
      </c>
      <c r="M264" s="1947" t="s">
        <v>1824</v>
      </c>
      <c r="N264" s="1948" t="s">
        <v>1825</v>
      </c>
      <c r="O264" s="1949">
        <v>0</v>
      </c>
      <c r="P264" s="1957">
        <v>0</v>
      </c>
      <c r="Q264" s="1957">
        <f t="shared" ref="Q264:Q270" si="27">+AC264</f>
        <v>0</v>
      </c>
      <c r="R264" s="1957">
        <v>0</v>
      </c>
      <c r="S264" s="1950">
        <f t="shared" ref="S264:S270" si="28">SUM(O264:Q264)</f>
        <v>0</v>
      </c>
      <c r="T264" s="1951" t="s">
        <v>2080</v>
      </c>
      <c r="U264" s="1952"/>
      <c r="V264" s="1953"/>
      <c r="W264" s="1954"/>
      <c r="X264" s="1955"/>
      <c r="Y264" s="1956"/>
      <c r="Z264" s="1957"/>
      <c r="AA264" s="1957"/>
      <c r="AB264" s="1957"/>
      <c r="AC264" s="1907"/>
      <c r="AD264" s="1958"/>
      <c r="AE264" s="1958"/>
      <c r="AF264" s="1958"/>
      <c r="AG264" s="1959" t="s">
        <v>1826</v>
      </c>
    </row>
    <row r="265" spans="1:33" ht="243" customHeight="1" x14ac:dyDescent="0.25">
      <c r="A265" s="3077" t="s">
        <v>229</v>
      </c>
      <c r="B265" s="2265" t="s">
        <v>44</v>
      </c>
      <c r="C265" s="2266" t="s">
        <v>230</v>
      </c>
      <c r="D265" s="2138" t="s">
        <v>87</v>
      </c>
      <c r="E265" s="2267" t="s">
        <v>47</v>
      </c>
      <c r="F265" s="2138" t="s">
        <v>1827</v>
      </c>
      <c r="G265" s="2138" t="s">
        <v>234</v>
      </c>
      <c r="H265" s="2138" t="s">
        <v>1828</v>
      </c>
      <c r="I265" s="2268">
        <v>1</v>
      </c>
      <c r="J265" s="2268">
        <v>1</v>
      </c>
      <c r="K265" s="2268">
        <v>24</v>
      </c>
      <c r="L265" s="2268">
        <v>24</v>
      </c>
      <c r="M265" s="2138" t="s">
        <v>1829</v>
      </c>
      <c r="N265" s="2269" t="s">
        <v>1830</v>
      </c>
      <c r="O265" s="2270">
        <v>0</v>
      </c>
      <c r="P265" s="2271">
        <v>0</v>
      </c>
      <c r="Q265" s="2271">
        <f t="shared" si="27"/>
        <v>0</v>
      </c>
      <c r="R265" s="2271">
        <v>0</v>
      </c>
      <c r="S265" s="2272">
        <f t="shared" si="28"/>
        <v>0</v>
      </c>
      <c r="T265" s="2138" t="s">
        <v>1831</v>
      </c>
      <c r="U265" s="2273"/>
      <c r="V265" s="2274"/>
      <c r="W265" s="2275"/>
      <c r="X265" s="2276"/>
      <c r="Y265" s="2267"/>
      <c r="Z265" s="2271"/>
      <c r="AA265" s="2271"/>
      <c r="AB265" s="2271"/>
      <c r="AC265" s="2134"/>
      <c r="AD265" s="2277"/>
      <c r="AE265" s="2277"/>
      <c r="AF265" s="2277"/>
      <c r="AG265" s="2278" t="s">
        <v>1832</v>
      </c>
    </row>
    <row r="266" spans="1:33" ht="188.25" customHeight="1" x14ac:dyDescent="0.25">
      <c r="A266" s="3077"/>
      <c r="B266" s="1961" t="s">
        <v>44</v>
      </c>
      <c r="C266" s="1962" t="s">
        <v>230</v>
      </c>
      <c r="D266" s="1951" t="s">
        <v>87</v>
      </c>
      <c r="E266" s="1963" t="s">
        <v>47</v>
      </c>
      <c r="F266" s="1964" t="s">
        <v>1833</v>
      </c>
      <c r="G266" s="1964" t="s">
        <v>238</v>
      </c>
      <c r="H266" s="1964" t="s">
        <v>1834</v>
      </c>
      <c r="I266" s="1965">
        <v>1</v>
      </c>
      <c r="J266" s="1965">
        <v>1</v>
      </c>
      <c r="K266" s="1965">
        <v>24</v>
      </c>
      <c r="L266" s="1965">
        <v>24</v>
      </c>
      <c r="M266" s="1964" t="s">
        <v>1835</v>
      </c>
      <c r="N266" s="1966" t="s">
        <v>1836</v>
      </c>
      <c r="O266" s="1967">
        <v>0</v>
      </c>
      <c r="P266" s="1973">
        <v>0</v>
      </c>
      <c r="Q266" s="1973">
        <f t="shared" si="27"/>
        <v>0</v>
      </c>
      <c r="R266" s="1973">
        <v>0</v>
      </c>
      <c r="S266" s="1968">
        <f t="shared" si="28"/>
        <v>0</v>
      </c>
      <c r="T266" s="1951" t="s">
        <v>2081</v>
      </c>
      <c r="U266" s="379"/>
      <c r="V266" s="1969"/>
      <c r="W266" s="1970"/>
      <c r="X266" s="1971"/>
      <c r="Y266" s="1972"/>
      <c r="Z266" s="1973"/>
      <c r="AA266" s="1973"/>
      <c r="AB266" s="1973"/>
      <c r="AC266" s="1917"/>
      <c r="AD266" s="1958"/>
      <c r="AE266" s="1958"/>
      <c r="AF266" s="1958"/>
      <c r="AG266" s="1959" t="s">
        <v>1837</v>
      </c>
    </row>
    <row r="267" spans="1:33" ht="139.5" customHeight="1" x14ac:dyDescent="0.25">
      <c r="A267" s="3077"/>
      <c r="B267" s="2265" t="s">
        <v>44</v>
      </c>
      <c r="C267" s="2266" t="s">
        <v>230</v>
      </c>
      <c r="D267" s="2138" t="s">
        <v>87</v>
      </c>
      <c r="E267" s="2279" t="s">
        <v>47</v>
      </c>
      <c r="F267" s="2280" t="s">
        <v>1838</v>
      </c>
      <c r="G267" s="2280" t="s">
        <v>430</v>
      </c>
      <c r="H267" s="2280" t="s">
        <v>1839</v>
      </c>
      <c r="I267" s="2281">
        <v>2</v>
      </c>
      <c r="J267" s="2281">
        <v>2</v>
      </c>
      <c r="K267" s="2281">
        <v>24</v>
      </c>
      <c r="L267" s="2281">
        <v>24</v>
      </c>
      <c r="M267" s="2282" t="s">
        <v>1859</v>
      </c>
      <c r="N267" s="2283" t="s">
        <v>1840</v>
      </c>
      <c r="O267" s="2270">
        <v>0</v>
      </c>
      <c r="P267" s="2271">
        <v>0</v>
      </c>
      <c r="Q267" s="2271">
        <f t="shared" si="27"/>
        <v>0</v>
      </c>
      <c r="R267" s="2271">
        <v>0</v>
      </c>
      <c r="S267" s="2272">
        <f t="shared" si="28"/>
        <v>0</v>
      </c>
      <c r="T267" s="2138" t="s">
        <v>2082</v>
      </c>
      <c r="U267" s="2273"/>
      <c r="V267" s="2274"/>
      <c r="W267" s="2275"/>
      <c r="X267" s="2276"/>
      <c r="Y267" s="2267"/>
      <c r="Z267" s="2271"/>
      <c r="AA267" s="2271"/>
      <c r="AB267" s="2284"/>
      <c r="AC267" s="2134"/>
      <c r="AD267" s="2277"/>
      <c r="AE267" s="2277"/>
      <c r="AF267" s="2277"/>
      <c r="AG267" s="2285" t="s">
        <v>1873</v>
      </c>
    </row>
    <row r="268" spans="1:33" ht="114" customHeight="1" x14ac:dyDescent="0.25">
      <c r="A268" s="3078"/>
      <c r="B268" s="1961" t="s">
        <v>44</v>
      </c>
      <c r="C268" s="1962" t="s">
        <v>230</v>
      </c>
      <c r="D268" s="1951" t="s">
        <v>87</v>
      </c>
      <c r="E268" s="1963" t="s">
        <v>47</v>
      </c>
      <c r="F268" s="1964" t="s">
        <v>1841</v>
      </c>
      <c r="G268" s="1964" t="s">
        <v>437</v>
      </c>
      <c r="H268" s="1964" t="s">
        <v>1842</v>
      </c>
      <c r="I268" s="1965">
        <v>1</v>
      </c>
      <c r="J268" s="1965">
        <v>1</v>
      </c>
      <c r="K268" s="1965">
        <v>24</v>
      </c>
      <c r="L268" s="1965">
        <v>24</v>
      </c>
      <c r="M268" s="1964" t="s">
        <v>1843</v>
      </c>
      <c r="N268" s="1966" t="s">
        <v>1844</v>
      </c>
      <c r="O268" s="1967">
        <v>0</v>
      </c>
      <c r="P268" s="1973">
        <v>0</v>
      </c>
      <c r="Q268" s="1973">
        <f t="shared" si="27"/>
        <v>0</v>
      </c>
      <c r="R268" s="1973">
        <v>0</v>
      </c>
      <c r="S268" s="1968">
        <f t="shared" si="28"/>
        <v>0</v>
      </c>
      <c r="T268" s="1951" t="s">
        <v>2083</v>
      </c>
      <c r="U268" s="379"/>
      <c r="V268" s="1969"/>
      <c r="W268" s="1970"/>
      <c r="X268" s="1971"/>
      <c r="Y268" s="1972"/>
      <c r="Z268" s="1973"/>
      <c r="AA268" s="1973"/>
      <c r="AB268" s="1804"/>
      <c r="AC268" s="1917"/>
      <c r="AD268" s="1958"/>
      <c r="AE268" s="1958"/>
      <c r="AF268" s="1958"/>
      <c r="AG268" s="1959" t="s">
        <v>1871</v>
      </c>
    </row>
    <row r="269" spans="1:33" ht="106.5" customHeight="1" x14ac:dyDescent="0.25">
      <c r="A269" s="3079" t="s">
        <v>229</v>
      </c>
      <c r="B269" s="2265" t="s">
        <v>44</v>
      </c>
      <c r="C269" s="2266" t="s">
        <v>230</v>
      </c>
      <c r="D269" s="2138" t="s">
        <v>87</v>
      </c>
      <c r="E269" s="2279" t="s">
        <v>47</v>
      </c>
      <c r="F269" s="2280" t="s">
        <v>1845</v>
      </c>
      <c r="G269" s="2280" t="s">
        <v>96</v>
      </c>
      <c r="H269" s="2280" t="s">
        <v>416</v>
      </c>
      <c r="I269" s="2281">
        <v>1</v>
      </c>
      <c r="J269" s="2281">
        <v>2</v>
      </c>
      <c r="K269" s="2281">
        <v>4</v>
      </c>
      <c r="L269" s="2281">
        <v>4</v>
      </c>
      <c r="M269" s="2280" t="s">
        <v>1846</v>
      </c>
      <c r="N269" s="2283" t="s">
        <v>1847</v>
      </c>
      <c r="O269" s="2270">
        <v>0</v>
      </c>
      <c r="P269" s="2271">
        <v>0</v>
      </c>
      <c r="Q269" s="2271">
        <f t="shared" si="27"/>
        <v>0</v>
      </c>
      <c r="R269" s="2271">
        <v>0</v>
      </c>
      <c r="S269" s="2272">
        <f t="shared" si="28"/>
        <v>0</v>
      </c>
      <c r="T269" s="2138" t="s">
        <v>2084</v>
      </c>
      <c r="U269" s="2273"/>
      <c r="V269" s="2274"/>
      <c r="W269" s="2275"/>
      <c r="X269" s="2276"/>
      <c r="Y269" s="2267"/>
      <c r="Z269" s="2271"/>
      <c r="AA269" s="2271"/>
      <c r="AB269" s="2284"/>
      <c r="AC269" s="2134"/>
      <c r="AD269" s="2277"/>
      <c r="AE269" s="2277"/>
      <c r="AF269" s="2277"/>
      <c r="AG269" s="2278" t="s">
        <v>1848</v>
      </c>
    </row>
    <row r="270" spans="1:33" ht="141" customHeight="1" thickBot="1" x14ac:dyDescent="0.3">
      <c r="A270" s="3080"/>
      <c r="B270" s="2245" t="s">
        <v>44</v>
      </c>
      <c r="C270" s="2246" t="s">
        <v>230</v>
      </c>
      <c r="D270" s="2247" t="s">
        <v>87</v>
      </c>
      <c r="E270" s="2248" t="s">
        <v>47</v>
      </c>
      <c r="F270" s="2249" t="s">
        <v>1849</v>
      </c>
      <c r="G270" s="2249" t="s">
        <v>136</v>
      </c>
      <c r="H270" s="2249" t="s">
        <v>1850</v>
      </c>
      <c r="I270" s="2250">
        <v>10</v>
      </c>
      <c r="J270" s="2251">
        <v>10</v>
      </c>
      <c r="K270" s="2251">
        <v>24</v>
      </c>
      <c r="L270" s="2251">
        <v>24</v>
      </c>
      <c r="M270" s="2249" t="s">
        <v>1851</v>
      </c>
      <c r="N270" s="2252" t="s">
        <v>1852</v>
      </c>
      <c r="O270" s="2253">
        <v>0</v>
      </c>
      <c r="P270" s="2254">
        <v>0</v>
      </c>
      <c r="Q270" s="2254">
        <f t="shared" si="27"/>
        <v>0</v>
      </c>
      <c r="R270" s="2254">
        <v>0</v>
      </c>
      <c r="S270" s="2255">
        <f t="shared" si="28"/>
        <v>0</v>
      </c>
      <c r="T270" s="2247" t="s">
        <v>2080</v>
      </c>
      <c r="U270" s="2256"/>
      <c r="V270" s="2257"/>
      <c r="W270" s="2258"/>
      <c r="X270" s="2259"/>
      <c r="Y270" s="2260"/>
      <c r="Z270" s="2254"/>
      <c r="AA270" s="2254"/>
      <c r="AB270" s="2261"/>
      <c r="AC270" s="2262"/>
      <c r="AD270" s="2263"/>
      <c r="AE270" s="2263"/>
      <c r="AF270" s="2263"/>
      <c r="AG270" s="2264" t="s">
        <v>1872</v>
      </c>
    </row>
    <row r="271" spans="1:33" ht="22.5" customHeight="1" thickBot="1" x14ac:dyDescent="0.3">
      <c r="A271" s="3081"/>
      <c r="B271" s="3067" t="s">
        <v>137</v>
      </c>
      <c r="C271" s="3067"/>
      <c r="D271" s="3067"/>
      <c r="E271" s="3067"/>
      <c r="F271" s="3067"/>
      <c r="G271" s="3067"/>
      <c r="H271" s="3067"/>
      <c r="I271" s="3067"/>
      <c r="J271" s="3067"/>
      <c r="K271" s="3067"/>
      <c r="L271" s="3067"/>
      <c r="M271" s="3067"/>
      <c r="N271" s="1974" t="s">
        <v>1853</v>
      </c>
      <c r="O271" s="2244">
        <f>SUM(O264:O270)</f>
        <v>0</v>
      </c>
      <c r="P271" s="2244">
        <f>SUM(P264:P270)</f>
        <v>0</v>
      </c>
      <c r="Q271" s="2244">
        <f>SUM(Q264:Q270)</f>
        <v>0</v>
      </c>
      <c r="R271" s="2244">
        <f>SUM(R264:R270)</f>
        <v>0</v>
      </c>
      <c r="S271" s="2244">
        <f>SUM(S264:S270)</f>
        <v>0</v>
      </c>
      <c r="T271" s="1975"/>
      <c r="U271" s="3068" t="s">
        <v>139</v>
      </c>
      <c r="V271" s="3068"/>
      <c r="W271" s="3068"/>
      <c r="X271" s="3068"/>
      <c r="Y271" s="3068"/>
      <c r="Z271" s="3068"/>
      <c r="AA271" s="3068"/>
      <c r="AB271" s="1974" t="s">
        <v>138</v>
      </c>
      <c r="AC271" s="2244">
        <f>SUM(AC264:AC270)</f>
        <v>0</v>
      </c>
      <c r="AD271" s="3069"/>
      <c r="AE271" s="3069"/>
      <c r="AF271" s="3069"/>
      <c r="AG271" s="3070"/>
    </row>
    <row r="272" spans="1:33" ht="30" customHeight="1" thickTop="1" thickBot="1" x14ac:dyDescent="0.3">
      <c r="A272" s="3088" t="s">
        <v>1854</v>
      </c>
      <c r="B272" s="3089"/>
      <c r="C272" s="3089"/>
      <c r="D272" s="3089"/>
      <c r="E272" s="3089"/>
      <c r="F272" s="3089"/>
      <c r="G272" s="3089"/>
      <c r="H272" s="3089"/>
      <c r="I272" s="3089"/>
      <c r="J272" s="3089"/>
      <c r="K272" s="3089"/>
      <c r="L272" s="3089"/>
      <c r="M272" s="3089"/>
      <c r="N272" s="220" t="s">
        <v>138</v>
      </c>
      <c r="O272" s="1976">
        <f>+O52+O225+O233+O239+O245+O251+O257+O263+O271</f>
        <v>88862.44</v>
      </c>
      <c r="P272" s="1976">
        <f>+P52+P225+P233+P239+P245+P251+P257+P263+P271</f>
        <v>29705.804199999999</v>
      </c>
      <c r="Q272" s="1976">
        <f>+Q52+Q225+Q233+Q239+Q245+Q251+Q257+Q263+Q271</f>
        <v>52810.371536000006</v>
      </c>
      <c r="R272" s="1976">
        <f>+R52+R225+R233+R239+R245+R251+R257+R263+R271</f>
        <v>0</v>
      </c>
      <c r="S272" s="333">
        <f>+S52+S225+S233+S239+S245+S251+S257+S263+S271</f>
        <v>171378.61573599995</v>
      </c>
      <c r="T272" s="1977"/>
      <c r="U272" s="3090" t="s">
        <v>1855</v>
      </c>
      <c r="V272" s="3090"/>
      <c r="W272" s="3090"/>
      <c r="X272" s="3090"/>
      <c r="Y272" s="3090"/>
      <c r="Z272" s="3090"/>
      <c r="AA272" s="3090"/>
      <c r="AB272" s="1978" t="s">
        <v>138</v>
      </c>
      <c r="AC272" s="2043">
        <f>+AC52+AC225+AC233+AC239+AC245+AC251+AC257+AC263+AC271</f>
        <v>171378.61573599998</v>
      </c>
      <c r="AD272" s="3091"/>
      <c r="AE272" s="3091"/>
      <c r="AF272" s="3091"/>
      <c r="AG272" s="3092"/>
    </row>
    <row r="273" spans="1:33" ht="17.25" thickTop="1" x14ac:dyDescent="0.3">
      <c r="A273" s="2"/>
      <c r="D273" s="189"/>
      <c r="E273" s="188"/>
      <c r="F273" s="188"/>
      <c r="G273" s="188"/>
      <c r="H273" s="188"/>
      <c r="I273" s="188"/>
      <c r="J273" s="188"/>
      <c r="K273" s="188"/>
      <c r="L273" s="188"/>
      <c r="M273" s="188"/>
      <c r="N273" s="188"/>
      <c r="O273" s="188"/>
      <c r="P273" s="188"/>
      <c r="Q273" s="188"/>
      <c r="R273" s="188"/>
      <c r="S273" s="1979"/>
      <c r="T273" s="188"/>
      <c r="U273" s="1980"/>
      <c r="V273" s="1981"/>
      <c r="W273" s="2"/>
      <c r="X273" s="2"/>
      <c r="Y273" s="2"/>
      <c r="Z273" s="2"/>
      <c r="AA273" s="2"/>
      <c r="AB273" s="1982"/>
      <c r="AC273" s="1982"/>
      <c r="AD273" s="2"/>
      <c r="AE273" s="2"/>
      <c r="AF273" s="2"/>
      <c r="AG273" s="2"/>
    </row>
    <row r="274" spans="1:33" ht="16.5" x14ac:dyDescent="0.3">
      <c r="A274" s="2"/>
      <c r="B274" s="194" t="s">
        <v>1856</v>
      </c>
      <c r="C274" s="1983"/>
      <c r="D274" s="195"/>
      <c r="E274" s="188"/>
      <c r="F274" s="188"/>
      <c r="G274" s="188"/>
      <c r="H274" s="188"/>
      <c r="I274" s="188"/>
      <c r="J274" s="188"/>
      <c r="K274" s="188"/>
      <c r="L274" s="188"/>
      <c r="M274" s="188"/>
      <c r="N274" s="188"/>
      <c r="O274" s="188"/>
      <c r="P274" s="188"/>
      <c r="Q274" s="188"/>
      <c r="R274" s="188"/>
      <c r="S274" s="188"/>
      <c r="T274" s="188"/>
      <c r="U274" s="1980"/>
      <c r="V274" s="1981"/>
      <c r="W274" s="2"/>
      <c r="X274" s="2"/>
      <c r="Y274" s="2"/>
      <c r="Z274" s="2"/>
      <c r="AA274" s="2"/>
      <c r="AB274" s="2"/>
      <c r="AC274" s="193"/>
      <c r="AD274" s="2"/>
      <c r="AE274" s="2"/>
      <c r="AF274" s="2"/>
      <c r="AG274" s="2"/>
    </row>
    <row r="275" spans="1:33" s="1987" customFormat="1" ht="16.5" x14ac:dyDescent="0.3">
      <c r="A275" s="19"/>
      <c r="B275" s="1984" t="s">
        <v>1874</v>
      </c>
      <c r="C275" s="200"/>
      <c r="D275" s="189"/>
      <c r="E275" s="189"/>
      <c r="F275" s="189"/>
      <c r="G275" s="189"/>
      <c r="H275" s="189"/>
      <c r="I275" s="189"/>
      <c r="J275" s="189"/>
      <c r="K275" s="189"/>
      <c r="L275" s="189"/>
      <c r="M275" s="189"/>
      <c r="N275" s="189"/>
      <c r="O275" s="189"/>
      <c r="P275" s="189"/>
      <c r="Q275" s="189"/>
      <c r="R275" s="189"/>
      <c r="S275" s="189"/>
      <c r="T275" s="1985"/>
      <c r="U275" s="1986"/>
      <c r="W275" s="19"/>
      <c r="X275" s="19"/>
      <c r="Y275" s="19"/>
      <c r="Z275" s="19"/>
      <c r="AA275" s="19"/>
      <c r="AB275" s="19"/>
      <c r="AC275" s="411"/>
      <c r="AD275" s="19"/>
      <c r="AE275" s="19"/>
      <c r="AF275" s="19"/>
      <c r="AG275" s="19"/>
    </row>
    <row r="276" spans="1:33" ht="16.5" x14ac:dyDescent="0.3">
      <c r="A276" s="2"/>
      <c r="B276" s="194" t="s">
        <v>2129</v>
      </c>
      <c r="C276" s="196"/>
      <c r="D276" s="188"/>
      <c r="E276" s="188"/>
      <c r="F276" s="188"/>
      <c r="G276" s="188"/>
      <c r="H276" s="188"/>
      <c r="I276" s="188"/>
      <c r="J276" s="188"/>
      <c r="K276" s="188"/>
      <c r="L276" s="188"/>
      <c r="M276" s="188"/>
      <c r="N276" s="188"/>
      <c r="O276" s="188"/>
      <c r="P276" s="188"/>
      <c r="Q276" s="188"/>
      <c r="R276" s="1988"/>
      <c r="S276" s="188"/>
      <c r="T276" s="188"/>
      <c r="U276" s="1980"/>
      <c r="V276" s="1981"/>
      <c r="W276" s="2"/>
      <c r="X276" s="2"/>
      <c r="Y276" s="2"/>
      <c r="Z276" s="2"/>
      <c r="AA276" s="2"/>
      <c r="AB276" s="2"/>
      <c r="AC276" s="193"/>
      <c r="AD276" s="2"/>
      <c r="AE276" s="2"/>
      <c r="AF276" s="2"/>
      <c r="AG276" s="2"/>
    </row>
    <row r="277" spans="1:33" ht="16.5" customHeight="1" x14ac:dyDescent="0.3">
      <c r="A277" s="2"/>
      <c r="D277" s="189"/>
      <c r="E277" s="189"/>
      <c r="F277" s="189"/>
      <c r="G277" s="188"/>
      <c r="H277" s="188"/>
      <c r="I277" s="188"/>
      <c r="J277" s="188"/>
      <c r="K277" s="188"/>
      <c r="L277" s="188"/>
      <c r="M277" s="188"/>
      <c r="N277" s="188"/>
      <c r="O277" s="188"/>
      <c r="P277" s="188"/>
      <c r="Q277" s="188"/>
      <c r="R277" s="188"/>
      <c r="S277" s="188"/>
      <c r="T277" s="188"/>
      <c r="U277" s="1989"/>
      <c r="V277" s="2787" t="s">
        <v>1857</v>
      </c>
      <c r="W277" s="2787"/>
      <c r="X277" s="2787"/>
      <c r="Y277" s="2"/>
      <c r="Z277" s="2"/>
      <c r="AA277" s="2"/>
      <c r="AB277" s="2"/>
      <c r="AC277" s="2"/>
      <c r="AD277" s="193"/>
      <c r="AE277" s="2"/>
      <c r="AF277" s="2"/>
      <c r="AG277" s="2"/>
    </row>
    <row r="278" spans="1:33" ht="16.5" customHeight="1" thickBot="1" x14ac:dyDescent="0.35">
      <c r="A278" s="2"/>
      <c r="B278" s="1990"/>
      <c r="C278" s="189"/>
      <c r="D278" s="189"/>
      <c r="E278" s="189"/>
      <c r="F278" s="189"/>
      <c r="G278" s="188"/>
      <c r="H278" s="188"/>
      <c r="I278" s="188"/>
      <c r="J278" s="188"/>
      <c r="K278" s="188"/>
      <c r="L278" s="188"/>
      <c r="M278" s="188"/>
      <c r="N278" s="188"/>
      <c r="O278" s="188"/>
      <c r="P278" s="188"/>
      <c r="Q278" s="188"/>
      <c r="R278" s="188"/>
      <c r="S278" s="188"/>
      <c r="T278" s="188"/>
      <c r="U278" s="1989"/>
      <c r="V278" s="1991"/>
      <c r="W278" s="199"/>
      <c r="X278" s="199"/>
      <c r="Y278" s="2"/>
      <c r="Z278" s="2"/>
      <c r="AA278" s="2"/>
      <c r="AB278" s="2"/>
      <c r="AC278" s="2"/>
      <c r="AD278" s="193"/>
      <c r="AE278" s="2"/>
      <c r="AF278" s="2"/>
      <c r="AG278" s="2"/>
    </row>
    <row r="279" spans="1:33" ht="18" customHeight="1" thickTop="1" thickBot="1" x14ac:dyDescent="0.35">
      <c r="A279" s="2"/>
      <c r="B279" s="1992"/>
      <c r="C279" s="189"/>
      <c r="D279" s="189"/>
      <c r="E279" s="189"/>
      <c r="F279" s="189"/>
      <c r="G279" s="188"/>
      <c r="H279" s="188"/>
      <c r="I279" s="188"/>
      <c r="J279" s="188"/>
      <c r="K279" s="188"/>
      <c r="L279" s="188"/>
      <c r="M279" s="188"/>
      <c r="N279" s="188"/>
      <c r="O279" s="188"/>
      <c r="P279" s="188"/>
      <c r="Q279" s="188"/>
      <c r="R279" s="188"/>
      <c r="S279" s="188"/>
      <c r="T279" s="188"/>
      <c r="U279" s="1989"/>
      <c r="V279" s="1993" t="s">
        <v>246</v>
      </c>
      <c r="W279" s="1994" t="s">
        <v>247</v>
      </c>
      <c r="X279" s="1995" t="s">
        <v>248</v>
      </c>
      <c r="Y279" s="2"/>
      <c r="Z279" s="2"/>
      <c r="AA279" s="2"/>
      <c r="AB279" s="2"/>
      <c r="AC279" s="2"/>
      <c r="AD279" s="193"/>
      <c r="AE279" s="2"/>
      <c r="AF279" s="2"/>
      <c r="AG279" s="2"/>
    </row>
    <row r="280" spans="1:33" ht="18" customHeight="1" x14ac:dyDescent="0.3">
      <c r="A280" s="2"/>
      <c r="B280" s="200"/>
      <c r="C280" s="189"/>
      <c r="D280" s="188"/>
      <c r="E280" s="188"/>
      <c r="F280" s="188"/>
      <c r="G280" s="188"/>
      <c r="H280" s="188"/>
      <c r="I280" s="188"/>
      <c r="J280" s="188"/>
      <c r="K280" s="188"/>
      <c r="L280" s="188"/>
      <c r="M280" s="188"/>
      <c r="N280" s="188"/>
      <c r="O280" s="188"/>
      <c r="P280" s="188"/>
      <c r="Q280" s="188"/>
      <c r="R280" s="188"/>
      <c r="S280" s="188"/>
      <c r="T280" s="188"/>
      <c r="U280" s="1989"/>
      <c r="V280" s="1996" t="s">
        <v>50</v>
      </c>
      <c r="W280" s="1997" t="s">
        <v>51</v>
      </c>
      <c r="X280" s="1998">
        <f>AC10</f>
        <v>4200</v>
      </c>
      <c r="Y280" s="2"/>
      <c r="Z280" s="2"/>
      <c r="AA280" s="2"/>
      <c r="AB280" s="2"/>
      <c r="AC280" s="2"/>
      <c r="AD280" s="193"/>
      <c r="AE280" s="2"/>
      <c r="AF280" s="2"/>
      <c r="AG280" s="2"/>
    </row>
    <row r="281" spans="1:33" ht="18" customHeight="1" x14ac:dyDescent="0.3">
      <c r="A281" s="2"/>
      <c r="B281" s="200"/>
      <c r="C281" s="189"/>
      <c r="D281" s="188"/>
      <c r="E281" s="188"/>
      <c r="F281" s="188"/>
      <c r="G281" s="188"/>
      <c r="H281" s="188"/>
      <c r="I281" s="188"/>
      <c r="J281" s="188"/>
      <c r="K281" s="188"/>
      <c r="L281" s="188"/>
      <c r="M281" s="188"/>
      <c r="N281" s="188"/>
      <c r="O281" s="188"/>
      <c r="P281" s="188"/>
      <c r="Q281" s="188"/>
      <c r="R281" s="188"/>
      <c r="S281" s="188"/>
      <c r="T281" s="188"/>
      <c r="U281" s="1989"/>
      <c r="V281" s="1999" t="s">
        <v>53</v>
      </c>
      <c r="W281" s="2000" t="s">
        <v>54</v>
      </c>
      <c r="X281" s="209">
        <v>29800</v>
      </c>
      <c r="Y281" s="2"/>
      <c r="Z281" s="2"/>
      <c r="AA281" s="2"/>
      <c r="AB281" s="2"/>
      <c r="AC281" s="2"/>
      <c r="AD281" s="193"/>
      <c r="AE281" s="2"/>
      <c r="AF281" s="2"/>
      <c r="AG281" s="2"/>
    </row>
    <row r="282" spans="1:33" ht="18" customHeight="1" x14ac:dyDescent="0.3">
      <c r="A282" s="2"/>
      <c r="B282" s="189"/>
      <c r="C282" s="189"/>
      <c r="D282" s="188"/>
      <c r="E282" s="188"/>
      <c r="F282" s="188"/>
      <c r="G282" s="188"/>
      <c r="H282" s="188"/>
      <c r="I282" s="188"/>
      <c r="J282" s="188"/>
      <c r="K282" s="188"/>
      <c r="L282" s="188"/>
      <c r="M282" s="188"/>
      <c r="N282" s="188"/>
      <c r="O282" s="188"/>
      <c r="P282" s="188"/>
      <c r="Q282" s="188"/>
      <c r="R282" s="188"/>
      <c r="S282" s="188"/>
      <c r="T282" s="188"/>
      <c r="U282" s="1989"/>
      <c r="V282" s="1999" t="s">
        <v>55</v>
      </c>
      <c r="W282" s="2000" t="s">
        <v>56</v>
      </c>
      <c r="X282" s="209">
        <f>AC12</f>
        <v>320</v>
      </c>
      <c r="Y282" s="2"/>
      <c r="Z282" s="2"/>
      <c r="AA282" s="2"/>
      <c r="AB282" s="2"/>
      <c r="AC282" s="2"/>
      <c r="AD282" s="193"/>
      <c r="AE282" s="2"/>
      <c r="AF282" s="2"/>
      <c r="AG282" s="2"/>
    </row>
    <row r="283" spans="1:33" ht="18" customHeight="1" x14ac:dyDescent="0.3">
      <c r="A283" s="2"/>
      <c r="B283" s="189"/>
      <c r="C283" s="189"/>
      <c r="D283" s="188"/>
      <c r="E283" s="188"/>
      <c r="F283" s="188"/>
      <c r="G283" s="188"/>
      <c r="H283" s="188"/>
      <c r="I283" s="188"/>
      <c r="J283" s="188"/>
      <c r="K283" s="188"/>
      <c r="L283" s="188"/>
      <c r="M283" s="188"/>
      <c r="N283" s="188"/>
      <c r="O283" s="188"/>
      <c r="P283" s="188"/>
      <c r="Q283" s="188"/>
      <c r="R283" s="188"/>
      <c r="S283" s="188"/>
      <c r="T283" s="188"/>
      <c r="U283" s="1989"/>
      <c r="V283" s="2001" t="s">
        <v>1160</v>
      </c>
      <c r="W283" s="2002" t="s">
        <v>536</v>
      </c>
      <c r="X283" s="209">
        <f>AC28</f>
        <v>4000.0015999999996</v>
      </c>
      <c r="Y283" s="2"/>
      <c r="Z283" s="2"/>
      <c r="AA283" s="2"/>
      <c r="AB283" s="2"/>
      <c r="AC283" s="2"/>
      <c r="AD283" s="193"/>
      <c r="AE283" s="2"/>
      <c r="AF283" s="2"/>
      <c r="AG283" s="2"/>
    </row>
    <row r="284" spans="1:33" ht="18" customHeight="1" x14ac:dyDescent="0.3">
      <c r="A284" s="2"/>
      <c r="B284" s="200"/>
      <c r="C284" s="189"/>
      <c r="D284" s="188"/>
      <c r="E284" s="188"/>
      <c r="F284" s="188"/>
      <c r="G284" s="188"/>
      <c r="H284" s="188"/>
      <c r="I284" s="188"/>
      <c r="J284" s="188"/>
      <c r="K284" s="188"/>
      <c r="L284" s="188"/>
      <c r="M284" s="188"/>
      <c r="N284" s="188"/>
      <c r="O284" s="188"/>
      <c r="P284" s="188"/>
      <c r="Q284" s="188"/>
      <c r="R284" s="188"/>
      <c r="S284" s="188"/>
      <c r="T284" s="188"/>
      <c r="U284" s="1989"/>
      <c r="V284" s="1999" t="s">
        <v>57</v>
      </c>
      <c r="W284" s="2000" t="s">
        <v>1478</v>
      </c>
      <c r="X284" s="209">
        <f>AC13</f>
        <v>276.25</v>
      </c>
      <c r="Y284" s="2"/>
      <c r="Z284" s="2"/>
      <c r="AA284" s="2"/>
      <c r="AB284" s="2"/>
      <c r="AC284" s="2"/>
      <c r="AD284" s="193"/>
      <c r="AE284" s="2"/>
      <c r="AF284" s="2"/>
      <c r="AG284" s="2"/>
    </row>
    <row r="285" spans="1:33" ht="18" customHeight="1" x14ac:dyDescent="0.3">
      <c r="A285" s="2"/>
      <c r="B285" s="200"/>
      <c r="C285" s="188"/>
      <c r="P285" s="188"/>
      <c r="Q285" s="188"/>
      <c r="R285" s="188"/>
      <c r="S285" s="188"/>
      <c r="T285" s="188"/>
      <c r="U285" s="1989"/>
      <c r="V285" s="1999" t="s">
        <v>59</v>
      </c>
      <c r="W285" s="2000" t="s">
        <v>60</v>
      </c>
      <c r="X285" s="209">
        <f>AC14</f>
        <v>1193.2</v>
      </c>
      <c r="Y285" s="2"/>
      <c r="Z285" s="2"/>
      <c r="AA285" s="2"/>
      <c r="AB285" s="2"/>
      <c r="AC285" s="2"/>
      <c r="AD285" s="193"/>
      <c r="AE285" s="2"/>
      <c r="AF285" s="2"/>
      <c r="AG285" s="2"/>
    </row>
    <row r="286" spans="1:33" ht="18" customHeight="1" x14ac:dyDescent="0.3">
      <c r="A286" s="2"/>
      <c r="B286" s="200"/>
      <c r="C286" s="188"/>
      <c r="D286" s="3064" t="s">
        <v>249</v>
      </c>
      <c r="E286" s="3064"/>
      <c r="F286" s="206"/>
      <c r="G286" s="188"/>
      <c r="H286" s="188"/>
      <c r="I286" s="188"/>
      <c r="J286" s="188"/>
      <c r="K286" s="188"/>
      <c r="L286" s="188"/>
      <c r="M286" s="188"/>
      <c r="N286" s="3065" t="s">
        <v>249</v>
      </c>
      <c r="O286" s="3065"/>
      <c r="P286" s="188"/>
      <c r="Q286" s="188"/>
      <c r="R286" s="188"/>
      <c r="S286" s="188"/>
      <c r="T286" s="188"/>
      <c r="U286" s="1989"/>
      <c r="V286" s="1999" t="s">
        <v>61</v>
      </c>
      <c r="W286" s="2000" t="s">
        <v>62</v>
      </c>
      <c r="X286" s="209">
        <f>AC15</f>
        <v>617</v>
      </c>
      <c r="Y286" s="2"/>
      <c r="Z286" s="2"/>
      <c r="AA286" s="2"/>
      <c r="AB286" s="2"/>
      <c r="AC286" s="2"/>
      <c r="AD286" s="193"/>
      <c r="AE286" s="2"/>
      <c r="AF286" s="2"/>
      <c r="AG286" s="2"/>
    </row>
    <row r="287" spans="1:33" ht="54.75" customHeight="1" x14ac:dyDescent="0.3">
      <c r="A287" s="2"/>
      <c r="B287" s="200"/>
      <c r="C287" s="188"/>
      <c r="D287" s="3066" t="s">
        <v>250</v>
      </c>
      <c r="E287" s="3066"/>
      <c r="F287" s="206"/>
      <c r="G287" s="188"/>
      <c r="H287" s="188"/>
      <c r="I287" s="188"/>
      <c r="J287" s="188"/>
      <c r="K287" s="188"/>
      <c r="L287" s="188"/>
      <c r="M287" s="188"/>
      <c r="N287" s="3066" t="s">
        <v>250</v>
      </c>
      <c r="O287" s="3066"/>
      <c r="P287" s="188"/>
      <c r="Q287" s="188"/>
      <c r="R287" s="188"/>
      <c r="S287" s="188"/>
      <c r="T287" s="188"/>
      <c r="U287" s="1989"/>
      <c r="V287" s="1999" t="s">
        <v>1164</v>
      </c>
      <c r="W287" s="2000" t="s">
        <v>280</v>
      </c>
      <c r="X287" s="209">
        <f>+AC31</f>
        <v>9804</v>
      </c>
      <c r="Y287" s="2"/>
      <c r="Z287" s="2"/>
      <c r="AA287" s="2"/>
      <c r="AB287" s="2"/>
      <c r="AC287" s="2"/>
      <c r="AD287" s="193"/>
      <c r="AE287" s="2"/>
      <c r="AF287" s="2"/>
      <c r="AG287" s="2"/>
    </row>
    <row r="288" spans="1:33" ht="33.950000000000003" customHeight="1" x14ac:dyDescent="0.3">
      <c r="A288" s="2"/>
      <c r="B288" s="188"/>
      <c r="C288" s="188"/>
      <c r="F288" s="188"/>
      <c r="G288" s="188"/>
      <c r="H288" s="188"/>
      <c r="I288" s="188"/>
      <c r="J288" s="188"/>
      <c r="K288" s="188"/>
      <c r="L288" s="188"/>
      <c r="M288" s="188"/>
      <c r="P288" s="188"/>
      <c r="Q288" s="188"/>
      <c r="R288" s="188"/>
      <c r="S288" s="188"/>
      <c r="T288" s="188"/>
      <c r="U288" s="1989"/>
      <c r="V288" s="1999" t="s">
        <v>1158</v>
      </c>
      <c r="W288" s="2003" t="s">
        <v>69</v>
      </c>
      <c r="X288" s="205">
        <f>+AC21+AC50</f>
        <v>5701.9984000000004</v>
      </c>
      <c r="Y288" s="2"/>
      <c r="Z288" s="2"/>
      <c r="AA288" s="2"/>
      <c r="AB288" s="2"/>
      <c r="AC288" s="2"/>
      <c r="AD288" s="193"/>
      <c r="AE288" s="2"/>
      <c r="AF288" s="2"/>
      <c r="AG288" s="2"/>
    </row>
    <row r="289" spans="1:33" ht="18" customHeight="1" x14ac:dyDescent="0.3">
      <c r="A289" s="2"/>
      <c r="B289" s="188"/>
      <c r="C289" s="188"/>
      <c r="D289" s="188"/>
      <c r="E289" s="188"/>
      <c r="F289" s="188"/>
      <c r="G289" s="188"/>
      <c r="H289" s="188"/>
      <c r="I289" s="188"/>
      <c r="J289" s="188"/>
      <c r="K289" s="188"/>
      <c r="L289" s="188"/>
      <c r="M289" s="188"/>
      <c r="N289" s="188"/>
      <c r="O289" s="188"/>
      <c r="P289" s="188"/>
      <c r="Q289" s="188"/>
      <c r="R289" s="188"/>
      <c r="S289" s="188"/>
      <c r="T289" s="188"/>
      <c r="U289" s="1989"/>
      <c r="V289" s="1999" t="s">
        <v>739</v>
      </c>
      <c r="W289" s="2000" t="s">
        <v>71</v>
      </c>
      <c r="X289" s="209">
        <f>AC16</f>
        <v>44455.99</v>
      </c>
      <c r="Y289" s="2"/>
      <c r="Z289" s="2"/>
      <c r="AA289" s="2"/>
      <c r="AB289" s="2"/>
      <c r="AC289" s="2"/>
      <c r="AD289" s="193"/>
      <c r="AE289" s="2"/>
      <c r="AF289" s="2"/>
      <c r="AG289" s="2"/>
    </row>
    <row r="290" spans="1:33" ht="18" customHeight="1" x14ac:dyDescent="0.3">
      <c r="A290" s="2"/>
      <c r="B290" s="188"/>
      <c r="C290" s="188"/>
      <c r="D290" s="188"/>
      <c r="E290" s="188"/>
      <c r="F290" s="188"/>
      <c r="G290" s="188"/>
      <c r="H290" s="188"/>
      <c r="I290" s="188"/>
      <c r="J290" s="188"/>
      <c r="K290" s="188"/>
      <c r="L290" s="188"/>
      <c r="M290" s="188"/>
      <c r="N290" s="188"/>
      <c r="O290" s="188"/>
      <c r="P290" s="188"/>
      <c r="Q290" s="188"/>
      <c r="R290" s="188"/>
      <c r="S290" s="188"/>
      <c r="T290" s="188"/>
      <c r="U290" s="1989"/>
      <c r="V290" s="1999" t="s">
        <v>70</v>
      </c>
      <c r="W290" s="2000" t="s">
        <v>71</v>
      </c>
      <c r="X290" s="209">
        <f>AC17</f>
        <v>7999.8050000000003</v>
      </c>
      <c r="Y290" s="2"/>
      <c r="Z290" s="2"/>
      <c r="AA290" s="2"/>
      <c r="AB290" s="2"/>
      <c r="AC290" s="2"/>
      <c r="AD290" s="193"/>
      <c r="AE290" s="2"/>
      <c r="AF290" s="2"/>
      <c r="AG290" s="2"/>
    </row>
    <row r="291" spans="1:33" ht="18" customHeight="1" x14ac:dyDescent="0.3">
      <c r="A291" s="2"/>
      <c r="B291" s="188"/>
      <c r="C291" s="188"/>
      <c r="D291" s="188"/>
      <c r="E291" s="188"/>
      <c r="F291" s="188"/>
      <c r="G291" s="188"/>
      <c r="H291" s="188"/>
      <c r="I291" s="188"/>
      <c r="J291" s="188"/>
      <c r="K291" s="188"/>
      <c r="L291" s="188"/>
      <c r="M291" s="188"/>
      <c r="N291" s="188"/>
      <c r="O291" s="188"/>
      <c r="P291" s="188"/>
      <c r="Q291" s="188"/>
      <c r="R291" s="188"/>
      <c r="S291" s="188"/>
      <c r="T291" s="188"/>
      <c r="U291" s="1989"/>
      <c r="V291" s="1999" t="s">
        <v>72</v>
      </c>
      <c r="W291" s="2000" t="s">
        <v>71</v>
      </c>
      <c r="X291" s="209">
        <f>+AC18</f>
        <v>20534.77</v>
      </c>
      <c r="Y291" s="2"/>
      <c r="Z291" s="2"/>
      <c r="AA291" s="2"/>
      <c r="AB291" s="2"/>
      <c r="AC291" s="2"/>
      <c r="AD291" s="193"/>
      <c r="AE291" s="2"/>
      <c r="AF291" s="2"/>
      <c r="AG291" s="2"/>
    </row>
    <row r="292" spans="1:33" ht="69.75" customHeight="1" x14ac:dyDescent="0.3">
      <c r="A292" s="2"/>
      <c r="B292" s="188"/>
      <c r="C292" s="188"/>
      <c r="D292" s="188"/>
      <c r="E292" s="188"/>
      <c r="F292" s="188"/>
      <c r="G292" s="188"/>
      <c r="H292" s="188"/>
      <c r="I292" s="188"/>
      <c r="J292" s="188"/>
      <c r="K292" s="188"/>
      <c r="L292" s="188"/>
      <c r="M292" s="188"/>
      <c r="N292" s="188"/>
      <c r="O292" s="188"/>
      <c r="P292" s="188"/>
      <c r="Q292" s="188"/>
      <c r="R292" s="188"/>
      <c r="S292" s="188"/>
      <c r="T292" s="188"/>
      <c r="U292" s="1989"/>
      <c r="V292" s="1999" t="s">
        <v>1166</v>
      </c>
      <c r="W292" s="2000" t="s">
        <v>367</v>
      </c>
      <c r="X292" s="209">
        <f>+AC23+AC34</f>
        <v>1199.9960000000001</v>
      </c>
      <c r="Y292" s="2"/>
      <c r="Z292" s="2"/>
      <c r="AA292" s="2"/>
      <c r="AB292" s="2"/>
      <c r="AC292" s="2"/>
      <c r="AD292" s="193"/>
      <c r="AE292" s="2"/>
      <c r="AF292" s="2"/>
      <c r="AG292" s="2"/>
    </row>
    <row r="293" spans="1:33" ht="33.950000000000003" customHeight="1" x14ac:dyDescent="0.3">
      <c r="A293" s="2"/>
      <c r="B293" s="188"/>
      <c r="C293" s="188"/>
      <c r="D293" s="188"/>
      <c r="E293" s="188"/>
      <c r="F293" s="188"/>
      <c r="G293" s="188"/>
      <c r="H293" s="188"/>
      <c r="I293" s="188"/>
      <c r="J293" s="188"/>
      <c r="K293" s="188"/>
      <c r="L293" s="188"/>
      <c r="M293" s="188"/>
      <c r="N293" s="188"/>
      <c r="O293" s="188"/>
      <c r="P293" s="188"/>
      <c r="Q293" s="188"/>
      <c r="R293" s="188"/>
      <c r="S293" s="188"/>
      <c r="T293" s="188"/>
      <c r="U293" s="1989"/>
      <c r="V293" s="1999" t="s">
        <v>1167</v>
      </c>
      <c r="W293" s="2000" t="s">
        <v>1858</v>
      </c>
      <c r="X293" s="209">
        <f>+AC59+AC64+AC69+AC74+AC79+AC84+AC89+AC104+AC133+AC174+AC184+AC189+AC193+AC199+AC207</f>
        <v>5000.0047999999988</v>
      </c>
      <c r="Y293" s="2"/>
      <c r="Z293" s="2"/>
      <c r="AA293" s="2"/>
      <c r="AB293" s="2"/>
      <c r="AC293" s="2"/>
      <c r="AD293" s="193"/>
      <c r="AE293" s="2"/>
      <c r="AF293" s="2"/>
      <c r="AG293" s="2"/>
    </row>
    <row r="294" spans="1:33" ht="18" customHeight="1" x14ac:dyDescent="0.3">
      <c r="A294" s="2"/>
      <c r="B294" s="188"/>
      <c r="C294" s="188"/>
      <c r="D294" s="188"/>
      <c r="E294" s="188"/>
      <c r="F294" s="188"/>
      <c r="G294" s="188"/>
      <c r="H294" s="188"/>
      <c r="I294" s="188"/>
      <c r="J294" s="188"/>
      <c r="K294" s="188"/>
      <c r="L294" s="188"/>
      <c r="M294" s="188"/>
      <c r="N294" s="188"/>
      <c r="O294" s="188"/>
      <c r="P294" s="188"/>
      <c r="Q294" s="188"/>
      <c r="R294" s="188"/>
      <c r="S294" s="188"/>
      <c r="T294" s="188"/>
      <c r="U294" s="1989"/>
      <c r="V294" s="2004" t="s">
        <v>740</v>
      </c>
      <c r="W294" s="2005" t="s">
        <v>82</v>
      </c>
      <c r="X294" s="2006">
        <f>+AC25</f>
        <v>19999.999936</v>
      </c>
      <c r="Y294" s="2"/>
      <c r="Z294" s="2"/>
      <c r="AA294" s="193"/>
      <c r="AB294" s="2"/>
      <c r="AC294" s="2"/>
      <c r="AD294" s="2"/>
    </row>
    <row r="295" spans="1:33" ht="33.950000000000003" customHeight="1" x14ac:dyDescent="0.3">
      <c r="A295" s="2"/>
      <c r="B295" s="188"/>
      <c r="C295" s="188"/>
      <c r="D295" s="188"/>
      <c r="E295" s="188"/>
      <c r="F295" s="188"/>
      <c r="G295" s="188"/>
      <c r="H295" s="188"/>
      <c r="I295" s="188"/>
      <c r="J295" s="188"/>
      <c r="K295" s="188"/>
      <c r="L295" s="188"/>
      <c r="M295" s="188"/>
      <c r="N295" s="188"/>
      <c r="O295" s="188"/>
      <c r="P295" s="188"/>
      <c r="Q295" s="188"/>
      <c r="R295" s="188"/>
      <c r="S295" s="188"/>
      <c r="T295" s="188"/>
      <c r="U295" s="1989"/>
      <c r="V295" s="2004" t="s">
        <v>800</v>
      </c>
      <c r="W295" s="2005" t="s">
        <v>74</v>
      </c>
      <c r="X295" s="2006">
        <f>+AC19</f>
        <v>8000</v>
      </c>
      <c r="Y295" s="2"/>
      <c r="Z295" s="2"/>
      <c r="AA295" s="193"/>
      <c r="AB295" s="2"/>
      <c r="AC295" s="2"/>
      <c r="AD295" s="2"/>
    </row>
    <row r="296" spans="1:33" ht="33.950000000000003" customHeight="1" x14ac:dyDescent="0.3">
      <c r="A296" s="2"/>
      <c r="B296" s="188"/>
      <c r="C296" s="188"/>
      <c r="D296" s="188"/>
      <c r="E296" s="188"/>
      <c r="F296" s="188"/>
      <c r="G296" s="188"/>
      <c r="H296" s="188"/>
      <c r="I296" s="188"/>
      <c r="J296" s="188"/>
      <c r="K296" s="188"/>
      <c r="L296" s="188"/>
      <c r="M296" s="188"/>
      <c r="N296" s="188"/>
      <c r="O296" s="188"/>
      <c r="P296" s="188"/>
      <c r="Q296" s="188"/>
      <c r="R296" s="188"/>
      <c r="S296" s="188"/>
      <c r="T296" s="188"/>
      <c r="U296" s="1989"/>
      <c r="V296" s="2007" t="s">
        <v>73</v>
      </c>
      <c r="W296" s="2008" t="s">
        <v>74</v>
      </c>
      <c r="X296" s="381">
        <f>AC20</f>
        <v>8275.6</v>
      </c>
      <c r="Y296" s="2"/>
      <c r="Z296" s="2"/>
      <c r="AA296" s="193"/>
      <c r="AB296" s="2"/>
      <c r="AC296" s="2"/>
      <c r="AD296" s="2"/>
    </row>
    <row r="297" spans="1:33" ht="18" customHeight="1" thickBot="1" x14ac:dyDescent="0.35">
      <c r="A297" s="2"/>
      <c r="B297" s="188"/>
      <c r="C297" s="188"/>
      <c r="D297" s="188"/>
      <c r="E297" s="188"/>
      <c r="F297" s="188"/>
      <c r="G297" s="188"/>
      <c r="H297" s="188"/>
      <c r="I297" s="188"/>
      <c r="J297" s="188"/>
      <c r="K297" s="188"/>
      <c r="L297" s="188"/>
      <c r="M297" s="188"/>
      <c r="N297" s="188"/>
      <c r="O297" s="188"/>
      <c r="P297" s="188"/>
      <c r="Q297" s="188"/>
      <c r="R297" s="188"/>
      <c r="S297" s="188"/>
      <c r="T297" s="188"/>
      <c r="U297" s="1989"/>
      <c r="V297" s="2009"/>
      <c r="W297" s="2010" t="s">
        <v>251</v>
      </c>
      <c r="X297" s="2011">
        <f>SUM(X280:X296)</f>
        <v>171378.61573600001</v>
      </c>
      <c r="Y297" s="2"/>
      <c r="Z297" s="2"/>
      <c r="AA297" s="193"/>
      <c r="AB297" s="2"/>
      <c r="AC297" s="2"/>
      <c r="AD297" s="2"/>
    </row>
    <row r="298" spans="1:33" ht="16.5" customHeight="1" thickTop="1" x14ac:dyDescent="0.3">
      <c r="A298" s="2"/>
      <c r="B298" s="188"/>
      <c r="C298" s="188"/>
      <c r="D298" s="188"/>
      <c r="E298" s="188"/>
      <c r="F298" s="188"/>
      <c r="G298" s="188"/>
      <c r="H298" s="188"/>
      <c r="I298" s="188"/>
      <c r="J298" s="188"/>
      <c r="K298" s="188"/>
      <c r="L298" s="188"/>
      <c r="M298" s="188"/>
      <c r="N298" s="188"/>
      <c r="O298" s="188"/>
      <c r="P298" s="188"/>
      <c r="Q298" s="188"/>
      <c r="R298" s="188"/>
      <c r="S298" s="188"/>
      <c r="T298" s="188"/>
      <c r="U298" s="1989"/>
      <c r="V298" s="2012"/>
      <c r="W298" s="213"/>
      <c r="X298" s="213"/>
      <c r="Y298" s="2"/>
      <c r="Z298" s="2"/>
      <c r="AA298" s="2"/>
      <c r="AB298" s="2"/>
      <c r="AC298" s="2"/>
      <c r="AD298" s="193"/>
      <c r="AE298" s="2"/>
      <c r="AF298" s="2"/>
      <c r="AG298" s="2"/>
    </row>
    <row r="299" spans="1:33" ht="16.5" customHeight="1" x14ac:dyDescent="0.3">
      <c r="A299" s="2"/>
      <c r="B299" s="188"/>
      <c r="C299" s="188"/>
      <c r="D299" s="188"/>
      <c r="E299" s="188"/>
      <c r="F299" s="188"/>
      <c r="G299" s="188"/>
      <c r="H299" s="188"/>
      <c r="I299" s="188"/>
      <c r="J299" s="188"/>
      <c r="K299" s="188"/>
      <c r="L299" s="188"/>
      <c r="M299" s="188"/>
      <c r="N299" s="188"/>
      <c r="O299" s="188"/>
      <c r="P299" s="188"/>
      <c r="Q299" s="188"/>
      <c r="R299" s="188"/>
      <c r="S299" s="188"/>
      <c r="T299" s="188"/>
      <c r="U299" s="1989"/>
      <c r="V299" s="2012"/>
      <c r="W299" s="222" t="s">
        <v>252</v>
      </c>
      <c r="X299" s="213"/>
      <c r="Y299" s="2"/>
      <c r="Z299" s="2"/>
      <c r="AA299" s="2"/>
      <c r="AB299" s="2"/>
      <c r="AC299" s="2"/>
      <c r="AD299" s="193"/>
      <c r="AE299" s="2"/>
      <c r="AF299" s="2"/>
      <c r="AG299" s="2"/>
    </row>
    <row r="300" spans="1:33" ht="16.5" customHeight="1" x14ac:dyDescent="0.3">
      <c r="A300" s="2"/>
      <c r="B300" s="188"/>
      <c r="C300" s="188"/>
      <c r="D300" s="188"/>
      <c r="E300" s="188"/>
      <c r="F300" s="188"/>
      <c r="G300" s="188"/>
      <c r="H300" s="188"/>
      <c r="I300" s="188"/>
      <c r="J300" s="188"/>
      <c r="K300" s="188"/>
      <c r="L300" s="188"/>
      <c r="M300" s="188"/>
      <c r="N300" s="188"/>
      <c r="O300" s="188"/>
      <c r="P300" s="188"/>
      <c r="Q300" s="188"/>
      <c r="R300" s="188"/>
      <c r="S300" s="188"/>
      <c r="T300" s="188"/>
      <c r="U300" s="1989"/>
      <c r="V300" s="2012"/>
      <c r="W300" s="223" t="s">
        <v>253</v>
      </c>
      <c r="X300" s="216">
        <f>+X280+X281+X282+X284+X285+X286+X289+X295</f>
        <v>88862.44</v>
      </c>
      <c r="Y300" s="2"/>
      <c r="Z300" s="2"/>
      <c r="AA300" s="2"/>
      <c r="AB300" s="2"/>
      <c r="AC300" s="193"/>
      <c r="AD300" s="193"/>
      <c r="AE300" s="2"/>
      <c r="AF300" s="2"/>
      <c r="AG300" s="2"/>
    </row>
    <row r="301" spans="1:33" ht="16.5" customHeight="1" x14ac:dyDescent="0.3">
      <c r="A301" s="2"/>
      <c r="B301" s="188"/>
      <c r="C301" s="188"/>
      <c r="D301" s="188"/>
      <c r="E301" s="188"/>
      <c r="F301" s="188"/>
      <c r="G301" s="188"/>
      <c r="H301" s="188"/>
      <c r="I301" s="188"/>
      <c r="J301" s="188"/>
      <c r="K301" s="188"/>
      <c r="L301" s="188"/>
      <c r="M301" s="188"/>
      <c r="N301" s="188"/>
      <c r="O301" s="188"/>
      <c r="P301" s="188"/>
      <c r="Q301" s="188"/>
      <c r="R301" s="188"/>
      <c r="S301" s="188"/>
      <c r="T301" s="188"/>
      <c r="U301" s="1989"/>
      <c r="V301" s="2012"/>
      <c r="W301" s="223" t="s">
        <v>254</v>
      </c>
      <c r="X301" s="216">
        <f>X287+X288+X290+X292+X293</f>
        <v>29705.804199999999</v>
      </c>
      <c r="Y301" s="2"/>
      <c r="Z301" s="2"/>
      <c r="AA301" s="2"/>
      <c r="AB301" s="2"/>
      <c r="AC301" s="193"/>
      <c r="AD301" s="193"/>
      <c r="AE301" s="2"/>
      <c r="AF301" s="2"/>
      <c r="AG301" s="2"/>
    </row>
    <row r="302" spans="1:33" ht="16.5" customHeight="1" x14ac:dyDescent="0.3">
      <c r="A302" s="2"/>
      <c r="B302" s="188"/>
      <c r="C302" s="188"/>
      <c r="D302" s="188"/>
      <c r="E302" s="188"/>
      <c r="F302" s="188"/>
      <c r="G302" s="188"/>
      <c r="H302" s="188"/>
      <c r="I302" s="188"/>
      <c r="J302" s="188"/>
      <c r="K302" s="188"/>
      <c r="L302" s="188"/>
      <c r="M302" s="188"/>
      <c r="N302" s="188"/>
      <c r="O302" s="188"/>
      <c r="P302" s="188"/>
      <c r="Q302" s="188"/>
      <c r="R302" s="188"/>
      <c r="S302" s="188"/>
      <c r="T302" s="188"/>
      <c r="U302" s="1989"/>
      <c r="V302" s="2012"/>
      <c r="W302" s="223" t="s">
        <v>255</v>
      </c>
      <c r="X302" s="217">
        <f>+X283+X291+X294+X296</f>
        <v>52810.371535999999</v>
      </c>
      <c r="Y302" s="2"/>
      <c r="Z302" s="2"/>
      <c r="AA302" s="2"/>
      <c r="AB302" s="2"/>
      <c r="AC302" s="193"/>
      <c r="AD302" s="193"/>
      <c r="AE302" s="2"/>
      <c r="AF302" s="2"/>
      <c r="AG302" s="2"/>
    </row>
    <row r="303" spans="1:33" ht="16.5" customHeight="1" x14ac:dyDescent="0.3">
      <c r="A303" s="2"/>
      <c r="B303" s="188"/>
      <c r="C303" s="188"/>
      <c r="D303" s="188"/>
      <c r="E303" s="188"/>
      <c r="F303" s="188"/>
      <c r="G303" s="188"/>
      <c r="H303" s="188"/>
      <c r="I303" s="188"/>
      <c r="J303" s="188"/>
      <c r="K303" s="188"/>
      <c r="L303" s="188"/>
      <c r="M303" s="188"/>
      <c r="N303" s="188"/>
      <c r="O303" s="188"/>
      <c r="P303" s="188"/>
      <c r="Q303" s="188"/>
      <c r="R303" s="188"/>
      <c r="S303" s="188"/>
      <c r="T303" s="188"/>
      <c r="U303" s="1989"/>
      <c r="V303" s="2012"/>
      <c r="W303" s="224" t="s">
        <v>251</v>
      </c>
      <c r="X303" s="2013">
        <f>SUM(X300:X302)</f>
        <v>171378.61573600001</v>
      </c>
      <c r="Y303" s="2"/>
      <c r="Z303" s="2"/>
      <c r="AA303" s="2"/>
      <c r="AB303" s="2"/>
      <c r="AC303" s="193"/>
      <c r="AD303" s="193"/>
      <c r="AE303" s="2"/>
      <c r="AF303" s="2"/>
      <c r="AG303" s="2"/>
    </row>
    <row r="304" spans="1:33" ht="16.5" customHeight="1" x14ac:dyDescent="0.3">
      <c r="A304" s="2"/>
      <c r="B304" s="188"/>
      <c r="C304" s="188"/>
      <c r="D304" s="188"/>
      <c r="E304" s="188"/>
      <c r="F304" s="188"/>
      <c r="G304" s="188"/>
      <c r="H304" s="188"/>
      <c r="I304" s="188"/>
      <c r="J304" s="188"/>
      <c r="K304" s="188"/>
      <c r="L304" s="188"/>
      <c r="M304" s="188"/>
      <c r="N304" s="188"/>
      <c r="O304" s="188"/>
      <c r="P304" s="188"/>
      <c r="Q304" s="188"/>
      <c r="R304" s="188"/>
      <c r="S304" s="188"/>
      <c r="T304" s="188"/>
      <c r="U304" s="1989"/>
      <c r="V304" s="2012"/>
      <c r="W304" s="223"/>
      <c r="X304" s="213"/>
      <c r="Y304" s="2"/>
      <c r="Z304" s="2"/>
      <c r="AA304" s="2"/>
      <c r="AB304" s="2"/>
      <c r="AC304" s="2"/>
      <c r="AD304" s="193"/>
      <c r="AE304" s="2"/>
      <c r="AF304" s="2"/>
      <c r="AG304" s="2"/>
    </row>
    <row r="305" spans="1:33" ht="16.5" customHeight="1" x14ac:dyDescent="0.3">
      <c r="A305" s="2"/>
      <c r="B305" s="188"/>
      <c r="C305" s="188"/>
      <c r="D305" s="188"/>
      <c r="E305" s="188"/>
      <c r="F305" s="188"/>
      <c r="G305" s="188"/>
      <c r="H305" s="188"/>
      <c r="I305" s="188"/>
      <c r="J305" s="188"/>
      <c r="K305" s="188"/>
      <c r="L305" s="188"/>
      <c r="M305" s="188"/>
      <c r="N305" s="188"/>
      <c r="O305" s="188"/>
      <c r="P305" s="188"/>
      <c r="Q305" s="188"/>
      <c r="R305" s="188"/>
      <c r="S305" s="188"/>
      <c r="T305" s="188"/>
      <c r="U305" s="1989"/>
      <c r="V305" s="2012"/>
      <c r="W305" s="224" t="s">
        <v>256</v>
      </c>
      <c r="X305" s="213"/>
      <c r="Y305" s="2"/>
      <c r="Z305" s="2"/>
      <c r="AA305" s="2"/>
      <c r="AB305" s="2"/>
      <c r="AC305" s="193"/>
      <c r="AD305" s="2"/>
      <c r="AE305" s="2"/>
      <c r="AF305" s="2"/>
    </row>
    <row r="306" spans="1:33" ht="16.5" customHeight="1" x14ac:dyDescent="0.3">
      <c r="A306" s="2"/>
      <c r="B306" s="188"/>
      <c r="C306" s="188"/>
      <c r="D306" s="188"/>
      <c r="E306" s="188"/>
      <c r="F306" s="188"/>
      <c r="G306" s="188"/>
      <c r="H306" s="188"/>
      <c r="I306" s="188"/>
      <c r="J306" s="188"/>
      <c r="K306" s="188"/>
      <c r="L306" s="188"/>
      <c r="M306" s="188"/>
      <c r="N306" s="188"/>
      <c r="O306" s="188"/>
      <c r="P306" s="188"/>
      <c r="Q306" s="188"/>
      <c r="R306" s="188"/>
      <c r="S306" s="188"/>
      <c r="T306" s="188"/>
      <c r="U306" s="1989"/>
      <c r="V306" s="2012"/>
      <c r="W306" s="223" t="s">
        <v>257</v>
      </c>
      <c r="X306" s="216">
        <f>+SUM(X280:X293)</f>
        <v>135103.01579999999</v>
      </c>
      <c r="Y306" s="2"/>
      <c r="Z306" s="2"/>
      <c r="AA306" s="2014"/>
      <c r="AB306" s="2"/>
      <c r="AC306" s="2"/>
      <c r="AD306" s="193"/>
      <c r="AE306" s="2"/>
      <c r="AF306" s="2"/>
      <c r="AG306" s="2"/>
    </row>
    <row r="307" spans="1:33" ht="16.5" customHeight="1" x14ac:dyDescent="0.3">
      <c r="A307" s="2"/>
      <c r="B307" s="188"/>
      <c r="C307" s="188"/>
      <c r="D307" s="188"/>
      <c r="E307" s="188"/>
      <c r="F307" s="188"/>
      <c r="G307" s="188"/>
      <c r="H307" s="188"/>
      <c r="I307" s="188"/>
      <c r="J307" s="188"/>
      <c r="K307" s="188"/>
      <c r="L307" s="188"/>
      <c r="M307" s="188"/>
      <c r="N307" s="188"/>
      <c r="O307" s="188"/>
      <c r="P307" s="188"/>
      <c r="Q307" s="188"/>
      <c r="R307" s="188"/>
      <c r="S307" s="188"/>
      <c r="T307" s="188"/>
      <c r="U307" s="1989"/>
      <c r="V307" s="2012"/>
      <c r="W307" s="223" t="s">
        <v>258</v>
      </c>
      <c r="X307" s="216">
        <f>+X294</f>
        <v>19999.999936</v>
      </c>
      <c r="Y307" s="2"/>
      <c r="Z307" s="2"/>
      <c r="AA307" s="2"/>
      <c r="AB307" s="2"/>
      <c r="AC307" s="2"/>
      <c r="AD307" s="193"/>
      <c r="AE307" s="2"/>
      <c r="AF307" s="2"/>
      <c r="AG307" s="2"/>
    </row>
    <row r="308" spans="1:33" ht="16.5" customHeight="1" x14ac:dyDescent="0.3">
      <c r="A308" s="2"/>
      <c r="B308" s="188"/>
      <c r="C308" s="188"/>
      <c r="D308" s="188"/>
      <c r="E308" s="188"/>
      <c r="F308" s="188"/>
      <c r="G308" s="188"/>
      <c r="H308" s="188"/>
      <c r="I308" s="188"/>
      <c r="J308" s="188"/>
      <c r="K308" s="188"/>
      <c r="L308" s="188"/>
      <c r="M308" s="188"/>
      <c r="N308" s="188"/>
      <c r="O308" s="188"/>
      <c r="P308" s="188"/>
      <c r="Q308" s="188"/>
      <c r="R308" s="188"/>
      <c r="S308" s="188"/>
      <c r="T308" s="188"/>
      <c r="U308" s="1989"/>
      <c r="V308" s="2012"/>
      <c r="W308" s="223" t="s">
        <v>259</v>
      </c>
      <c r="X308" s="217">
        <f>+X295+X296</f>
        <v>16275.6</v>
      </c>
      <c r="Y308" s="2"/>
      <c r="Z308" s="2"/>
      <c r="AA308" s="2"/>
      <c r="AB308" s="2"/>
      <c r="AC308" s="2"/>
      <c r="AD308" s="193"/>
      <c r="AE308" s="2"/>
      <c r="AF308" s="2"/>
      <c r="AG308" s="2"/>
    </row>
    <row r="309" spans="1:33" ht="16.5" customHeight="1" x14ac:dyDescent="0.3">
      <c r="A309" s="2"/>
      <c r="B309" s="188"/>
      <c r="C309" s="188"/>
      <c r="D309" s="188"/>
      <c r="E309" s="188"/>
      <c r="F309" s="188"/>
      <c r="G309" s="188"/>
      <c r="H309" s="188"/>
      <c r="I309" s="188"/>
      <c r="J309" s="188"/>
      <c r="K309" s="188"/>
      <c r="L309" s="188"/>
      <c r="M309" s="188"/>
      <c r="N309" s="188"/>
      <c r="O309" s="188"/>
      <c r="P309" s="188"/>
      <c r="Q309" s="188"/>
      <c r="R309" s="188"/>
      <c r="S309" s="188"/>
      <c r="T309" s="188"/>
      <c r="U309" s="1989"/>
      <c r="V309" s="2012"/>
      <c r="W309" s="224" t="s">
        <v>251</v>
      </c>
      <c r="X309" s="2013">
        <f>SUM(X306:X308)</f>
        <v>171378.61573600001</v>
      </c>
      <c r="Y309" s="2"/>
      <c r="Z309" s="2"/>
      <c r="AA309" s="2"/>
      <c r="AB309" s="2"/>
      <c r="AC309" s="2"/>
      <c r="AD309" s="193"/>
      <c r="AE309" s="2"/>
      <c r="AF309" s="2"/>
      <c r="AG309" s="2"/>
    </row>
  </sheetData>
  <mergeCells count="415">
    <mergeCell ref="B10:B20"/>
    <mergeCell ref="C10:C20"/>
    <mergeCell ref="D10:D20"/>
    <mergeCell ref="E10:E20"/>
    <mergeCell ref="F10:F20"/>
    <mergeCell ref="G10:G20"/>
    <mergeCell ref="A7:N7"/>
    <mergeCell ref="O7:AG7"/>
    <mergeCell ref="A8:A9"/>
    <mergeCell ref="B8:B9"/>
    <mergeCell ref="C8:C9"/>
    <mergeCell ref="D8:D9"/>
    <mergeCell ref="E8:E9"/>
    <mergeCell ref="AD8:AF8"/>
    <mergeCell ref="AG8:AG9"/>
    <mergeCell ref="H10:H20"/>
    <mergeCell ref="N8:N9"/>
    <mergeCell ref="O8:R8"/>
    <mergeCell ref="S8:S9"/>
    <mergeCell ref="T8:T9"/>
    <mergeCell ref="U8:Z8"/>
    <mergeCell ref="AA8:AC8"/>
    <mergeCell ref="F8:F9"/>
    <mergeCell ref="G8:G9"/>
    <mergeCell ref="A1:L1"/>
    <mergeCell ref="M1:V1"/>
    <mergeCell ref="W1:AG1"/>
    <mergeCell ref="A2:L2"/>
    <mergeCell ref="M2:V2"/>
    <mergeCell ref="W2:AG2"/>
    <mergeCell ref="A6:L6"/>
    <mergeCell ref="M6:V6"/>
    <mergeCell ref="W6:AG6"/>
    <mergeCell ref="A3:L3"/>
    <mergeCell ref="M3:V3"/>
    <mergeCell ref="W3:AG3"/>
    <mergeCell ref="A4:L4"/>
    <mergeCell ref="M4:V4"/>
    <mergeCell ref="W4:AG4"/>
    <mergeCell ref="H8:H9"/>
    <mergeCell ref="I8:J8"/>
    <mergeCell ref="K8:L8"/>
    <mergeCell ref="M8:M9"/>
    <mergeCell ref="A10:A30"/>
    <mergeCell ref="AG10:AG20"/>
    <mergeCell ref="B21:B24"/>
    <mergeCell ref="C21:C24"/>
    <mergeCell ref="D21:D24"/>
    <mergeCell ref="E21:E24"/>
    <mergeCell ref="F21:F24"/>
    <mergeCell ref="G21:G24"/>
    <mergeCell ref="H21:H24"/>
    <mergeCell ref="I21:I24"/>
    <mergeCell ref="J21:J24"/>
    <mergeCell ref="O10:O20"/>
    <mergeCell ref="P10:P20"/>
    <mergeCell ref="Q10:Q20"/>
    <mergeCell ref="R10:R20"/>
    <mergeCell ref="S10:S20"/>
    <mergeCell ref="T10:T20"/>
    <mergeCell ref="I10:I20"/>
    <mergeCell ref="J10:J20"/>
    <mergeCell ref="K10:K20"/>
    <mergeCell ref="L10:L20"/>
    <mergeCell ref="M10:M20"/>
    <mergeCell ref="N10:N20"/>
    <mergeCell ref="Q21:Q24"/>
    <mergeCell ref="R21:R24"/>
    <mergeCell ref="S21:S24"/>
    <mergeCell ref="T21:T24"/>
    <mergeCell ref="AG21:AG24"/>
    <mergeCell ref="B25:B27"/>
    <mergeCell ref="C25:C27"/>
    <mergeCell ref="D25:D27"/>
    <mergeCell ref="E25:E27"/>
    <mergeCell ref="F25:F27"/>
    <mergeCell ref="K21:K24"/>
    <mergeCell ref="L21:L24"/>
    <mergeCell ref="M21:M24"/>
    <mergeCell ref="N21:N24"/>
    <mergeCell ref="O21:O24"/>
    <mergeCell ref="P21:P24"/>
    <mergeCell ref="S25:S27"/>
    <mergeCell ref="T25:T27"/>
    <mergeCell ref="AG25:AG27"/>
    <mergeCell ref="P25:P27"/>
    <mergeCell ref="Q25:Q27"/>
    <mergeCell ref="R25:R27"/>
    <mergeCell ref="M25:M27"/>
    <mergeCell ref="N25:N27"/>
    <mergeCell ref="O25:O27"/>
    <mergeCell ref="G25:G27"/>
    <mergeCell ref="H25:H27"/>
    <mergeCell ref="I25:I27"/>
    <mergeCell ref="J25:J27"/>
    <mergeCell ref="K25:K27"/>
    <mergeCell ref="L25:L27"/>
    <mergeCell ref="AG28:AG32"/>
    <mergeCell ref="N28:N32"/>
    <mergeCell ref="O28:O32"/>
    <mergeCell ref="P28:P32"/>
    <mergeCell ref="Q28:Q32"/>
    <mergeCell ref="R28:R32"/>
    <mergeCell ref="S28:S32"/>
    <mergeCell ref="H28:H32"/>
    <mergeCell ref="J28:J32"/>
    <mergeCell ref="K28:K32"/>
    <mergeCell ref="L28:L32"/>
    <mergeCell ref="R34:R49"/>
    <mergeCell ref="S34:S49"/>
    <mergeCell ref="B28:B32"/>
    <mergeCell ref="C28:C32"/>
    <mergeCell ref="D28:D32"/>
    <mergeCell ref="E28:E32"/>
    <mergeCell ref="F28:F32"/>
    <mergeCell ref="G28:G32"/>
    <mergeCell ref="T28:T32"/>
    <mergeCell ref="M28:M32"/>
    <mergeCell ref="I28:I32"/>
    <mergeCell ref="N34:N49"/>
    <mergeCell ref="O34:O49"/>
    <mergeCell ref="H34:H49"/>
    <mergeCell ref="I34:I49"/>
    <mergeCell ref="J34:J49"/>
    <mergeCell ref="K34:K49"/>
    <mergeCell ref="L34:L49"/>
    <mergeCell ref="M34:M49"/>
    <mergeCell ref="F34:F49"/>
    <mergeCell ref="G34:G49"/>
    <mergeCell ref="T34:T49"/>
    <mergeCell ref="C34:C49"/>
    <mergeCell ref="D34:D49"/>
    <mergeCell ref="U52:AA52"/>
    <mergeCell ref="AD52:AG52"/>
    <mergeCell ref="P50:P51"/>
    <mergeCell ref="Q50:Q51"/>
    <mergeCell ref="R50:R51"/>
    <mergeCell ref="S50:S51"/>
    <mergeCell ref="T50:T51"/>
    <mergeCell ref="AG50:AG51"/>
    <mergeCell ref="J50:J51"/>
    <mergeCell ref="K50:K51"/>
    <mergeCell ref="L50:L51"/>
    <mergeCell ref="M50:M51"/>
    <mergeCell ref="N50:N51"/>
    <mergeCell ref="O50:O51"/>
    <mergeCell ref="AG34:AG49"/>
    <mergeCell ref="P34:P49"/>
    <mergeCell ref="Q34:Q49"/>
    <mergeCell ref="A31:A52"/>
    <mergeCell ref="A54:A58"/>
    <mergeCell ref="I64:I68"/>
    <mergeCell ref="J64:J68"/>
    <mergeCell ref="K64:K68"/>
    <mergeCell ref="G59:G222"/>
    <mergeCell ref="H59:H222"/>
    <mergeCell ref="B59:B222"/>
    <mergeCell ref="I79:I83"/>
    <mergeCell ref="J79:J83"/>
    <mergeCell ref="K79:K83"/>
    <mergeCell ref="I74:I78"/>
    <mergeCell ref="J74:J78"/>
    <mergeCell ref="K74:K78"/>
    <mergeCell ref="I84:I88"/>
    <mergeCell ref="J84:J88"/>
    <mergeCell ref="K84:K88"/>
    <mergeCell ref="A59:A75"/>
    <mergeCell ref="A76:A97"/>
    <mergeCell ref="A98:A114"/>
    <mergeCell ref="B34:B49"/>
    <mergeCell ref="E34:E49"/>
    <mergeCell ref="M59:M63"/>
    <mergeCell ref="N59:N63"/>
    <mergeCell ref="O59:O63"/>
    <mergeCell ref="I59:I63"/>
    <mergeCell ref="J59:J63"/>
    <mergeCell ref="K59:K63"/>
    <mergeCell ref="L59:L63"/>
    <mergeCell ref="F50:F51"/>
    <mergeCell ref="G50:G51"/>
    <mergeCell ref="H50:H51"/>
    <mergeCell ref="I50:I51"/>
    <mergeCell ref="E50:E51"/>
    <mergeCell ref="B52:M52"/>
    <mergeCell ref="B50:B51"/>
    <mergeCell ref="C50:C51"/>
    <mergeCell ref="D50:D51"/>
    <mergeCell ref="C59:C222"/>
    <mergeCell ref="D59:D222"/>
    <mergeCell ref="E59:E222"/>
    <mergeCell ref="F59:F222"/>
    <mergeCell ref="L79:L83"/>
    <mergeCell ref="M79:M83"/>
    <mergeCell ref="L74:L78"/>
    <mergeCell ref="S59:S63"/>
    <mergeCell ref="T59:T63"/>
    <mergeCell ref="AG59:AG63"/>
    <mergeCell ref="P59:P63"/>
    <mergeCell ref="Q59:Q63"/>
    <mergeCell ref="R59:R63"/>
    <mergeCell ref="M74:M78"/>
    <mergeCell ref="N74:N78"/>
    <mergeCell ref="M69:M73"/>
    <mergeCell ref="N69:N73"/>
    <mergeCell ref="O69:O73"/>
    <mergeCell ref="P69:P73"/>
    <mergeCell ref="M64:M68"/>
    <mergeCell ref="N64:N68"/>
    <mergeCell ref="O64:O68"/>
    <mergeCell ref="P64:P68"/>
    <mergeCell ref="S69:S73"/>
    <mergeCell ref="T69:T73"/>
    <mergeCell ref="AG69:AG73"/>
    <mergeCell ref="Q64:Q68"/>
    <mergeCell ref="R64:R68"/>
    <mergeCell ref="S64:S68"/>
    <mergeCell ref="T64:T68"/>
    <mergeCell ref="AG64:AG68"/>
    <mergeCell ref="L64:L68"/>
    <mergeCell ref="AG74:AG78"/>
    <mergeCell ref="T74:T78"/>
    <mergeCell ref="N79:N83"/>
    <mergeCell ref="O79:O83"/>
    <mergeCell ref="P79:P83"/>
    <mergeCell ref="Q79:Q83"/>
    <mergeCell ref="O74:O78"/>
    <mergeCell ref="P74:P78"/>
    <mergeCell ref="Q74:Q78"/>
    <mergeCell ref="R74:R78"/>
    <mergeCell ref="S74:S78"/>
    <mergeCell ref="R79:R83"/>
    <mergeCell ref="S79:S83"/>
    <mergeCell ref="T79:T83"/>
    <mergeCell ref="AG79:AG83"/>
    <mergeCell ref="Q69:Q73"/>
    <mergeCell ref="R69:R73"/>
    <mergeCell ref="S193:S196"/>
    <mergeCell ref="J199:J206"/>
    <mergeCell ref="K199:K206"/>
    <mergeCell ref="L174:L181"/>
    <mergeCell ref="M174:M181"/>
    <mergeCell ref="N174:N181"/>
    <mergeCell ref="O174:O181"/>
    <mergeCell ref="P174:P181"/>
    <mergeCell ref="Q174:Q181"/>
    <mergeCell ref="S189:S192"/>
    <mergeCell ref="I189:I192"/>
    <mergeCell ref="J189:J192"/>
    <mergeCell ref="K189:K192"/>
    <mergeCell ref="L199:L206"/>
    <mergeCell ref="M199:M206"/>
    <mergeCell ref="N199:N206"/>
    <mergeCell ref="P193:P196"/>
    <mergeCell ref="Q193:Q196"/>
    <mergeCell ref="R193:R196"/>
    <mergeCell ref="I69:I73"/>
    <mergeCell ref="T89:T101"/>
    <mergeCell ref="AG89:AG101"/>
    <mergeCell ref="T84:T88"/>
    <mergeCell ref="AG84:AG88"/>
    <mergeCell ref="I89:I101"/>
    <mergeCell ref="J89:J101"/>
    <mergeCell ref="K89:K101"/>
    <mergeCell ref="L89:L101"/>
    <mergeCell ref="M89:M101"/>
    <mergeCell ref="N89:N101"/>
    <mergeCell ref="Q84:Q88"/>
    <mergeCell ref="R84:R88"/>
    <mergeCell ref="S84:S88"/>
    <mergeCell ref="L84:L88"/>
    <mergeCell ref="M84:M88"/>
    <mergeCell ref="Q89:Q101"/>
    <mergeCell ref="R89:R101"/>
    <mergeCell ref="S89:S101"/>
    <mergeCell ref="J69:J73"/>
    <mergeCell ref="K69:K73"/>
    <mergeCell ref="L69:L73"/>
    <mergeCell ref="A115:A152"/>
    <mergeCell ref="A153:A181"/>
    <mergeCell ref="A182:A187"/>
    <mergeCell ref="A188:A196"/>
    <mergeCell ref="A197:A209"/>
    <mergeCell ref="A210:A225"/>
    <mergeCell ref="O89:O101"/>
    <mergeCell ref="P89:P101"/>
    <mergeCell ref="N84:N88"/>
    <mergeCell ref="O84:O88"/>
    <mergeCell ref="P84:P88"/>
    <mergeCell ref="I174:I181"/>
    <mergeCell ref="J174:J181"/>
    <mergeCell ref="K174:K181"/>
    <mergeCell ref="I184:I187"/>
    <mergeCell ref="J184:J187"/>
    <mergeCell ref="K184:K187"/>
    <mergeCell ref="I193:I196"/>
    <mergeCell ref="J193:J196"/>
    <mergeCell ref="K193:K196"/>
    <mergeCell ref="L193:L196"/>
    <mergeCell ref="M193:M196"/>
    <mergeCell ref="N193:N196"/>
    <mergeCell ref="O193:O196"/>
    <mergeCell ref="AG104:AG132"/>
    <mergeCell ref="Q104:Q132"/>
    <mergeCell ref="R104:R132"/>
    <mergeCell ref="S104:S132"/>
    <mergeCell ref="T104:T132"/>
    <mergeCell ref="I133:I173"/>
    <mergeCell ref="J133:J173"/>
    <mergeCell ref="K133:K173"/>
    <mergeCell ref="L133:L173"/>
    <mergeCell ref="M133:M173"/>
    <mergeCell ref="N133:N173"/>
    <mergeCell ref="O133:O173"/>
    <mergeCell ref="P133:P173"/>
    <mergeCell ref="O104:O132"/>
    <mergeCell ref="P104:P132"/>
    <mergeCell ref="I104:I132"/>
    <mergeCell ref="J104:J132"/>
    <mergeCell ref="K104:K132"/>
    <mergeCell ref="L104:L132"/>
    <mergeCell ref="M104:M132"/>
    <mergeCell ref="N104:N132"/>
    <mergeCell ref="Q133:Q173"/>
    <mergeCell ref="R133:R173"/>
    <mergeCell ref="S133:S173"/>
    <mergeCell ref="T189:T192"/>
    <mergeCell ref="AG189:AG192"/>
    <mergeCell ref="P189:P192"/>
    <mergeCell ref="Q189:Q192"/>
    <mergeCell ref="R189:R192"/>
    <mergeCell ref="L184:L187"/>
    <mergeCell ref="M184:M187"/>
    <mergeCell ref="M189:M192"/>
    <mergeCell ref="N189:N192"/>
    <mergeCell ref="O189:O192"/>
    <mergeCell ref="L189:L192"/>
    <mergeCell ref="T133:T173"/>
    <mergeCell ref="AG133:AG173"/>
    <mergeCell ref="T184:T187"/>
    <mergeCell ref="AG184:AG187"/>
    <mergeCell ref="N184:N187"/>
    <mergeCell ref="O184:O187"/>
    <mergeCell ref="P184:P187"/>
    <mergeCell ref="Q184:Q187"/>
    <mergeCell ref="R184:R187"/>
    <mergeCell ref="S184:S187"/>
    <mergeCell ref="T174:T181"/>
    <mergeCell ref="AG174:AG181"/>
    <mergeCell ref="R174:R181"/>
    <mergeCell ref="S174:S181"/>
    <mergeCell ref="T193:T196"/>
    <mergeCell ref="AG193:AG196"/>
    <mergeCell ref="A234:A235"/>
    <mergeCell ref="Q207:Q222"/>
    <mergeCell ref="R207:R222"/>
    <mergeCell ref="S207:S222"/>
    <mergeCell ref="T207:T222"/>
    <mergeCell ref="AG207:AG222"/>
    <mergeCell ref="AG199:AG206"/>
    <mergeCell ref="I207:I222"/>
    <mergeCell ref="J207:J222"/>
    <mergeCell ref="K207:K222"/>
    <mergeCell ref="L207:L222"/>
    <mergeCell ref="M207:M222"/>
    <mergeCell ref="N207:N222"/>
    <mergeCell ref="O207:O222"/>
    <mergeCell ref="P207:P222"/>
    <mergeCell ref="O199:O206"/>
    <mergeCell ref="P199:P206"/>
    <mergeCell ref="Q199:Q206"/>
    <mergeCell ref="R199:R206"/>
    <mergeCell ref="S199:S206"/>
    <mergeCell ref="T199:T206"/>
    <mergeCell ref="I199:I206"/>
    <mergeCell ref="B233:M233"/>
    <mergeCell ref="U233:AA233"/>
    <mergeCell ref="AD233:AG233"/>
    <mergeCell ref="B225:M225"/>
    <mergeCell ref="U225:AA225"/>
    <mergeCell ref="AD225:AG225"/>
    <mergeCell ref="A226:A227"/>
    <mergeCell ref="A228:A233"/>
    <mergeCell ref="V277:X277"/>
    <mergeCell ref="A272:M272"/>
    <mergeCell ref="U272:AA272"/>
    <mergeCell ref="AD272:AG272"/>
    <mergeCell ref="A236:A239"/>
    <mergeCell ref="B239:M239"/>
    <mergeCell ref="U239:AA239"/>
    <mergeCell ref="AD239:AG239"/>
    <mergeCell ref="A241:A245"/>
    <mergeCell ref="B245:M245"/>
    <mergeCell ref="U245:AA245"/>
    <mergeCell ref="AD245:AG245"/>
    <mergeCell ref="B251:M251"/>
    <mergeCell ref="U251:AA251"/>
    <mergeCell ref="AD251:AG251"/>
    <mergeCell ref="A247:A251"/>
    <mergeCell ref="D286:E286"/>
    <mergeCell ref="N286:O286"/>
    <mergeCell ref="D287:E287"/>
    <mergeCell ref="N287:O287"/>
    <mergeCell ref="B271:M271"/>
    <mergeCell ref="U271:AA271"/>
    <mergeCell ref="AD271:AG271"/>
    <mergeCell ref="A253:A257"/>
    <mergeCell ref="B257:M257"/>
    <mergeCell ref="U257:AA257"/>
    <mergeCell ref="AD257:AG257"/>
    <mergeCell ref="B263:M263"/>
    <mergeCell ref="U263:AA263"/>
    <mergeCell ref="AD263:AG263"/>
    <mergeCell ref="A259:A263"/>
    <mergeCell ref="A265:A268"/>
    <mergeCell ref="A269:A271"/>
  </mergeCells>
  <dataValidations count="2">
    <dataValidation type="whole" allowBlank="1" showInputMessage="1" showErrorMessage="1" errorTitle="DPLAN" error="El Tiempo en Semanas máximo a ingresar en cada semestre, es 24." sqref="K79:L79 K207:L207 K10:L10 K21:L21 K50:L50 K33:L34 K240:L240 K242:L242 K244:L244 K89:L89 K84:L84 K59:L59 K64:L64 K69:L69 K102:L104 K133:L133 K182:L184 K193:L193 K28:L28 K197:L199 K74:L74 K174:L174 K25:L25 K188:L189 K226:L232 K234:L238 K246:L250 K252:L256 K258:L262" xr:uid="{00000000-0002-0000-0200-000000000000}">
      <formula1>0</formula1>
      <formula2>24</formula2>
    </dataValidation>
    <dataValidation type="whole" allowBlank="1" showInputMessage="1" showErrorMessage="1" errorTitle="DPLAN" error="Sólo debe ingresar valores, NO porcentajes." sqref="I79:J79 I207:J207 I10:J10 I21:J21 I50:J50 I33:J34 I240:J240 I242:J242 I244:J244 I89:J89 I84:J84 I59:J59 I64:J64 I69:J69 I102:J104 I133:J133 I182:J184 I193:J193 I28:J28 I197:J199 I74:J74 I174:J174 I25:J25 I188:J189 I226:J232 I234:J238 I246:J250 I252:J256 I258:J262" xr:uid="{00000000-0002-0000-0200-000001000000}">
      <formula1>0</formula1>
      <formula2>1000000</formula2>
    </dataValidation>
  </dataValidations>
  <hyperlinks>
    <hyperlink ref="U21" r:id="rId1" display="javascript:void(0);" xr:uid="{00000000-0004-0000-0200-000000000000}"/>
  </hyperlinks>
  <printOptions horizontalCentered="1"/>
  <pageMargins left="0" right="0" top="0.98425196850393704" bottom="0.35433070866141736" header="0.31496062992125984" footer="0.31496062992125984"/>
  <pageSetup scale="60" pageOrder="overThenDown" orientation="landscape" r:id="rId2"/>
  <headerFooter scaleWithDoc="0" alignWithMargins="0">
    <oddHeader>&amp;L&amp;"Britannic Bold,Normal"&amp;12&amp;K002060POA PAC 2020 AJUSTADO&amp;"-,Normal"&amp;11&amp;K01+000
&amp;"Cambria,Cursiva"&amp;12&amp;K0070C0Facultad de Ciencias Químicas y de la Salud&amp;C&amp;"Century Schoolbook,Normal"&amp;12&amp;K002060&amp;P</oddHeader>
  </headerFooter>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promptTitle="DPLAN" prompt="Por favor seleccione una de las opciones disponibles." xr:uid="{00000000-0002-0000-0200-000002000000}">
          <x14:formula1>
            <xm:f>'C:\Users\Juan\Downloads\[POA ALIMENTOS (3).xlsx]OEI y Lineamientos Estratégicos'!#REF!</xm:f>
          </x14:formula1>
          <xm:sqref>B244:C244 C256 B254:C255</xm:sqref>
        </x14:dataValidation>
        <x14:dataValidation type="list" allowBlank="1" showInputMessage="1" showErrorMessage="1" promptTitle="DPLAN" prompt="Por favor seleccione una de las opciones disponibles." xr:uid="{00000000-0002-0000-0200-000003000000}">
          <x14:formula1>
            <xm:f>'[POA 2020  CARRERA DE ENFERMERIA FCQS.xlsx]OEI y Lineamientos Estratégicos'!#REF!</xm:f>
          </x14:formula1>
          <xm:sqref>B262 B250 B234:C238 B246:C249 B258:C261</xm:sqref>
        </x14:dataValidation>
        <x14:dataValidation type="list" allowBlank="1" showInputMessage="1" showErrorMessage="1" promptTitle="DPLAN" prompt="Por favor seleccione una de las opciones disponibles." xr:uid="{00000000-0002-0000-0200-000004000000}">
          <x14:formula1>
            <xm:f>'C:\Users\Juan\Downloads\[POA CORREGIDO DECANATO.xlsx]OEI y Lineamientos Estratégicos'!#REF!</xm:f>
          </x14:formula1>
          <xm:sqref>B34:C34 B50:C50</xm:sqref>
        </x14:dataValidation>
        <x14:dataValidation type="list" allowBlank="1" showInputMessage="1" showErrorMessage="1" promptTitle="DPLAN" prompt="Por favor seleccione una de las opciones disponibles." xr:uid="{00000000-0002-0000-0200-000005000000}">
          <x14:formula1>
            <xm:f>'C:\Users\Juan\Downloads\[8.- FCQS POA 2020_OBS DPLAN_20190717-3era revisión.xlsx]OEI y Lineamientos Estratégicos'!#REF!</xm:f>
          </x14:formula1>
          <xm:sqref>B10:C10 B21:C21 B33:C33 B25:C25 B28:C28 C226:C232</xm:sqref>
        </x14:dataValidation>
        <x14:dataValidation type="list" allowBlank="1" showInputMessage="1" showErrorMessage="1" promptTitle="DPLAN" prompt="Por favor seleccione una de las opciones disponibles." xr:uid="{00000000-0002-0000-0200-000006000000}">
          <x14:formula1>
            <xm:f>'C:\Users\Juan\Downloads\[POA 2020 CARRERA DE INGENIERÍA QUÍMICA.xlsx]OEI y Lineamientos Estratégicos'!#REF!</xm:f>
          </x14:formula1>
          <xm:sqref>C252:C253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437"/>
  <sheetViews>
    <sheetView showGridLines="0" zoomScaleNormal="100" workbookViewId="0">
      <selection sqref="A1:L1"/>
    </sheetView>
  </sheetViews>
  <sheetFormatPr baseColWidth="10" defaultColWidth="14.42578125" defaultRowHeight="15" customHeight="1" x14ac:dyDescent="0.2"/>
  <cols>
    <col min="1" max="1" width="7.7109375" style="1233" customWidth="1"/>
    <col min="2" max="2" width="8.7109375" style="1233" customWidth="1"/>
    <col min="3" max="4" width="25.7109375" style="1233" customWidth="1"/>
    <col min="5" max="5" width="18.7109375" style="1233" customWidth="1"/>
    <col min="6" max="7" width="25.7109375" style="1233" customWidth="1"/>
    <col min="8" max="8" width="21.7109375" style="1233" customWidth="1"/>
    <col min="9" max="12" width="14.7109375" style="1233" customWidth="1"/>
    <col min="13" max="14" width="40.7109375" style="1233" customWidth="1"/>
    <col min="15" max="16" width="15.7109375" style="1233" customWidth="1"/>
    <col min="17" max="17" width="17.7109375" style="1233" customWidth="1"/>
    <col min="18" max="19" width="15.7109375" style="1233" customWidth="1"/>
    <col min="20" max="20" width="34.7109375" style="1233" customWidth="1"/>
    <col min="21" max="21" width="16.7109375" style="1233" customWidth="1"/>
    <col min="22" max="22" width="14.7109375" style="1233" customWidth="1"/>
    <col min="23" max="23" width="33.42578125" style="1233" customWidth="1"/>
    <col min="24" max="24" width="13" style="1233" customWidth="1"/>
    <col min="25" max="25" width="10.7109375" style="1233" customWidth="1"/>
    <col min="26" max="29" width="13.7109375" style="1233" customWidth="1"/>
    <col min="30" max="32" width="9.85546875" style="1233" customWidth="1"/>
    <col min="33" max="33" width="38.140625" style="1233" customWidth="1"/>
    <col min="34" max="16384" width="14.42578125" style="1233"/>
  </cols>
  <sheetData>
    <row r="1" spans="1:33" s="226" customFormat="1" ht="45.75" customHeight="1" x14ac:dyDescent="0.25">
      <c r="A1" s="2471" t="s">
        <v>0</v>
      </c>
      <c r="B1" s="2472"/>
      <c r="C1" s="2472"/>
      <c r="D1" s="2472"/>
      <c r="E1" s="2472"/>
      <c r="F1" s="2472"/>
      <c r="G1" s="2472"/>
      <c r="H1" s="2472"/>
      <c r="I1" s="2472"/>
      <c r="J1" s="2472"/>
      <c r="K1" s="2472"/>
      <c r="L1" s="2472"/>
      <c r="M1" s="2472" t="s">
        <v>0</v>
      </c>
      <c r="N1" s="2472"/>
      <c r="O1" s="2472"/>
      <c r="P1" s="2472"/>
      <c r="Q1" s="2472"/>
      <c r="R1" s="2472"/>
      <c r="S1" s="2472"/>
      <c r="T1" s="2472"/>
      <c r="U1" s="2472"/>
      <c r="V1" s="2472" t="s">
        <v>0</v>
      </c>
      <c r="W1" s="2472"/>
      <c r="X1" s="2472"/>
      <c r="Y1" s="2472"/>
      <c r="Z1" s="2472"/>
      <c r="AA1" s="2472"/>
      <c r="AB1" s="2472"/>
      <c r="AC1" s="2472"/>
      <c r="AD1" s="2472"/>
      <c r="AE1" s="2472"/>
      <c r="AF1" s="2472"/>
      <c r="AG1" s="2473"/>
    </row>
    <row r="2" spans="1:33" s="226" customFormat="1" ht="30" x14ac:dyDescent="0.25">
      <c r="A2" s="2474" t="s">
        <v>1</v>
      </c>
      <c r="B2" s="2475"/>
      <c r="C2" s="2475"/>
      <c r="D2" s="2475"/>
      <c r="E2" s="2475"/>
      <c r="F2" s="2475"/>
      <c r="G2" s="2475"/>
      <c r="H2" s="2475"/>
      <c r="I2" s="2475"/>
      <c r="J2" s="2475"/>
      <c r="K2" s="2475"/>
      <c r="L2" s="2475"/>
      <c r="M2" s="2475" t="s">
        <v>1</v>
      </c>
      <c r="N2" s="2475"/>
      <c r="O2" s="2475"/>
      <c r="P2" s="2475"/>
      <c r="Q2" s="2475"/>
      <c r="R2" s="2475"/>
      <c r="S2" s="2475"/>
      <c r="T2" s="2475"/>
      <c r="U2" s="2475"/>
      <c r="V2" s="2475" t="s">
        <v>1</v>
      </c>
      <c r="W2" s="2475"/>
      <c r="X2" s="2475"/>
      <c r="Y2" s="2475"/>
      <c r="Z2" s="2475"/>
      <c r="AA2" s="2475"/>
      <c r="AB2" s="2475"/>
      <c r="AC2" s="2475"/>
      <c r="AD2" s="2475"/>
      <c r="AE2" s="2475"/>
      <c r="AF2" s="2475"/>
      <c r="AG2" s="2476"/>
    </row>
    <row r="3" spans="1:33" s="226" customFormat="1" ht="30.75" x14ac:dyDescent="0.25">
      <c r="A3" s="2465" t="s">
        <v>340</v>
      </c>
      <c r="B3" s="2466"/>
      <c r="C3" s="2466"/>
      <c r="D3" s="2466"/>
      <c r="E3" s="2466"/>
      <c r="F3" s="2466"/>
      <c r="G3" s="2466"/>
      <c r="H3" s="2466"/>
      <c r="I3" s="2466"/>
      <c r="J3" s="2466"/>
      <c r="K3" s="2466"/>
      <c r="L3" s="2466"/>
      <c r="M3" s="2466" t="s">
        <v>340</v>
      </c>
      <c r="N3" s="2466"/>
      <c r="O3" s="2466"/>
      <c r="P3" s="2466"/>
      <c r="Q3" s="2466"/>
      <c r="R3" s="2466"/>
      <c r="S3" s="2466"/>
      <c r="T3" s="2466"/>
      <c r="U3" s="2466"/>
      <c r="V3" s="2466" t="s">
        <v>340</v>
      </c>
      <c r="W3" s="2466"/>
      <c r="X3" s="2466"/>
      <c r="Y3" s="2466"/>
      <c r="Z3" s="2466"/>
      <c r="AA3" s="2466"/>
      <c r="AB3" s="2466"/>
      <c r="AC3" s="2466"/>
      <c r="AD3" s="2466"/>
      <c r="AE3" s="2466"/>
      <c r="AF3" s="2466"/>
      <c r="AG3" s="2467"/>
    </row>
    <row r="4" spans="1:33" s="226" customFormat="1" ht="27" thickBot="1" x14ac:dyDescent="0.3">
      <c r="A4" s="2468" t="s">
        <v>2128</v>
      </c>
      <c r="B4" s="2469"/>
      <c r="C4" s="2469"/>
      <c r="D4" s="2469"/>
      <c r="E4" s="2469"/>
      <c r="F4" s="2469"/>
      <c r="G4" s="2469"/>
      <c r="H4" s="2469"/>
      <c r="I4" s="2469"/>
      <c r="J4" s="2469"/>
      <c r="K4" s="2469"/>
      <c r="L4" s="2469"/>
      <c r="M4" s="2469" t="s">
        <v>2128</v>
      </c>
      <c r="N4" s="2469"/>
      <c r="O4" s="2469"/>
      <c r="P4" s="2469"/>
      <c r="Q4" s="2469"/>
      <c r="R4" s="2469"/>
      <c r="S4" s="2469"/>
      <c r="T4" s="2469"/>
      <c r="U4" s="2469"/>
      <c r="V4" s="2469" t="s">
        <v>2128</v>
      </c>
      <c r="W4" s="2469"/>
      <c r="X4" s="2469"/>
      <c r="Y4" s="2469"/>
      <c r="Z4" s="2469"/>
      <c r="AA4" s="2469"/>
      <c r="AB4" s="2469"/>
      <c r="AC4" s="2469"/>
      <c r="AD4" s="2469"/>
      <c r="AE4" s="2469"/>
      <c r="AF4" s="2469"/>
      <c r="AG4" s="2470"/>
    </row>
    <row r="5" spans="1:33" s="3" customFormat="1" ht="24" customHeight="1" thickBot="1" x14ac:dyDescent="0.3">
      <c r="B5" s="4"/>
      <c r="C5" s="4"/>
      <c r="D5" s="4"/>
      <c r="E5" s="4"/>
      <c r="F5" s="4"/>
      <c r="G5" s="4"/>
      <c r="H5" s="4"/>
      <c r="I5" s="1231"/>
      <c r="J5" s="1231"/>
      <c r="K5" s="1231"/>
      <c r="L5" s="1231"/>
      <c r="N5" s="1232"/>
      <c r="O5" s="227"/>
      <c r="P5" s="228"/>
      <c r="Q5" s="228"/>
      <c r="R5" s="228"/>
      <c r="S5" s="228"/>
      <c r="U5" s="4"/>
      <c r="V5" s="229"/>
      <c r="W5" s="230"/>
      <c r="X5" s="231"/>
      <c r="Y5" s="231"/>
      <c r="Z5" s="4"/>
      <c r="AA5" s="232"/>
      <c r="AB5" s="232"/>
      <c r="AC5" s="232"/>
      <c r="AD5" s="4"/>
      <c r="AE5" s="4"/>
      <c r="AF5" s="4"/>
    </row>
    <row r="6" spans="1:33" s="6" customFormat="1" ht="27" customHeight="1" thickTop="1" thickBot="1" x14ac:dyDescent="0.3">
      <c r="A6" s="2477" t="s">
        <v>3</v>
      </c>
      <c r="B6" s="2478"/>
      <c r="C6" s="2478"/>
      <c r="D6" s="2478"/>
      <c r="E6" s="2478"/>
      <c r="F6" s="2478"/>
      <c r="G6" s="2478"/>
      <c r="H6" s="2478"/>
      <c r="I6" s="2478"/>
      <c r="J6" s="2478"/>
      <c r="K6" s="2478"/>
      <c r="L6" s="2478"/>
      <c r="M6" s="2478" t="s">
        <v>3</v>
      </c>
      <c r="N6" s="2478"/>
      <c r="O6" s="2478"/>
      <c r="P6" s="2478"/>
      <c r="Q6" s="2478"/>
      <c r="R6" s="2478"/>
      <c r="S6" s="2478"/>
      <c r="T6" s="2478"/>
      <c r="U6" s="2478"/>
      <c r="V6" s="2478"/>
      <c r="W6" s="2478" t="s">
        <v>3</v>
      </c>
      <c r="X6" s="2478"/>
      <c r="Y6" s="2478"/>
      <c r="Z6" s="3488"/>
      <c r="AA6" s="2478"/>
      <c r="AB6" s="3489"/>
      <c r="AC6" s="2478"/>
      <c r="AD6" s="2478"/>
      <c r="AE6" s="2478"/>
      <c r="AF6" s="2478"/>
      <c r="AG6" s="2479"/>
    </row>
    <row r="7" spans="1:33" s="6" customFormat="1" ht="27" customHeight="1" thickBot="1" x14ac:dyDescent="0.3">
      <c r="A7" s="2480" t="s">
        <v>4</v>
      </c>
      <c r="B7" s="2481"/>
      <c r="C7" s="2481"/>
      <c r="D7" s="2481"/>
      <c r="E7" s="2481"/>
      <c r="F7" s="2481"/>
      <c r="G7" s="2481"/>
      <c r="H7" s="2481"/>
      <c r="I7" s="2481"/>
      <c r="J7" s="2481"/>
      <c r="K7" s="2481"/>
      <c r="L7" s="2481"/>
      <c r="M7" s="2481"/>
      <c r="N7" s="2481"/>
      <c r="O7" s="2482" t="s">
        <v>5</v>
      </c>
      <c r="P7" s="2483"/>
      <c r="Q7" s="2483"/>
      <c r="R7" s="2483"/>
      <c r="S7" s="2483"/>
      <c r="T7" s="2483"/>
      <c r="U7" s="2483"/>
      <c r="V7" s="2483"/>
      <c r="W7" s="2483"/>
      <c r="X7" s="2483"/>
      <c r="Y7" s="2483"/>
      <c r="Z7" s="3490"/>
      <c r="AA7" s="2483"/>
      <c r="AB7" s="3491"/>
      <c r="AC7" s="2483"/>
      <c r="AD7" s="2483"/>
      <c r="AE7" s="2483"/>
      <c r="AF7" s="2483"/>
      <c r="AG7" s="2484"/>
    </row>
    <row r="8" spans="1:33" s="6" customFormat="1" ht="39.950000000000003" customHeight="1" x14ac:dyDescent="0.25">
      <c r="A8" s="2485" t="s">
        <v>6</v>
      </c>
      <c r="B8" s="2487" t="s">
        <v>7</v>
      </c>
      <c r="C8" s="2487" t="s">
        <v>8</v>
      </c>
      <c r="D8" s="2487" t="s">
        <v>9</v>
      </c>
      <c r="E8" s="2487" t="s">
        <v>10</v>
      </c>
      <c r="F8" s="2487" t="s">
        <v>11</v>
      </c>
      <c r="G8" s="2487" t="s">
        <v>12</v>
      </c>
      <c r="H8" s="2501" t="s">
        <v>13</v>
      </c>
      <c r="I8" s="2503" t="s">
        <v>14</v>
      </c>
      <c r="J8" s="2503"/>
      <c r="K8" s="2501" t="s">
        <v>15</v>
      </c>
      <c r="L8" s="2501"/>
      <c r="M8" s="2501" t="s">
        <v>16</v>
      </c>
      <c r="N8" s="3208" t="s">
        <v>17</v>
      </c>
      <c r="O8" s="2500" t="s">
        <v>18</v>
      </c>
      <c r="P8" s="2492"/>
      <c r="Q8" s="2492"/>
      <c r="R8" s="2492"/>
      <c r="S8" s="3210" t="s">
        <v>19</v>
      </c>
      <c r="T8" s="2492" t="s">
        <v>20</v>
      </c>
      <c r="U8" s="2494" t="s">
        <v>21</v>
      </c>
      <c r="V8" s="2494"/>
      <c r="W8" s="2494"/>
      <c r="X8" s="2494"/>
      <c r="Y8" s="2494"/>
      <c r="Z8" s="2494"/>
      <c r="AA8" s="2489" t="s">
        <v>22</v>
      </c>
      <c r="AB8" s="2489"/>
      <c r="AC8" s="2489"/>
      <c r="AD8" s="2489" t="s">
        <v>23</v>
      </c>
      <c r="AE8" s="2489"/>
      <c r="AF8" s="2489"/>
      <c r="AG8" s="2490" t="s">
        <v>24</v>
      </c>
    </row>
    <row r="9" spans="1:33" s="6" customFormat="1" ht="65.099999999999994" customHeight="1" thickBot="1" x14ac:dyDescent="0.3">
      <c r="A9" s="2486"/>
      <c r="B9" s="2488"/>
      <c r="C9" s="2488"/>
      <c r="D9" s="2488"/>
      <c r="E9" s="2488"/>
      <c r="F9" s="2488"/>
      <c r="G9" s="2488"/>
      <c r="H9" s="2502"/>
      <c r="I9" s="7" t="s">
        <v>25</v>
      </c>
      <c r="J9" s="7" t="s">
        <v>26</v>
      </c>
      <c r="K9" s="7" t="s">
        <v>25</v>
      </c>
      <c r="L9" s="7" t="s">
        <v>26</v>
      </c>
      <c r="M9" s="2502"/>
      <c r="N9" s="3494"/>
      <c r="O9" s="8" t="s">
        <v>27</v>
      </c>
      <c r="P9" s="1230" t="s">
        <v>28</v>
      </c>
      <c r="Q9" s="1230" t="s">
        <v>29</v>
      </c>
      <c r="R9" s="1230" t="s">
        <v>30</v>
      </c>
      <c r="S9" s="3495"/>
      <c r="T9" s="2493"/>
      <c r="U9" s="9" t="s">
        <v>31</v>
      </c>
      <c r="V9" s="9" t="s">
        <v>32</v>
      </c>
      <c r="W9" s="9" t="s">
        <v>33</v>
      </c>
      <c r="X9" s="9" t="s">
        <v>34</v>
      </c>
      <c r="Y9" s="9" t="s">
        <v>35</v>
      </c>
      <c r="Z9" s="10" t="s">
        <v>36</v>
      </c>
      <c r="AA9" s="11" t="s">
        <v>37</v>
      </c>
      <c r="AB9" s="11" t="s">
        <v>38</v>
      </c>
      <c r="AC9" s="11" t="s">
        <v>39</v>
      </c>
      <c r="AD9" s="12" t="s">
        <v>40</v>
      </c>
      <c r="AE9" s="12" t="s">
        <v>41</v>
      </c>
      <c r="AF9" s="12" t="s">
        <v>42</v>
      </c>
      <c r="AG9" s="2491"/>
    </row>
    <row r="10" spans="1:33" ht="18" customHeight="1" x14ac:dyDescent="0.2">
      <c r="A10" s="3492" t="s">
        <v>43</v>
      </c>
      <c r="B10" s="3251" t="s">
        <v>44</v>
      </c>
      <c r="C10" s="3254" t="s">
        <v>45</v>
      </c>
      <c r="D10" s="3255" t="s">
        <v>285</v>
      </c>
      <c r="E10" s="3256" t="s">
        <v>47</v>
      </c>
      <c r="F10" s="3258" t="s">
        <v>48</v>
      </c>
      <c r="G10" s="3258" t="s">
        <v>49</v>
      </c>
      <c r="H10" s="3255" t="s">
        <v>341</v>
      </c>
      <c r="I10" s="3243">
        <v>2</v>
      </c>
      <c r="J10" s="3243">
        <v>2</v>
      </c>
      <c r="K10" s="3246">
        <v>20</v>
      </c>
      <c r="L10" s="3247">
        <v>24</v>
      </c>
      <c r="M10" s="3248" t="s">
        <v>1384</v>
      </c>
      <c r="N10" s="3248" t="s">
        <v>1385</v>
      </c>
      <c r="O10" s="3268">
        <f>+AC10+AC12+AC14</f>
        <v>34320</v>
      </c>
      <c r="P10" s="3271">
        <f>+AC16</f>
        <v>3000</v>
      </c>
      <c r="Q10" s="3271">
        <f>AC18</f>
        <v>3782.4079999999999</v>
      </c>
      <c r="R10" s="3273">
        <v>0</v>
      </c>
      <c r="S10" s="3274">
        <f>+SUM(O10:Q21)</f>
        <v>41102.408000000003</v>
      </c>
      <c r="T10" s="3263" t="s">
        <v>342</v>
      </c>
      <c r="U10" s="1234" t="s">
        <v>50</v>
      </c>
      <c r="V10" s="1235"/>
      <c r="W10" s="1614" t="s">
        <v>51</v>
      </c>
      <c r="X10" s="1236"/>
      <c r="Y10" s="1237"/>
      <c r="Z10" s="1238"/>
      <c r="AA10" s="1239"/>
      <c r="AB10" s="1239"/>
      <c r="AC10" s="1240">
        <f>SUM(AB11)</f>
        <v>4200</v>
      </c>
      <c r="AD10" s="1241"/>
      <c r="AE10" s="1242"/>
      <c r="AF10" s="1242"/>
      <c r="AG10" s="3265"/>
    </row>
    <row r="11" spans="1:33" ht="18" customHeight="1" x14ac:dyDescent="0.2">
      <c r="A11" s="3217"/>
      <c r="B11" s="3252"/>
      <c r="C11" s="3249"/>
      <c r="D11" s="3249"/>
      <c r="E11" s="3257"/>
      <c r="F11" s="3249"/>
      <c r="G11" s="3249"/>
      <c r="H11" s="3249"/>
      <c r="I11" s="3244"/>
      <c r="J11" s="3244"/>
      <c r="K11" s="3244"/>
      <c r="L11" s="3244"/>
      <c r="M11" s="3249"/>
      <c r="N11" s="3249"/>
      <c r="O11" s="3269"/>
      <c r="P11" s="3260"/>
      <c r="Q11" s="3260"/>
      <c r="R11" s="3260"/>
      <c r="S11" s="3260"/>
      <c r="T11" s="3264"/>
      <c r="U11" s="1243"/>
      <c r="V11" s="1244" t="s">
        <v>47</v>
      </c>
      <c r="W11" s="1612" t="s">
        <v>51</v>
      </c>
      <c r="X11" s="1245">
        <v>1</v>
      </c>
      <c r="Y11" s="1246" t="s">
        <v>264</v>
      </c>
      <c r="Z11" s="1247">
        <v>4200</v>
      </c>
      <c r="AA11" s="1248">
        <f>+X11*Z11</f>
        <v>4200</v>
      </c>
      <c r="AB11" s="1248">
        <f>+AA11</f>
        <v>4200</v>
      </c>
      <c r="AC11" s="1249"/>
      <c r="AD11" s="1250"/>
      <c r="AE11" s="1250" t="s">
        <v>52</v>
      </c>
      <c r="AF11" s="1251"/>
      <c r="AG11" s="3241"/>
    </row>
    <row r="12" spans="1:33" ht="18" customHeight="1" x14ac:dyDescent="0.2">
      <c r="A12" s="3217"/>
      <c r="B12" s="3252"/>
      <c r="C12" s="3249"/>
      <c r="D12" s="3249"/>
      <c r="E12" s="3257"/>
      <c r="F12" s="3249"/>
      <c r="G12" s="3249"/>
      <c r="H12" s="3249"/>
      <c r="I12" s="3244"/>
      <c r="J12" s="3244"/>
      <c r="K12" s="3244"/>
      <c r="L12" s="3244"/>
      <c r="M12" s="3249"/>
      <c r="N12" s="3249"/>
      <c r="O12" s="3269"/>
      <c r="P12" s="3260"/>
      <c r="Q12" s="3260"/>
      <c r="R12" s="3260"/>
      <c r="S12" s="3260"/>
      <c r="T12" s="3264"/>
      <c r="U12" s="1252" t="s">
        <v>53</v>
      </c>
      <c r="V12" s="1253"/>
      <c r="W12" s="1641" t="s">
        <v>54</v>
      </c>
      <c r="X12" s="1254"/>
      <c r="Y12" s="1250"/>
      <c r="Z12" s="1255"/>
      <c r="AA12" s="1256"/>
      <c r="AB12" s="1256"/>
      <c r="AC12" s="1257">
        <f>SUM(AB13)</f>
        <v>29800</v>
      </c>
      <c r="AD12" s="1250"/>
      <c r="AE12" s="1250"/>
      <c r="AF12" s="1251"/>
      <c r="AG12" s="3241"/>
    </row>
    <row r="13" spans="1:33" ht="18" customHeight="1" x14ac:dyDescent="0.2">
      <c r="A13" s="3217"/>
      <c r="B13" s="3252"/>
      <c r="C13" s="3249"/>
      <c r="D13" s="3249"/>
      <c r="E13" s="3257"/>
      <c r="F13" s="3249"/>
      <c r="G13" s="3249"/>
      <c r="H13" s="3249"/>
      <c r="I13" s="3244"/>
      <c r="J13" s="3244"/>
      <c r="K13" s="3244"/>
      <c r="L13" s="3244"/>
      <c r="M13" s="3249"/>
      <c r="N13" s="3249"/>
      <c r="O13" s="3269"/>
      <c r="P13" s="3260"/>
      <c r="Q13" s="3260"/>
      <c r="R13" s="3260"/>
      <c r="S13" s="3260"/>
      <c r="T13" s="3264"/>
      <c r="U13" s="1243"/>
      <c r="V13" s="1244" t="s">
        <v>47</v>
      </c>
      <c r="W13" s="1612" t="s">
        <v>54</v>
      </c>
      <c r="X13" s="1258">
        <v>1</v>
      </c>
      <c r="Y13" s="1259" t="s">
        <v>264</v>
      </c>
      <c r="Z13" s="1260">
        <f>39800-4000-6000</f>
        <v>29800</v>
      </c>
      <c r="AA13" s="1261">
        <f>+X13*Z13</f>
        <v>29800</v>
      </c>
      <c r="AB13" s="1261">
        <f>+AA13</f>
        <v>29800</v>
      </c>
      <c r="AC13" s="1262"/>
      <c r="AD13" s="1263"/>
      <c r="AE13" s="1263" t="s">
        <v>52</v>
      </c>
      <c r="AF13" s="1251"/>
      <c r="AG13" s="3241"/>
    </row>
    <row r="14" spans="1:33" ht="18" customHeight="1" x14ac:dyDescent="0.2">
      <c r="A14" s="3217"/>
      <c r="B14" s="3252"/>
      <c r="C14" s="3249"/>
      <c r="D14" s="3249"/>
      <c r="E14" s="3257"/>
      <c r="F14" s="3249"/>
      <c r="G14" s="3249"/>
      <c r="H14" s="3249"/>
      <c r="I14" s="3244"/>
      <c r="J14" s="3244"/>
      <c r="K14" s="3244"/>
      <c r="L14" s="3244"/>
      <c r="M14" s="3249"/>
      <c r="N14" s="3249"/>
      <c r="O14" s="3269"/>
      <c r="P14" s="3260"/>
      <c r="Q14" s="3260"/>
      <c r="R14" s="3260"/>
      <c r="S14" s="3260"/>
      <c r="T14" s="3264"/>
      <c r="U14" s="1243" t="s">
        <v>55</v>
      </c>
      <c r="V14" s="1244"/>
      <c r="W14" s="1615" t="s">
        <v>56</v>
      </c>
      <c r="X14" s="1258"/>
      <c r="Y14" s="1259"/>
      <c r="Z14" s="1264"/>
      <c r="AA14" s="1261"/>
      <c r="AB14" s="1261"/>
      <c r="AC14" s="1262">
        <f>SUM(AB15)</f>
        <v>320</v>
      </c>
      <c r="AD14" s="1263"/>
      <c r="AE14" s="1263"/>
      <c r="AF14" s="1265"/>
      <c r="AG14" s="3241"/>
    </row>
    <row r="15" spans="1:33" ht="18" customHeight="1" x14ac:dyDescent="0.2">
      <c r="A15" s="3217"/>
      <c r="B15" s="3252"/>
      <c r="C15" s="3249"/>
      <c r="D15" s="3249"/>
      <c r="E15" s="3257"/>
      <c r="F15" s="3249"/>
      <c r="G15" s="3249"/>
      <c r="H15" s="3249"/>
      <c r="I15" s="3244"/>
      <c r="J15" s="3244"/>
      <c r="K15" s="3244"/>
      <c r="L15" s="3244"/>
      <c r="M15" s="3249"/>
      <c r="N15" s="3249"/>
      <c r="O15" s="3269"/>
      <c r="P15" s="3260"/>
      <c r="Q15" s="3260"/>
      <c r="R15" s="3260"/>
      <c r="S15" s="3260"/>
      <c r="T15" s="3264"/>
      <c r="U15" s="1243"/>
      <c r="V15" s="1244" t="s">
        <v>47</v>
      </c>
      <c r="W15" s="1612" t="s">
        <v>56</v>
      </c>
      <c r="X15" s="1258">
        <v>1</v>
      </c>
      <c r="Y15" s="1259" t="s">
        <v>264</v>
      </c>
      <c r="Z15" s="1264">
        <v>320</v>
      </c>
      <c r="AA15" s="1261">
        <f>+X15*Z15</f>
        <v>320</v>
      </c>
      <c r="AB15" s="1261">
        <f>+AA15</f>
        <v>320</v>
      </c>
      <c r="AC15" s="1262"/>
      <c r="AD15" s="1263"/>
      <c r="AE15" s="1263" t="s">
        <v>52</v>
      </c>
      <c r="AF15" s="1251"/>
      <c r="AG15" s="3241"/>
    </row>
    <row r="16" spans="1:33" ht="45" customHeight="1" x14ac:dyDescent="0.2">
      <c r="A16" s="3217"/>
      <c r="B16" s="3252"/>
      <c r="C16" s="3249"/>
      <c r="D16" s="3249"/>
      <c r="E16" s="3257"/>
      <c r="F16" s="3249"/>
      <c r="G16" s="3249"/>
      <c r="H16" s="3249"/>
      <c r="I16" s="3244"/>
      <c r="J16" s="3244"/>
      <c r="K16" s="3244"/>
      <c r="L16" s="3244"/>
      <c r="M16" s="3249"/>
      <c r="N16" s="3249"/>
      <c r="O16" s="3269"/>
      <c r="P16" s="3260"/>
      <c r="Q16" s="3260"/>
      <c r="R16" s="3260"/>
      <c r="S16" s="3260"/>
      <c r="T16" s="3264"/>
      <c r="U16" s="1266" t="s">
        <v>1164</v>
      </c>
      <c r="V16" s="1244"/>
      <c r="W16" s="1642" t="s">
        <v>915</v>
      </c>
      <c r="X16" s="1258"/>
      <c r="Y16" s="1259"/>
      <c r="Z16" s="1264"/>
      <c r="AA16" s="1261"/>
      <c r="AB16" s="1261"/>
      <c r="AC16" s="1267">
        <v>3000</v>
      </c>
      <c r="AD16" s="1263"/>
      <c r="AE16" s="1263"/>
      <c r="AF16" s="1251"/>
      <c r="AG16" s="3241"/>
    </row>
    <row r="17" spans="1:33" ht="56.25" customHeight="1" x14ac:dyDescent="0.2">
      <c r="A17" s="3217"/>
      <c r="B17" s="3252"/>
      <c r="C17" s="3249"/>
      <c r="D17" s="3249"/>
      <c r="E17" s="3257"/>
      <c r="F17" s="3249"/>
      <c r="G17" s="3249"/>
      <c r="H17" s="3249"/>
      <c r="I17" s="3244"/>
      <c r="J17" s="3244"/>
      <c r="K17" s="3244"/>
      <c r="L17" s="3244"/>
      <c r="M17" s="3249"/>
      <c r="N17" s="3249"/>
      <c r="O17" s="3269"/>
      <c r="P17" s="3260"/>
      <c r="Q17" s="3260"/>
      <c r="R17" s="3260"/>
      <c r="S17" s="3260"/>
      <c r="T17" s="3264"/>
      <c r="U17" s="1243"/>
      <c r="V17" s="1244" t="s">
        <v>47</v>
      </c>
      <c r="W17" s="1612" t="s">
        <v>1440</v>
      </c>
      <c r="X17" s="1258">
        <v>1</v>
      </c>
      <c r="Y17" s="1259" t="s">
        <v>264</v>
      </c>
      <c r="Z17" s="1264">
        <v>3000</v>
      </c>
      <c r="AA17" s="1261">
        <f>+X17*Z17</f>
        <v>3000</v>
      </c>
      <c r="AB17" s="1261">
        <f>+AA17</f>
        <v>3000</v>
      </c>
      <c r="AC17" s="1262"/>
      <c r="AD17" s="1263"/>
      <c r="AE17" s="1263"/>
      <c r="AF17" s="1251" t="s">
        <v>52</v>
      </c>
      <c r="AG17" s="3241"/>
    </row>
    <row r="18" spans="1:33" ht="33.950000000000003" customHeight="1" x14ac:dyDescent="0.2">
      <c r="A18" s="3217"/>
      <c r="B18" s="3252"/>
      <c r="C18" s="3249"/>
      <c r="D18" s="3249"/>
      <c r="E18" s="3257"/>
      <c r="F18" s="3249"/>
      <c r="G18" s="3249"/>
      <c r="H18" s="3249"/>
      <c r="I18" s="3244"/>
      <c r="J18" s="3244"/>
      <c r="K18" s="3244"/>
      <c r="L18" s="3244"/>
      <c r="M18" s="3249"/>
      <c r="N18" s="3249"/>
      <c r="O18" s="3269"/>
      <c r="P18" s="3260"/>
      <c r="Q18" s="3260"/>
      <c r="R18" s="3260"/>
      <c r="S18" s="3260"/>
      <c r="T18" s="3264"/>
      <c r="U18" s="1243" t="s">
        <v>741</v>
      </c>
      <c r="V18" s="1244"/>
      <c r="W18" s="1615" t="s">
        <v>132</v>
      </c>
      <c r="X18" s="1258"/>
      <c r="Y18" s="1259"/>
      <c r="Z18" s="1264"/>
      <c r="AA18" s="1261"/>
      <c r="AB18" s="1261"/>
      <c r="AC18" s="2443">
        <f>SUM(AB19:AB21)</f>
        <v>3782.4079999999999</v>
      </c>
      <c r="AD18" s="1263"/>
      <c r="AE18" s="1263"/>
      <c r="AF18" s="1251"/>
      <c r="AG18" s="3241"/>
    </row>
    <row r="19" spans="1:33" ht="18" customHeight="1" x14ac:dyDescent="0.2">
      <c r="A19" s="3217"/>
      <c r="B19" s="3252"/>
      <c r="C19" s="3249"/>
      <c r="D19" s="3249"/>
      <c r="E19" s="3257"/>
      <c r="F19" s="3249"/>
      <c r="G19" s="3249"/>
      <c r="H19" s="3249"/>
      <c r="I19" s="3244"/>
      <c r="J19" s="3244"/>
      <c r="K19" s="3244"/>
      <c r="L19" s="3244"/>
      <c r="M19" s="3249"/>
      <c r="N19" s="3249"/>
      <c r="O19" s="3269"/>
      <c r="P19" s="3260"/>
      <c r="Q19" s="3260"/>
      <c r="R19" s="3260"/>
      <c r="S19" s="3260"/>
      <c r="T19" s="3264"/>
      <c r="U19" s="1243"/>
      <c r="V19" s="1244" t="s">
        <v>47</v>
      </c>
      <c r="W19" s="1612" t="s">
        <v>927</v>
      </c>
      <c r="X19" s="1258">
        <v>3</v>
      </c>
      <c r="Y19" s="1259" t="s">
        <v>264</v>
      </c>
      <c r="Z19" s="1247">
        <v>888</v>
      </c>
      <c r="AA19" s="1248">
        <f t="shared" ref="AA19:AA21" si="0">+X19*Z19</f>
        <v>2664</v>
      </c>
      <c r="AB19" s="1248">
        <f t="shared" ref="AB19:AB21" si="1">+AA19*0.12+AA19</f>
        <v>2983.68</v>
      </c>
      <c r="AC19" s="1262"/>
      <c r="AD19" s="1263"/>
      <c r="AE19" s="1263"/>
      <c r="AF19" s="1263" t="s">
        <v>52</v>
      </c>
      <c r="AG19" s="3241"/>
    </row>
    <row r="20" spans="1:33" ht="18" customHeight="1" x14ac:dyDescent="0.2">
      <c r="A20" s="3217"/>
      <c r="B20" s="3252"/>
      <c r="C20" s="3249"/>
      <c r="D20" s="3249"/>
      <c r="E20" s="3257"/>
      <c r="F20" s="3249"/>
      <c r="G20" s="3249"/>
      <c r="H20" s="3249"/>
      <c r="I20" s="3244"/>
      <c r="J20" s="3244"/>
      <c r="K20" s="3244"/>
      <c r="L20" s="3244"/>
      <c r="M20" s="3249"/>
      <c r="N20" s="3249"/>
      <c r="O20" s="3269"/>
      <c r="P20" s="3260"/>
      <c r="Q20" s="3260"/>
      <c r="R20" s="3260"/>
      <c r="S20" s="3260"/>
      <c r="T20" s="3264"/>
      <c r="U20" s="1243"/>
      <c r="V20" s="1244" t="s">
        <v>47</v>
      </c>
      <c r="W20" s="1612" t="s">
        <v>928</v>
      </c>
      <c r="X20" s="1258">
        <v>2</v>
      </c>
      <c r="Y20" s="1259" t="s">
        <v>264</v>
      </c>
      <c r="Z20" s="1247">
        <v>245.41</v>
      </c>
      <c r="AA20" s="1248">
        <f t="shared" si="0"/>
        <v>490.82</v>
      </c>
      <c r="AB20" s="1248">
        <f t="shared" si="1"/>
        <v>549.71839999999997</v>
      </c>
      <c r="AC20" s="1268"/>
      <c r="AD20" s="1263"/>
      <c r="AE20" s="1263"/>
      <c r="AF20" s="1263" t="s">
        <v>52</v>
      </c>
      <c r="AG20" s="3241"/>
    </row>
    <row r="21" spans="1:33" ht="33.950000000000003" customHeight="1" x14ac:dyDescent="0.2">
      <c r="A21" s="3217"/>
      <c r="B21" s="3253"/>
      <c r="C21" s="3249"/>
      <c r="D21" s="3249"/>
      <c r="E21" s="3257"/>
      <c r="F21" s="3249"/>
      <c r="G21" s="3249"/>
      <c r="H21" s="3250"/>
      <c r="I21" s="3245"/>
      <c r="J21" s="3245"/>
      <c r="K21" s="3245"/>
      <c r="L21" s="3245"/>
      <c r="M21" s="3250"/>
      <c r="N21" s="3250"/>
      <c r="O21" s="3270"/>
      <c r="P21" s="3272"/>
      <c r="Q21" s="3272"/>
      <c r="R21" s="3260"/>
      <c r="S21" s="3272"/>
      <c r="T21" s="3275"/>
      <c r="U21" s="1269"/>
      <c r="V21" s="1270" t="s">
        <v>47</v>
      </c>
      <c r="W21" s="1616" t="s">
        <v>2109</v>
      </c>
      <c r="X21" s="1271">
        <v>1</v>
      </c>
      <c r="Y21" s="1272" t="s">
        <v>264</v>
      </c>
      <c r="Z21" s="1273">
        <v>222.33</v>
      </c>
      <c r="AA21" s="1274">
        <f t="shared" si="0"/>
        <v>222.33</v>
      </c>
      <c r="AB21" s="1274">
        <f t="shared" si="1"/>
        <v>249.00960000000001</v>
      </c>
      <c r="AC21" s="1275"/>
      <c r="AD21" s="1272"/>
      <c r="AE21" s="1272"/>
      <c r="AF21" s="1272" t="s">
        <v>52</v>
      </c>
      <c r="AG21" s="3241"/>
    </row>
    <row r="22" spans="1:33" ht="60.75" customHeight="1" x14ac:dyDescent="0.2">
      <c r="A22" s="3217"/>
      <c r="B22" s="3251" t="s">
        <v>44</v>
      </c>
      <c r="C22" s="3254" t="s">
        <v>45</v>
      </c>
      <c r="D22" s="3255" t="s">
        <v>87</v>
      </c>
      <c r="E22" s="3266" t="s">
        <v>47</v>
      </c>
      <c r="F22" s="3255" t="s">
        <v>343</v>
      </c>
      <c r="G22" s="3255" t="s">
        <v>324</v>
      </c>
      <c r="H22" s="3255" t="s">
        <v>344</v>
      </c>
      <c r="I22" s="3267">
        <v>450</v>
      </c>
      <c r="J22" s="3267">
        <v>450</v>
      </c>
      <c r="K22" s="3243">
        <v>20</v>
      </c>
      <c r="L22" s="3267">
        <v>24</v>
      </c>
      <c r="M22" s="3248" t="s">
        <v>1386</v>
      </c>
      <c r="N22" s="3285" t="s">
        <v>672</v>
      </c>
      <c r="O22" s="3278">
        <f>AC22</f>
        <v>6.5</v>
      </c>
      <c r="P22" s="3261">
        <v>0</v>
      </c>
      <c r="Q22" s="3259">
        <v>0</v>
      </c>
      <c r="R22" s="3261">
        <v>0</v>
      </c>
      <c r="S22" s="3262">
        <f>+SUM(O22:Q23)</f>
        <v>6.5</v>
      </c>
      <c r="T22" s="3263" t="s">
        <v>345</v>
      </c>
      <c r="U22" s="1243" t="s">
        <v>64</v>
      </c>
      <c r="V22" s="1276"/>
      <c r="W22" s="1615" t="s">
        <v>105</v>
      </c>
      <c r="X22" s="1258"/>
      <c r="Y22" s="1259"/>
      <c r="Z22" s="1264"/>
      <c r="AA22" s="1261"/>
      <c r="AB22" s="1261"/>
      <c r="AC22" s="1262">
        <f>SUM(AB23)</f>
        <v>6.5</v>
      </c>
      <c r="AD22" s="1263"/>
      <c r="AE22" s="1263"/>
      <c r="AF22" s="1277"/>
      <c r="AG22" s="3240"/>
    </row>
    <row r="23" spans="1:33" ht="60.75" customHeight="1" x14ac:dyDescent="0.2">
      <c r="A23" s="3217"/>
      <c r="B23" s="3253"/>
      <c r="C23" s="3249"/>
      <c r="D23" s="3249"/>
      <c r="E23" s="3257"/>
      <c r="F23" s="3249"/>
      <c r="G23" s="3249"/>
      <c r="H23" s="3249"/>
      <c r="I23" s="3244"/>
      <c r="J23" s="3244"/>
      <c r="K23" s="3244"/>
      <c r="L23" s="3244"/>
      <c r="M23" s="3249"/>
      <c r="N23" s="3249"/>
      <c r="O23" s="3269"/>
      <c r="P23" s="3260"/>
      <c r="Q23" s="3260"/>
      <c r="R23" s="3260"/>
      <c r="S23" s="3260"/>
      <c r="T23" s="3264"/>
      <c r="U23" s="1269"/>
      <c r="V23" s="1270" t="s">
        <v>47</v>
      </c>
      <c r="W23" s="1616" t="s">
        <v>348</v>
      </c>
      <c r="X23" s="1271">
        <v>2</v>
      </c>
      <c r="Y23" s="1278" t="s">
        <v>330</v>
      </c>
      <c r="Z23" s="1279">
        <v>3.25</v>
      </c>
      <c r="AA23" s="1280">
        <f>+X23*Z23</f>
        <v>6.5</v>
      </c>
      <c r="AB23" s="1274">
        <f>+AA23</f>
        <v>6.5</v>
      </c>
      <c r="AC23" s="1281"/>
      <c r="AD23" s="1272"/>
      <c r="AE23" s="1272"/>
      <c r="AF23" s="1277" t="s">
        <v>52</v>
      </c>
      <c r="AG23" s="3241"/>
    </row>
    <row r="24" spans="1:33" ht="18" customHeight="1" x14ac:dyDescent="0.2">
      <c r="A24" s="3218"/>
      <c r="B24" s="3251" t="s">
        <v>44</v>
      </c>
      <c r="C24" s="3254" t="s">
        <v>45</v>
      </c>
      <c r="D24" s="3255" t="s">
        <v>262</v>
      </c>
      <c r="E24" s="3266" t="s">
        <v>47</v>
      </c>
      <c r="F24" s="3255" t="s">
        <v>85</v>
      </c>
      <c r="G24" s="3255" t="s">
        <v>86</v>
      </c>
      <c r="H24" s="3255" t="s">
        <v>349</v>
      </c>
      <c r="I24" s="3281">
        <v>250</v>
      </c>
      <c r="J24" s="3281">
        <v>250</v>
      </c>
      <c r="K24" s="3243">
        <v>20</v>
      </c>
      <c r="L24" s="3243">
        <v>24</v>
      </c>
      <c r="M24" s="3248" t="s">
        <v>1387</v>
      </c>
      <c r="N24" s="3248" t="s">
        <v>1388</v>
      </c>
      <c r="O24" s="3278">
        <f>+AC24+AC26+AC28+AC30+AC32+AC34+AC36+AC40</f>
        <v>56289.440000000002</v>
      </c>
      <c r="P24" s="3261">
        <v>0</v>
      </c>
      <c r="Q24" s="3261">
        <f>+AC38+AC42</f>
        <v>28811</v>
      </c>
      <c r="R24" s="3261">
        <v>0</v>
      </c>
      <c r="S24" s="3262">
        <f>+SUM(O24:P24:Q43)</f>
        <v>85100.44</v>
      </c>
      <c r="T24" s="3263" t="s">
        <v>350</v>
      </c>
      <c r="U24" s="1243" t="s">
        <v>59</v>
      </c>
      <c r="V24" s="1599"/>
      <c r="W24" s="1615" t="s">
        <v>60</v>
      </c>
      <c r="X24" s="1258"/>
      <c r="Y24" s="1259"/>
      <c r="Z24" s="1264"/>
      <c r="AA24" s="1261"/>
      <c r="AB24" s="1261"/>
      <c r="AC24" s="2443">
        <f>SUM(AB25)</f>
        <v>0</v>
      </c>
      <c r="AD24" s="1263"/>
      <c r="AE24" s="1282"/>
      <c r="AF24" s="1282"/>
      <c r="AG24" s="3240"/>
    </row>
    <row r="25" spans="1:33" ht="18" customHeight="1" x14ac:dyDescent="0.2">
      <c r="A25" s="3227" t="s">
        <v>43</v>
      </c>
      <c r="B25" s="3252"/>
      <c r="C25" s="3249"/>
      <c r="D25" s="3249"/>
      <c r="E25" s="3257"/>
      <c r="F25" s="3249"/>
      <c r="G25" s="3249"/>
      <c r="H25" s="3249"/>
      <c r="I25" s="3244"/>
      <c r="J25" s="3244"/>
      <c r="K25" s="3244"/>
      <c r="L25" s="3244"/>
      <c r="M25" s="3249"/>
      <c r="N25" s="3249"/>
      <c r="O25" s="3269"/>
      <c r="P25" s="3260"/>
      <c r="Q25" s="3260"/>
      <c r="R25" s="3260"/>
      <c r="S25" s="3260"/>
      <c r="T25" s="3264"/>
      <c r="U25" s="1283"/>
      <c r="V25" s="1244" t="s">
        <v>47</v>
      </c>
      <c r="W25" s="1611" t="s">
        <v>60</v>
      </c>
      <c r="X25" s="1245">
        <v>0</v>
      </c>
      <c r="Y25" s="1246" t="s">
        <v>264</v>
      </c>
      <c r="Z25" s="1247">
        <v>0</v>
      </c>
      <c r="AA25" s="1248">
        <f>+X25*Z25</f>
        <v>0</v>
      </c>
      <c r="AB25" s="1248">
        <f>+AA25</f>
        <v>0</v>
      </c>
      <c r="AC25" s="1249"/>
      <c r="AD25" s="1250"/>
      <c r="AE25" s="1250" t="s">
        <v>52</v>
      </c>
      <c r="AF25" s="1265"/>
      <c r="AG25" s="3241"/>
    </row>
    <row r="26" spans="1:33" ht="18" customHeight="1" x14ac:dyDescent="0.2">
      <c r="A26" s="3217"/>
      <c r="B26" s="3252"/>
      <c r="C26" s="3249"/>
      <c r="D26" s="3249"/>
      <c r="E26" s="3257"/>
      <c r="F26" s="3249"/>
      <c r="G26" s="3249"/>
      <c r="H26" s="3249"/>
      <c r="I26" s="3244"/>
      <c r="J26" s="3244"/>
      <c r="K26" s="3244"/>
      <c r="L26" s="3244"/>
      <c r="M26" s="3249"/>
      <c r="N26" s="3249"/>
      <c r="O26" s="3269"/>
      <c r="P26" s="3260"/>
      <c r="Q26" s="3260"/>
      <c r="R26" s="3260"/>
      <c r="S26" s="3260"/>
      <c r="T26" s="3264"/>
      <c r="U26" s="1283" t="s">
        <v>61</v>
      </c>
      <c r="V26" s="1244"/>
      <c r="W26" s="1643" t="s">
        <v>62</v>
      </c>
      <c r="X26" s="1245"/>
      <c r="Y26" s="1246"/>
      <c r="Z26" s="1247"/>
      <c r="AA26" s="1248"/>
      <c r="AB26" s="1248"/>
      <c r="AC26" s="2420">
        <f>SUM(AB27)</f>
        <v>0</v>
      </c>
      <c r="AD26" s="1250"/>
      <c r="AE26" s="1250"/>
      <c r="AF26" s="1265"/>
      <c r="AG26" s="3241"/>
    </row>
    <row r="27" spans="1:33" ht="18" customHeight="1" x14ac:dyDescent="0.2">
      <c r="A27" s="3217"/>
      <c r="B27" s="3252"/>
      <c r="C27" s="3249"/>
      <c r="D27" s="3249"/>
      <c r="E27" s="3257"/>
      <c r="F27" s="3249"/>
      <c r="G27" s="3249"/>
      <c r="H27" s="3249"/>
      <c r="I27" s="3244"/>
      <c r="J27" s="3244"/>
      <c r="K27" s="3244"/>
      <c r="L27" s="3244"/>
      <c r="M27" s="3249"/>
      <c r="N27" s="3249"/>
      <c r="O27" s="3269"/>
      <c r="P27" s="3260"/>
      <c r="Q27" s="3260"/>
      <c r="R27" s="3260"/>
      <c r="S27" s="3260"/>
      <c r="T27" s="3264"/>
      <c r="U27" s="1283"/>
      <c r="V27" s="1244" t="s">
        <v>47</v>
      </c>
      <c r="W27" s="1611" t="s">
        <v>62</v>
      </c>
      <c r="X27" s="1245">
        <v>0</v>
      </c>
      <c r="Y27" s="1246" t="s">
        <v>264</v>
      </c>
      <c r="Z27" s="1247">
        <v>0</v>
      </c>
      <c r="AA27" s="1248">
        <f>+X27*Z27</f>
        <v>0</v>
      </c>
      <c r="AB27" s="1248">
        <f>+AA27</f>
        <v>0</v>
      </c>
      <c r="AC27" s="1249"/>
      <c r="AD27" s="1250"/>
      <c r="AE27" s="1250" t="s">
        <v>52</v>
      </c>
      <c r="AF27" s="1265"/>
      <c r="AG27" s="3241"/>
    </row>
    <row r="28" spans="1:33" ht="18" customHeight="1" x14ac:dyDescent="0.2">
      <c r="A28" s="3217"/>
      <c r="B28" s="3252"/>
      <c r="C28" s="3249"/>
      <c r="D28" s="3249"/>
      <c r="E28" s="3257"/>
      <c r="F28" s="3249"/>
      <c r="G28" s="3249"/>
      <c r="H28" s="3249"/>
      <c r="I28" s="3244"/>
      <c r="J28" s="3244"/>
      <c r="K28" s="3244"/>
      <c r="L28" s="3244"/>
      <c r="M28" s="3249"/>
      <c r="N28" s="3249"/>
      <c r="O28" s="3269"/>
      <c r="P28" s="3260"/>
      <c r="Q28" s="3260"/>
      <c r="R28" s="3260"/>
      <c r="S28" s="3260"/>
      <c r="T28" s="3264"/>
      <c r="U28" s="1283" t="s">
        <v>57</v>
      </c>
      <c r="V28" s="1244"/>
      <c r="W28" s="1643" t="s">
        <v>58</v>
      </c>
      <c r="X28" s="1245"/>
      <c r="Y28" s="1246"/>
      <c r="Z28" s="1247"/>
      <c r="AA28" s="1248"/>
      <c r="AB28" s="1261"/>
      <c r="AC28" s="2420">
        <f>SUM(AB29)</f>
        <v>0</v>
      </c>
      <c r="AD28" s="1263"/>
      <c r="AE28" s="1263"/>
      <c r="AF28" s="1277"/>
      <c r="AG28" s="3241"/>
    </row>
    <row r="29" spans="1:33" ht="18" customHeight="1" x14ac:dyDescent="0.2">
      <c r="A29" s="3217"/>
      <c r="B29" s="3252"/>
      <c r="C29" s="3249"/>
      <c r="D29" s="3249"/>
      <c r="E29" s="3257"/>
      <c r="F29" s="3249"/>
      <c r="G29" s="3249"/>
      <c r="H29" s="3249"/>
      <c r="I29" s="3244"/>
      <c r="J29" s="3244"/>
      <c r="K29" s="3244"/>
      <c r="L29" s="3244"/>
      <c r="M29" s="3249"/>
      <c r="N29" s="3249"/>
      <c r="O29" s="3269"/>
      <c r="P29" s="3260"/>
      <c r="Q29" s="3260"/>
      <c r="R29" s="3260"/>
      <c r="S29" s="3260"/>
      <c r="T29" s="3264"/>
      <c r="U29" s="1283"/>
      <c r="V29" s="1244" t="s">
        <v>47</v>
      </c>
      <c r="W29" s="1611" t="s">
        <v>351</v>
      </c>
      <c r="X29" s="1245">
        <v>0</v>
      </c>
      <c r="Y29" s="1246" t="s">
        <v>264</v>
      </c>
      <c r="Z29" s="1284">
        <v>0</v>
      </c>
      <c r="AA29" s="1248">
        <f>+X29*Z29</f>
        <v>0</v>
      </c>
      <c r="AB29" s="1248">
        <f>+AA29</f>
        <v>0</v>
      </c>
      <c r="AC29" s="1262"/>
      <c r="AD29" s="1263"/>
      <c r="AE29" s="1263" t="s">
        <v>52</v>
      </c>
      <c r="AF29" s="1277"/>
      <c r="AG29" s="3241"/>
    </row>
    <row r="30" spans="1:33" s="2422" customFormat="1" ht="18" customHeight="1" x14ac:dyDescent="0.2">
      <c r="A30" s="3217"/>
      <c r="B30" s="3252"/>
      <c r="C30" s="3249"/>
      <c r="D30" s="3249"/>
      <c r="E30" s="3257"/>
      <c r="F30" s="3249"/>
      <c r="G30" s="3249"/>
      <c r="H30" s="3249"/>
      <c r="I30" s="3244"/>
      <c r="J30" s="3244"/>
      <c r="K30" s="3244"/>
      <c r="L30" s="3244"/>
      <c r="M30" s="3249"/>
      <c r="N30" s="3249"/>
      <c r="O30" s="3269"/>
      <c r="P30" s="3260"/>
      <c r="Q30" s="3260"/>
      <c r="R30" s="3260"/>
      <c r="S30" s="3260"/>
      <c r="T30" s="3264"/>
      <c r="U30" s="1243" t="s">
        <v>64</v>
      </c>
      <c r="V30" s="1276"/>
      <c r="W30" s="1615" t="s">
        <v>105</v>
      </c>
      <c r="X30" s="1245"/>
      <c r="Y30" s="1368"/>
      <c r="Z30" s="1369"/>
      <c r="AA30" s="1248"/>
      <c r="AB30" s="1261"/>
      <c r="AC30" s="2443">
        <f>+AB31</f>
        <v>2086.4499999999998</v>
      </c>
      <c r="AD30" s="1263"/>
      <c r="AE30" s="1263"/>
      <c r="AF30" s="1277"/>
      <c r="AG30" s="3241"/>
    </row>
    <row r="31" spans="1:33" s="2422" customFormat="1" ht="18" customHeight="1" x14ac:dyDescent="0.2">
      <c r="A31" s="3217"/>
      <c r="B31" s="3252"/>
      <c r="C31" s="3249"/>
      <c r="D31" s="3249"/>
      <c r="E31" s="3257"/>
      <c r="F31" s="3249"/>
      <c r="G31" s="3249"/>
      <c r="H31" s="3249"/>
      <c r="I31" s="3244"/>
      <c r="J31" s="3244"/>
      <c r="K31" s="3244"/>
      <c r="L31" s="3244"/>
      <c r="M31" s="3249"/>
      <c r="N31" s="3249"/>
      <c r="O31" s="3269"/>
      <c r="P31" s="3260"/>
      <c r="Q31" s="3260"/>
      <c r="R31" s="3260"/>
      <c r="S31" s="3260"/>
      <c r="T31" s="3264"/>
      <c r="U31" s="1283"/>
      <c r="V31" s="1244"/>
      <c r="W31" s="1611" t="s">
        <v>2113</v>
      </c>
      <c r="X31" s="1245"/>
      <c r="Y31" s="1368"/>
      <c r="Z31" s="1369"/>
      <c r="AA31" s="1248"/>
      <c r="AB31" s="1261">
        <v>2086.4499999999998</v>
      </c>
      <c r="AC31" s="1262"/>
      <c r="AD31" s="1263"/>
      <c r="AE31" s="1263"/>
      <c r="AF31" s="1277" t="s">
        <v>52</v>
      </c>
      <c r="AG31" s="3241"/>
    </row>
    <row r="32" spans="1:33" s="2422" customFormat="1" ht="33.950000000000003" customHeight="1" x14ac:dyDescent="0.2">
      <c r="A32" s="3217"/>
      <c r="B32" s="3252"/>
      <c r="C32" s="3249"/>
      <c r="D32" s="3249"/>
      <c r="E32" s="3257"/>
      <c r="F32" s="3249"/>
      <c r="G32" s="3249"/>
      <c r="H32" s="3249"/>
      <c r="I32" s="3244"/>
      <c r="J32" s="3244"/>
      <c r="K32" s="3244"/>
      <c r="L32" s="3244"/>
      <c r="M32" s="3249"/>
      <c r="N32" s="3249"/>
      <c r="O32" s="3269"/>
      <c r="P32" s="3260"/>
      <c r="Q32" s="3260"/>
      <c r="R32" s="3260"/>
      <c r="S32" s="3260"/>
      <c r="T32" s="3264"/>
      <c r="U32" s="1283" t="s">
        <v>81</v>
      </c>
      <c r="V32" s="1244"/>
      <c r="W32" s="1643" t="s">
        <v>82</v>
      </c>
      <c r="X32" s="1245"/>
      <c r="Y32" s="1368"/>
      <c r="Z32" s="1369"/>
      <c r="AA32" s="1248"/>
      <c r="AB32" s="1261"/>
      <c r="AC32" s="2443">
        <f>+AB33</f>
        <v>547</v>
      </c>
      <c r="AD32" s="1263"/>
      <c r="AE32" s="1263"/>
      <c r="AF32" s="1277"/>
      <c r="AG32" s="3241"/>
    </row>
    <row r="33" spans="1:33" s="2422" customFormat="1" ht="18" customHeight="1" x14ac:dyDescent="0.2">
      <c r="A33" s="3217"/>
      <c r="B33" s="3252"/>
      <c r="C33" s="3249"/>
      <c r="D33" s="3249"/>
      <c r="E33" s="3257"/>
      <c r="F33" s="3249"/>
      <c r="G33" s="3249"/>
      <c r="H33" s="3249"/>
      <c r="I33" s="3244"/>
      <c r="J33" s="3244"/>
      <c r="K33" s="3244"/>
      <c r="L33" s="3244"/>
      <c r="M33" s="3249"/>
      <c r="N33" s="3249"/>
      <c r="O33" s="3269"/>
      <c r="P33" s="3260"/>
      <c r="Q33" s="3260"/>
      <c r="R33" s="3260"/>
      <c r="S33" s="3260"/>
      <c r="T33" s="3264"/>
      <c r="U33" s="1283"/>
      <c r="V33" s="1244" t="s">
        <v>47</v>
      </c>
      <c r="W33" s="1611" t="s">
        <v>2114</v>
      </c>
      <c r="X33" s="1245"/>
      <c r="Y33" s="1368"/>
      <c r="Z33" s="1369"/>
      <c r="AA33" s="1248"/>
      <c r="AB33" s="1261">
        <v>547</v>
      </c>
      <c r="AC33" s="1262"/>
      <c r="AD33" s="1263"/>
      <c r="AE33" s="1263"/>
      <c r="AF33" s="1277" t="s">
        <v>52</v>
      </c>
      <c r="AG33" s="3241"/>
    </row>
    <row r="34" spans="1:33" s="2422" customFormat="1" ht="18" customHeight="1" x14ac:dyDescent="0.2">
      <c r="A34" s="3217"/>
      <c r="B34" s="3252"/>
      <c r="C34" s="3249"/>
      <c r="D34" s="3249"/>
      <c r="E34" s="3257"/>
      <c r="F34" s="3249"/>
      <c r="G34" s="3249"/>
      <c r="H34" s="3249"/>
      <c r="I34" s="3244"/>
      <c r="J34" s="3244"/>
      <c r="K34" s="3244"/>
      <c r="L34" s="3244"/>
      <c r="M34" s="3249"/>
      <c r="N34" s="3249"/>
      <c r="O34" s="3269"/>
      <c r="P34" s="3260"/>
      <c r="Q34" s="3260"/>
      <c r="R34" s="3260"/>
      <c r="S34" s="3260"/>
      <c r="T34" s="3264"/>
      <c r="U34" s="1283" t="s">
        <v>67</v>
      </c>
      <c r="V34" s="1244"/>
      <c r="W34" s="1643" t="s">
        <v>68</v>
      </c>
      <c r="X34" s="1245"/>
      <c r="Y34" s="1368"/>
      <c r="Z34" s="1369"/>
      <c r="AA34" s="1248"/>
      <c r="AB34" s="1261"/>
      <c r="AC34" s="2443">
        <f>+AB35</f>
        <v>1200</v>
      </c>
      <c r="AD34" s="1263"/>
      <c r="AE34" s="1263"/>
      <c r="AF34" s="1277"/>
      <c r="AG34" s="3241"/>
    </row>
    <row r="35" spans="1:33" s="2422" customFormat="1" ht="18" customHeight="1" x14ac:dyDescent="0.2">
      <c r="A35" s="3217"/>
      <c r="B35" s="3252"/>
      <c r="C35" s="3249"/>
      <c r="D35" s="3249"/>
      <c r="E35" s="3257"/>
      <c r="F35" s="3249"/>
      <c r="G35" s="3249"/>
      <c r="H35" s="3249"/>
      <c r="I35" s="3244"/>
      <c r="J35" s="3244"/>
      <c r="K35" s="3244"/>
      <c r="L35" s="3244"/>
      <c r="M35" s="3249"/>
      <c r="N35" s="3249"/>
      <c r="O35" s="3269"/>
      <c r="P35" s="3260"/>
      <c r="Q35" s="3260"/>
      <c r="R35" s="3260"/>
      <c r="S35" s="3260"/>
      <c r="T35" s="3264"/>
      <c r="U35" s="1283"/>
      <c r="V35" s="1244" t="s">
        <v>47</v>
      </c>
      <c r="W35" s="1611" t="s">
        <v>2113</v>
      </c>
      <c r="X35" s="1245"/>
      <c r="Y35" s="1368"/>
      <c r="Z35" s="1369"/>
      <c r="AA35" s="1248"/>
      <c r="AB35" s="1261">
        <v>1200</v>
      </c>
      <c r="AC35" s="1262"/>
      <c r="AD35" s="1263"/>
      <c r="AE35" s="1263"/>
      <c r="AF35" s="1277" t="s">
        <v>52</v>
      </c>
      <c r="AG35" s="3241"/>
    </row>
    <row r="36" spans="1:33" ht="33.950000000000003" customHeight="1" x14ac:dyDescent="0.2">
      <c r="A36" s="3217"/>
      <c r="B36" s="3252"/>
      <c r="C36" s="3249"/>
      <c r="D36" s="3249"/>
      <c r="E36" s="3257"/>
      <c r="F36" s="3249"/>
      <c r="G36" s="3249"/>
      <c r="H36" s="3249"/>
      <c r="I36" s="3244"/>
      <c r="J36" s="3244"/>
      <c r="K36" s="3244"/>
      <c r="L36" s="3244"/>
      <c r="M36" s="3249"/>
      <c r="N36" s="3249"/>
      <c r="O36" s="3269"/>
      <c r="P36" s="3260"/>
      <c r="Q36" s="3260"/>
      <c r="R36" s="3260"/>
      <c r="S36" s="3260"/>
      <c r="T36" s="3264"/>
      <c r="U36" s="1283" t="s">
        <v>739</v>
      </c>
      <c r="V36" s="1244"/>
      <c r="W36" s="1643" t="s">
        <v>71</v>
      </c>
      <c r="X36" s="1245"/>
      <c r="Y36" s="1246"/>
      <c r="Z36" s="1247"/>
      <c r="AA36" s="1248"/>
      <c r="AB36" s="1261"/>
      <c r="AC36" s="1262">
        <f>SUM(AB37)</f>
        <v>44455.990000000005</v>
      </c>
      <c r="AD36" s="1263"/>
      <c r="AE36" s="1263"/>
      <c r="AF36" s="1277"/>
      <c r="AG36" s="3241"/>
    </row>
    <row r="37" spans="1:33" ht="18" customHeight="1" x14ac:dyDescent="0.2">
      <c r="A37" s="3217"/>
      <c r="B37" s="3252"/>
      <c r="C37" s="3249"/>
      <c r="D37" s="3249"/>
      <c r="E37" s="3257"/>
      <c r="F37" s="3249"/>
      <c r="G37" s="3249"/>
      <c r="H37" s="3249"/>
      <c r="I37" s="3244"/>
      <c r="J37" s="3244"/>
      <c r="K37" s="3244"/>
      <c r="L37" s="3244"/>
      <c r="M37" s="3249"/>
      <c r="N37" s="3249"/>
      <c r="O37" s="3269"/>
      <c r="P37" s="3260"/>
      <c r="Q37" s="3260"/>
      <c r="R37" s="3260"/>
      <c r="S37" s="3260"/>
      <c r="T37" s="3264"/>
      <c r="U37" s="1252"/>
      <c r="V37" s="1253" t="s">
        <v>47</v>
      </c>
      <c r="W37" s="1644" t="s">
        <v>323</v>
      </c>
      <c r="X37" s="1254">
        <v>1</v>
      </c>
      <c r="Y37" s="1250" t="s">
        <v>264</v>
      </c>
      <c r="Z37" s="1255">
        <f>14500+29955.99</f>
        <v>44455.990000000005</v>
      </c>
      <c r="AA37" s="1256">
        <f>+X37*Z37</f>
        <v>44455.990000000005</v>
      </c>
      <c r="AB37" s="1256">
        <f>+AA37</f>
        <v>44455.990000000005</v>
      </c>
      <c r="AC37" s="1257"/>
      <c r="AD37" s="1263"/>
      <c r="AE37" s="1263" t="s">
        <v>52</v>
      </c>
      <c r="AF37" s="1277"/>
      <c r="AG37" s="3241"/>
    </row>
    <row r="38" spans="1:33" ht="33.950000000000003" customHeight="1" x14ac:dyDescent="0.2">
      <c r="A38" s="3217"/>
      <c r="B38" s="3252"/>
      <c r="C38" s="3249"/>
      <c r="D38" s="3249"/>
      <c r="E38" s="3257"/>
      <c r="F38" s="3249"/>
      <c r="G38" s="3249"/>
      <c r="H38" s="3249"/>
      <c r="I38" s="3244"/>
      <c r="J38" s="3244"/>
      <c r="K38" s="3244"/>
      <c r="L38" s="3244"/>
      <c r="M38" s="3249"/>
      <c r="N38" s="3249"/>
      <c r="O38" s="3269"/>
      <c r="P38" s="3260"/>
      <c r="Q38" s="3260"/>
      <c r="R38" s="3260"/>
      <c r="S38" s="3260"/>
      <c r="T38" s="3264"/>
      <c r="U38" s="2414" t="s">
        <v>72</v>
      </c>
      <c r="V38" s="2415"/>
      <c r="W38" s="2416" t="s">
        <v>916</v>
      </c>
      <c r="X38" s="2417"/>
      <c r="Y38" s="2415"/>
      <c r="Z38" s="2418"/>
      <c r="AA38" s="2419"/>
      <c r="AB38" s="2419"/>
      <c r="AC38" s="2420">
        <f>SUM(AB39)</f>
        <v>20535.400000000001</v>
      </c>
      <c r="AD38" s="1250"/>
      <c r="AE38" s="1250"/>
      <c r="AF38" s="1277"/>
      <c r="AG38" s="3241"/>
    </row>
    <row r="39" spans="1:33" ht="18" customHeight="1" x14ac:dyDescent="0.2">
      <c r="A39" s="3217"/>
      <c r="B39" s="3252"/>
      <c r="C39" s="3249"/>
      <c r="D39" s="3249"/>
      <c r="E39" s="3257"/>
      <c r="F39" s="3249"/>
      <c r="G39" s="3249"/>
      <c r="H39" s="3249"/>
      <c r="I39" s="3244"/>
      <c r="J39" s="3244"/>
      <c r="K39" s="3244"/>
      <c r="L39" s="3244"/>
      <c r="M39" s="3249"/>
      <c r="N39" s="3249"/>
      <c r="O39" s="3269"/>
      <c r="P39" s="3260"/>
      <c r="Q39" s="3260"/>
      <c r="R39" s="3260"/>
      <c r="S39" s="3260"/>
      <c r="T39" s="3264"/>
      <c r="U39" s="1283"/>
      <c r="V39" s="1253" t="s">
        <v>47</v>
      </c>
      <c r="W39" s="1644" t="s">
        <v>323</v>
      </c>
      <c r="X39" s="1254">
        <v>1</v>
      </c>
      <c r="Y39" s="1250" t="s">
        <v>264</v>
      </c>
      <c r="Z39" s="1255">
        <f>2702.8-2067.4+13700+6200</f>
        <v>20535.400000000001</v>
      </c>
      <c r="AA39" s="1256">
        <f>+X39*Z39</f>
        <v>20535.400000000001</v>
      </c>
      <c r="AB39" s="1285">
        <f>+AA39</f>
        <v>20535.400000000001</v>
      </c>
      <c r="AC39" s="1268"/>
      <c r="AD39" s="1263"/>
      <c r="AE39" s="1263" t="s">
        <v>52</v>
      </c>
      <c r="AF39" s="1277" t="s">
        <v>52</v>
      </c>
      <c r="AG39" s="3241"/>
    </row>
    <row r="40" spans="1:33" ht="33.75" customHeight="1" x14ac:dyDescent="0.2">
      <c r="A40" s="3217"/>
      <c r="B40" s="3252"/>
      <c r="C40" s="3249"/>
      <c r="D40" s="3249"/>
      <c r="E40" s="3257"/>
      <c r="F40" s="3249"/>
      <c r="G40" s="3249"/>
      <c r="H40" s="3249"/>
      <c r="I40" s="3244"/>
      <c r="J40" s="3244"/>
      <c r="K40" s="3244"/>
      <c r="L40" s="3244"/>
      <c r="M40" s="3249"/>
      <c r="N40" s="3249"/>
      <c r="O40" s="3269"/>
      <c r="P40" s="3260"/>
      <c r="Q40" s="3260"/>
      <c r="R40" s="3260"/>
      <c r="S40" s="3260"/>
      <c r="T40" s="3264"/>
      <c r="U40" s="1283" t="s">
        <v>800</v>
      </c>
      <c r="V40" s="1246"/>
      <c r="W40" s="1643" t="s">
        <v>74</v>
      </c>
      <c r="X40" s="1245"/>
      <c r="Y40" s="1246"/>
      <c r="Z40" s="1247"/>
      <c r="AA40" s="1248"/>
      <c r="AB40" s="1248"/>
      <c r="AC40" s="2420">
        <f>SUM(AB41)</f>
        <v>8000</v>
      </c>
      <c r="AD40" s="1263"/>
      <c r="AE40" s="1263"/>
      <c r="AF40" s="1277"/>
      <c r="AG40" s="3241"/>
    </row>
    <row r="41" spans="1:33" ht="18" customHeight="1" x14ac:dyDescent="0.2">
      <c r="A41" s="3217"/>
      <c r="B41" s="3252"/>
      <c r="C41" s="3249"/>
      <c r="D41" s="3249"/>
      <c r="E41" s="3257"/>
      <c r="F41" s="3249"/>
      <c r="G41" s="3249"/>
      <c r="H41" s="3249"/>
      <c r="I41" s="3244"/>
      <c r="J41" s="3244"/>
      <c r="K41" s="3244"/>
      <c r="L41" s="3244"/>
      <c r="M41" s="3249"/>
      <c r="N41" s="3249"/>
      <c r="O41" s="3269"/>
      <c r="P41" s="3260"/>
      <c r="Q41" s="3260"/>
      <c r="R41" s="3260"/>
      <c r="S41" s="3260"/>
      <c r="T41" s="3264"/>
      <c r="U41" s="1283"/>
      <c r="V41" s="1244" t="s">
        <v>47</v>
      </c>
      <c r="W41" s="1611" t="s">
        <v>352</v>
      </c>
      <c r="X41" s="1245">
        <v>1</v>
      </c>
      <c r="Y41" s="1246" t="s">
        <v>264</v>
      </c>
      <c r="Z41" s="1247">
        <f>6000+2000</f>
        <v>8000</v>
      </c>
      <c r="AA41" s="1248">
        <f>+X41*Z41</f>
        <v>8000</v>
      </c>
      <c r="AB41" s="1261">
        <f>+AA41</f>
        <v>8000</v>
      </c>
      <c r="AC41" s="1262"/>
      <c r="AD41" s="1263"/>
      <c r="AE41" s="1263"/>
      <c r="AF41" s="1277" t="s">
        <v>52</v>
      </c>
      <c r="AG41" s="3241"/>
    </row>
    <row r="42" spans="1:33" ht="33.75" customHeight="1" x14ac:dyDescent="0.2">
      <c r="A42" s="3217"/>
      <c r="B42" s="3252"/>
      <c r="C42" s="3249"/>
      <c r="D42" s="3249"/>
      <c r="E42" s="3257"/>
      <c r="F42" s="3249"/>
      <c r="G42" s="3249"/>
      <c r="H42" s="3249"/>
      <c r="I42" s="3244"/>
      <c r="J42" s="3244"/>
      <c r="K42" s="3244"/>
      <c r="L42" s="3244"/>
      <c r="M42" s="3249"/>
      <c r="N42" s="3249"/>
      <c r="O42" s="3269"/>
      <c r="P42" s="3260"/>
      <c r="Q42" s="3260"/>
      <c r="R42" s="3260"/>
      <c r="S42" s="3260"/>
      <c r="T42" s="3264"/>
      <c r="U42" s="1283" t="s">
        <v>73</v>
      </c>
      <c r="V42" s="1246"/>
      <c r="W42" s="1643" t="s">
        <v>74</v>
      </c>
      <c r="X42" s="1245"/>
      <c r="Y42" s="1246"/>
      <c r="Z42" s="1247"/>
      <c r="AA42" s="1248"/>
      <c r="AB42" s="1248"/>
      <c r="AC42" s="2420">
        <f>SUM(AB43)</f>
        <v>8275.6</v>
      </c>
      <c r="AD42" s="1250"/>
      <c r="AE42" s="1250"/>
      <c r="AF42" s="1265"/>
      <c r="AG42" s="3241"/>
    </row>
    <row r="43" spans="1:33" ht="18" customHeight="1" x14ac:dyDescent="0.2">
      <c r="A43" s="3217"/>
      <c r="B43" s="3283"/>
      <c r="C43" s="3277"/>
      <c r="D43" s="3277"/>
      <c r="E43" s="3284"/>
      <c r="F43" s="3277"/>
      <c r="G43" s="3277"/>
      <c r="H43" s="3277"/>
      <c r="I43" s="3276"/>
      <c r="J43" s="3276"/>
      <c r="K43" s="3276"/>
      <c r="L43" s="3276"/>
      <c r="M43" s="3277"/>
      <c r="N43" s="3277"/>
      <c r="O43" s="3279"/>
      <c r="P43" s="3280"/>
      <c r="Q43" s="3280"/>
      <c r="R43" s="3280"/>
      <c r="S43" s="3280"/>
      <c r="T43" s="3282"/>
      <c r="U43" s="1286"/>
      <c r="V43" s="1270" t="s">
        <v>47</v>
      </c>
      <c r="W43" s="1610" t="s">
        <v>352</v>
      </c>
      <c r="X43" s="1287">
        <v>1</v>
      </c>
      <c r="Y43" s="1278" t="s">
        <v>264</v>
      </c>
      <c r="Z43" s="1273">
        <f>4275.6+4000</f>
        <v>8275.6</v>
      </c>
      <c r="AA43" s="1274">
        <f>+X43*Z43</f>
        <v>8275.6</v>
      </c>
      <c r="AB43" s="1274">
        <f>+AA43</f>
        <v>8275.6</v>
      </c>
      <c r="AC43" s="1288"/>
      <c r="AD43" s="1289"/>
      <c r="AE43" s="1289"/>
      <c r="AF43" s="1290" t="s">
        <v>52</v>
      </c>
      <c r="AG43" s="3242"/>
    </row>
    <row r="44" spans="1:33" ht="52.5" customHeight="1" x14ac:dyDescent="0.2">
      <c r="A44" s="3217"/>
      <c r="B44" s="3251" t="s">
        <v>44</v>
      </c>
      <c r="C44" s="3254" t="s">
        <v>45</v>
      </c>
      <c r="D44" s="3255" t="s">
        <v>326</v>
      </c>
      <c r="E44" s="3266" t="s">
        <v>47</v>
      </c>
      <c r="F44" s="3255" t="s">
        <v>353</v>
      </c>
      <c r="G44" s="3255" t="s">
        <v>88</v>
      </c>
      <c r="H44" s="3255" t="s">
        <v>354</v>
      </c>
      <c r="I44" s="3281">
        <v>1</v>
      </c>
      <c r="J44" s="3281">
        <v>1</v>
      </c>
      <c r="K44" s="3243">
        <v>20</v>
      </c>
      <c r="L44" s="3243">
        <v>24</v>
      </c>
      <c r="M44" s="3248" t="s">
        <v>1390</v>
      </c>
      <c r="N44" s="3248" t="s">
        <v>1389</v>
      </c>
      <c r="O44" s="3278">
        <f>AC44</f>
        <v>3.25</v>
      </c>
      <c r="P44" s="3261">
        <v>0</v>
      </c>
      <c r="Q44" s="3261">
        <v>0</v>
      </c>
      <c r="R44" s="3261">
        <v>0</v>
      </c>
      <c r="S44" s="3262">
        <f>+SUM(O44:Q45)</f>
        <v>3.25</v>
      </c>
      <c r="T44" s="3263" t="s">
        <v>355</v>
      </c>
      <c r="U44" s="1291" t="s">
        <v>64</v>
      </c>
      <c r="V44" s="1276"/>
      <c r="W44" s="1609" t="s">
        <v>105</v>
      </c>
      <c r="X44" s="1292"/>
      <c r="Y44" s="1293"/>
      <c r="Z44" s="1294"/>
      <c r="AA44" s="1295"/>
      <c r="AB44" s="1295"/>
      <c r="AC44" s="1249">
        <f>AB45</f>
        <v>3.25</v>
      </c>
      <c r="AD44" s="1250"/>
      <c r="AE44" s="1265"/>
      <c r="AF44" s="1277"/>
      <c r="AG44" s="3240"/>
    </row>
    <row r="45" spans="1:33" ht="52.5" customHeight="1" x14ac:dyDescent="0.2">
      <c r="A45" s="3217"/>
      <c r="B45" s="3283"/>
      <c r="C45" s="3277"/>
      <c r="D45" s="3277"/>
      <c r="E45" s="3284"/>
      <c r="F45" s="3277"/>
      <c r="G45" s="3277"/>
      <c r="H45" s="3277"/>
      <c r="I45" s="3276"/>
      <c r="J45" s="3276"/>
      <c r="K45" s="3276"/>
      <c r="L45" s="3276"/>
      <c r="M45" s="3277"/>
      <c r="N45" s="3277"/>
      <c r="O45" s="3279"/>
      <c r="P45" s="3280"/>
      <c r="Q45" s="3280"/>
      <c r="R45" s="3280"/>
      <c r="S45" s="3280"/>
      <c r="T45" s="3282"/>
      <c r="U45" s="1283"/>
      <c r="V45" s="1296" t="s">
        <v>47</v>
      </c>
      <c r="W45" s="1611" t="s">
        <v>348</v>
      </c>
      <c r="X45" s="1245">
        <v>1</v>
      </c>
      <c r="Y45" s="1246" t="s">
        <v>330</v>
      </c>
      <c r="Z45" s="1247">
        <v>3.25</v>
      </c>
      <c r="AA45" s="1297">
        <f>+X45*Z45</f>
        <v>3.25</v>
      </c>
      <c r="AB45" s="1261">
        <f>+AA45</f>
        <v>3.25</v>
      </c>
      <c r="AC45" s="1298"/>
      <c r="AD45" s="1263"/>
      <c r="AE45" s="1299"/>
      <c r="AF45" s="1300" t="s">
        <v>52</v>
      </c>
      <c r="AG45" s="3242"/>
    </row>
    <row r="46" spans="1:33" ht="18" customHeight="1" x14ac:dyDescent="0.2">
      <c r="A46" s="3217"/>
      <c r="B46" s="3251" t="s">
        <v>44</v>
      </c>
      <c r="C46" s="3254" t="s">
        <v>45</v>
      </c>
      <c r="D46" s="3255" t="s">
        <v>285</v>
      </c>
      <c r="E46" s="3266" t="s">
        <v>47</v>
      </c>
      <c r="F46" s="3255" t="s">
        <v>90</v>
      </c>
      <c r="G46" s="3255" t="s">
        <v>91</v>
      </c>
      <c r="H46" s="3248" t="s">
        <v>357</v>
      </c>
      <c r="I46" s="3281">
        <v>15</v>
      </c>
      <c r="J46" s="3281">
        <v>15</v>
      </c>
      <c r="K46" s="3243">
        <v>20</v>
      </c>
      <c r="L46" s="3243">
        <v>24</v>
      </c>
      <c r="M46" s="3248" t="s">
        <v>1391</v>
      </c>
      <c r="N46" s="3248" t="s">
        <v>1392</v>
      </c>
      <c r="O46" s="3278">
        <f>+AC46</f>
        <v>77.351199999999992</v>
      </c>
      <c r="P46" s="3261">
        <v>0</v>
      </c>
      <c r="Q46" s="3261">
        <v>0</v>
      </c>
      <c r="R46" s="3261">
        <v>0</v>
      </c>
      <c r="S46" s="3262">
        <f>+SUM(O46:Q57)</f>
        <v>77.351199999999992</v>
      </c>
      <c r="T46" s="3263" t="s">
        <v>1359</v>
      </c>
      <c r="U46" s="1291" t="s">
        <v>64</v>
      </c>
      <c r="V46" s="1276"/>
      <c r="W46" s="1609" t="s">
        <v>105</v>
      </c>
      <c r="X46" s="1292"/>
      <c r="Y46" s="1293"/>
      <c r="Z46" s="1294"/>
      <c r="AA46" s="1295"/>
      <c r="AB46" s="1295"/>
      <c r="AC46" s="1262">
        <f>SUM(AB47:AB57)</f>
        <v>77.351199999999992</v>
      </c>
      <c r="AD46" s="1301"/>
      <c r="AE46" s="1282"/>
      <c r="AF46" s="1282"/>
      <c r="AG46" s="3240"/>
    </row>
    <row r="47" spans="1:33" ht="18" customHeight="1" x14ac:dyDescent="0.2">
      <c r="A47" s="3217"/>
      <c r="B47" s="3252"/>
      <c r="C47" s="3249"/>
      <c r="D47" s="3249"/>
      <c r="E47" s="3257"/>
      <c r="F47" s="3249"/>
      <c r="G47" s="3249"/>
      <c r="H47" s="3249"/>
      <c r="I47" s="3244"/>
      <c r="J47" s="3244"/>
      <c r="K47" s="3244"/>
      <c r="L47" s="3244"/>
      <c r="M47" s="3249"/>
      <c r="N47" s="3249"/>
      <c r="O47" s="3269"/>
      <c r="P47" s="3260"/>
      <c r="Q47" s="3260"/>
      <c r="R47" s="3260"/>
      <c r="S47" s="3260"/>
      <c r="T47" s="3264"/>
      <c r="U47" s="1283"/>
      <c r="V47" s="1244" t="s">
        <v>47</v>
      </c>
      <c r="W47" s="1611" t="s">
        <v>348</v>
      </c>
      <c r="X47" s="1245">
        <v>2</v>
      </c>
      <c r="Y47" s="1246" t="s">
        <v>330</v>
      </c>
      <c r="Z47" s="1247">
        <v>3.25</v>
      </c>
      <c r="AA47" s="1297">
        <f t="shared" ref="AA47:AA57" si="2">+X47*Z47</f>
        <v>6.5</v>
      </c>
      <c r="AB47" s="1261">
        <f>+AA47</f>
        <v>6.5</v>
      </c>
      <c r="AC47" s="1262"/>
      <c r="AD47" s="1263"/>
      <c r="AE47" s="1277"/>
      <c r="AF47" s="1277" t="s">
        <v>52</v>
      </c>
      <c r="AG47" s="3241"/>
    </row>
    <row r="48" spans="1:33" ht="18" customHeight="1" x14ac:dyDescent="0.2">
      <c r="A48" s="3217"/>
      <c r="B48" s="3252"/>
      <c r="C48" s="3249"/>
      <c r="D48" s="3249"/>
      <c r="E48" s="3257"/>
      <c r="F48" s="3249"/>
      <c r="G48" s="3249"/>
      <c r="H48" s="3249"/>
      <c r="I48" s="3244"/>
      <c r="J48" s="3244"/>
      <c r="K48" s="3244"/>
      <c r="L48" s="3244"/>
      <c r="M48" s="3249"/>
      <c r="N48" s="3249"/>
      <c r="O48" s="3269"/>
      <c r="P48" s="3260"/>
      <c r="Q48" s="3260"/>
      <c r="R48" s="3260"/>
      <c r="S48" s="3260"/>
      <c r="T48" s="3264"/>
      <c r="U48" s="1283"/>
      <c r="V48" s="1302" t="s">
        <v>47</v>
      </c>
      <c r="W48" s="1611" t="s">
        <v>358</v>
      </c>
      <c r="X48" s="1245">
        <v>2</v>
      </c>
      <c r="Y48" s="1246" t="s">
        <v>331</v>
      </c>
      <c r="Z48" s="1247">
        <v>1.8</v>
      </c>
      <c r="AA48" s="1297">
        <f t="shared" si="2"/>
        <v>3.6</v>
      </c>
      <c r="AB48" s="1261">
        <f t="shared" ref="AB48:AB57" si="3">+AA48*0.12+AA48</f>
        <v>4.032</v>
      </c>
      <c r="AC48" s="1262"/>
      <c r="AD48" s="1263"/>
      <c r="AE48" s="1277"/>
      <c r="AF48" s="1277" t="s">
        <v>52</v>
      </c>
      <c r="AG48" s="3241"/>
    </row>
    <row r="49" spans="1:33" ht="18" customHeight="1" x14ac:dyDescent="0.2">
      <c r="A49" s="3217"/>
      <c r="B49" s="3252"/>
      <c r="C49" s="3249"/>
      <c r="D49" s="3249"/>
      <c r="E49" s="3257"/>
      <c r="F49" s="3249"/>
      <c r="G49" s="3249"/>
      <c r="H49" s="3249"/>
      <c r="I49" s="3244"/>
      <c r="J49" s="3244"/>
      <c r="K49" s="3244"/>
      <c r="L49" s="3244"/>
      <c r="M49" s="3249"/>
      <c r="N49" s="3249"/>
      <c r="O49" s="3269"/>
      <c r="P49" s="3260"/>
      <c r="Q49" s="3260"/>
      <c r="R49" s="3260"/>
      <c r="S49" s="3260"/>
      <c r="T49" s="3264"/>
      <c r="U49" s="1283"/>
      <c r="V49" s="1244" t="s">
        <v>47</v>
      </c>
      <c r="W49" s="1611" t="s">
        <v>359</v>
      </c>
      <c r="X49" s="1245">
        <v>19</v>
      </c>
      <c r="Y49" s="1246" t="s">
        <v>264</v>
      </c>
      <c r="Z49" s="1247">
        <v>1.65</v>
      </c>
      <c r="AA49" s="1248">
        <f t="shared" si="2"/>
        <v>31.349999999999998</v>
      </c>
      <c r="AB49" s="1248">
        <f t="shared" si="3"/>
        <v>35.111999999999995</v>
      </c>
      <c r="AC49" s="1262"/>
      <c r="AD49" s="1263"/>
      <c r="AE49" s="1277"/>
      <c r="AF49" s="1277" t="s">
        <v>52</v>
      </c>
      <c r="AG49" s="3241"/>
    </row>
    <row r="50" spans="1:33" ht="18" customHeight="1" x14ac:dyDescent="0.2">
      <c r="A50" s="3218"/>
      <c r="B50" s="3252"/>
      <c r="C50" s="3249"/>
      <c r="D50" s="3249"/>
      <c r="E50" s="3257"/>
      <c r="F50" s="3249"/>
      <c r="G50" s="3249"/>
      <c r="H50" s="3249"/>
      <c r="I50" s="3244"/>
      <c r="J50" s="3244"/>
      <c r="K50" s="3244"/>
      <c r="L50" s="3244"/>
      <c r="M50" s="3249"/>
      <c r="N50" s="3249"/>
      <c r="O50" s="3269"/>
      <c r="P50" s="3260"/>
      <c r="Q50" s="3260"/>
      <c r="R50" s="3260"/>
      <c r="S50" s="3260"/>
      <c r="T50" s="3264"/>
      <c r="U50" s="1283"/>
      <c r="V50" s="1244" t="s">
        <v>47</v>
      </c>
      <c r="W50" s="1611" t="s">
        <v>360</v>
      </c>
      <c r="X50" s="1245">
        <v>3</v>
      </c>
      <c r="Y50" s="1246" t="s">
        <v>264</v>
      </c>
      <c r="Z50" s="1247">
        <v>0.28999999999999998</v>
      </c>
      <c r="AA50" s="1248">
        <f t="shared" si="2"/>
        <v>0.86999999999999988</v>
      </c>
      <c r="AB50" s="1248">
        <f t="shared" si="3"/>
        <v>0.97439999999999982</v>
      </c>
      <c r="AC50" s="1262"/>
      <c r="AD50" s="1263"/>
      <c r="AE50" s="1277"/>
      <c r="AF50" s="1277" t="s">
        <v>52</v>
      </c>
      <c r="AG50" s="3241"/>
    </row>
    <row r="51" spans="1:33" ht="18" customHeight="1" x14ac:dyDescent="0.2">
      <c r="A51" s="3224" t="s">
        <v>43</v>
      </c>
      <c r="B51" s="3252"/>
      <c r="C51" s="3249"/>
      <c r="D51" s="3249"/>
      <c r="E51" s="3257"/>
      <c r="F51" s="3249"/>
      <c r="G51" s="3249"/>
      <c r="H51" s="3249"/>
      <c r="I51" s="3244"/>
      <c r="J51" s="3244"/>
      <c r="K51" s="3244"/>
      <c r="L51" s="3244"/>
      <c r="M51" s="3249"/>
      <c r="N51" s="3249"/>
      <c r="O51" s="3269"/>
      <c r="P51" s="3260"/>
      <c r="Q51" s="3260"/>
      <c r="R51" s="3260"/>
      <c r="S51" s="3260"/>
      <c r="T51" s="3264"/>
      <c r="U51" s="1283"/>
      <c r="V51" s="1244" t="s">
        <v>47</v>
      </c>
      <c r="W51" s="1611" t="s">
        <v>148</v>
      </c>
      <c r="X51" s="1245">
        <v>5</v>
      </c>
      <c r="Y51" s="1246" t="s">
        <v>264</v>
      </c>
      <c r="Z51" s="1247">
        <v>0.65</v>
      </c>
      <c r="AA51" s="1297">
        <f t="shared" si="2"/>
        <v>3.25</v>
      </c>
      <c r="AB51" s="1248">
        <f t="shared" si="3"/>
        <v>3.64</v>
      </c>
      <c r="AC51" s="1249"/>
      <c r="AD51" s="1250"/>
      <c r="AE51" s="1265"/>
      <c r="AF51" s="1265" t="s">
        <v>52</v>
      </c>
      <c r="AG51" s="3241"/>
    </row>
    <row r="52" spans="1:33" ht="18" customHeight="1" x14ac:dyDescent="0.2">
      <c r="A52" s="3225"/>
      <c r="B52" s="3252"/>
      <c r="C52" s="3249"/>
      <c r="D52" s="3249"/>
      <c r="E52" s="3257"/>
      <c r="F52" s="3249"/>
      <c r="G52" s="3249"/>
      <c r="H52" s="3249"/>
      <c r="I52" s="3244"/>
      <c r="J52" s="3244"/>
      <c r="K52" s="3244"/>
      <c r="L52" s="3244"/>
      <c r="M52" s="3249"/>
      <c r="N52" s="3249"/>
      <c r="O52" s="3269"/>
      <c r="P52" s="3260"/>
      <c r="Q52" s="3260"/>
      <c r="R52" s="3260"/>
      <c r="S52" s="3260"/>
      <c r="T52" s="3264"/>
      <c r="U52" s="1283"/>
      <c r="V52" s="1244" t="s">
        <v>47</v>
      </c>
      <c r="W52" s="1611" t="s">
        <v>335</v>
      </c>
      <c r="X52" s="1245">
        <v>12</v>
      </c>
      <c r="Y52" s="1246" t="s">
        <v>264</v>
      </c>
      <c r="Z52" s="1247">
        <v>0.24</v>
      </c>
      <c r="AA52" s="1248">
        <f t="shared" si="2"/>
        <v>2.88</v>
      </c>
      <c r="AB52" s="1247">
        <f t="shared" si="3"/>
        <v>3.2256</v>
      </c>
      <c r="AC52" s="1249"/>
      <c r="AD52" s="1250"/>
      <c r="AE52" s="1265"/>
      <c r="AF52" s="1265" t="s">
        <v>52</v>
      </c>
      <c r="AG52" s="3241"/>
    </row>
    <row r="53" spans="1:33" ht="18" customHeight="1" x14ac:dyDescent="0.2">
      <c r="A53" s="3225"/>
      <c r="B53" s="3252"/>
      <c r="C53" s="3249"/>
      <c r="D53" s="3249"/>
      <c r="E53" s="3257"/>
      <c r="F53" s="3249"/>
      <c r="G53" s="3249"/>
      <c r="H53" s="3249"/>
      <c r="I53" s="3244"/>
      <c r="J53" s="3244"/>
      <c r="K53" s="3244"/>
      <c r="L53" s="3244"/>
      <c r="M53" s="3249"/>
      <c r="N53" s="3249"/>
      <c r="O53" s="3269"/>
      <c r="P53" s="3260"/>
      <c r="Q53" s="3260"/>
      <c r="R53" s="3260"/>
      <c r="S53" s="3260"/>
      <c r="T53" s="3264"/>
      <c r="U53" s="1283"/>
      <c r="V53" s="1244" t="s">
        <v>47</v>
      </c>
      <c r="W53" s="1612" t="s">
        <v>361</v>
      </c>
      <c r="X53" s="1245">
        <v>1</v>
      </c>
      <c r="Y53" s="1246" t="s">
        <v>264</v>
      </c>
      <c r="Z53" s="1247">
        <v>1.94</v>
      </c>
      <c r="AA53" s="1297">
        <f t="shared" si="2"/>
        <v>1.94</v>
      </c>
      <c r="AB53" s="1261">
        <f t="shared" si="3"/>
        <v>2.1728000000000001</v>
      </c>
      <c r="AC53" s="1249"/>
      <c r="AD53" s="1250"/>
      <c r="AE53" s="1265"/>
      <c r="AF53" s="1265" t="s">
        <v>52</v>
      </c>
      <c r="AG53" s="3241"/>
    </row>
    <row r="54" spans="1:33" ht="18" customHeight="1" x14ac:dyDescent="0.2">
      <c r="A54" s="3225"/>
      <c r="B54" s="3252"/>
      <c r="C54" s="3249"/>
      <c r="D54" s="3249"/>
      <c r="E54" s="3257"/>
      <c r="F54" s="3249"/>
      <c r="G54" s="3249"/>
      <c r="H54" s="3249"/>
      <c r="I54" s="3244"/>
      <c r="J54" s="3244"/>
      <c r="K54" s="3244"/>
      <c r="L54" s="3244"/>
      <c r="M54" s="3249"/>
      <c r="N54" s="3249"/>
      <c r="O54" s="3269"/>
      <c r="P54" s="3260"/>
      <c r="Q54" s="3260"/>
      <c r="R54" s="3260"/>
      <c r="S54" s="3260"/>
      <c r="T54" s="3264"/>
      <c r="U54" s="1283"/>
      <c r="V54" s="1244" t="s">
        <v>47</v>
      </c>
      <c r="W54" s="1612" t="s">
        <v>362</v>
      </c>
      <c r="X54" s="1245">
        <v>1</v>
      </c>
      <c r="Y54" s="1246" t="s">
        <v>264</v>
      </c>
      <c r="Z54" s="1247">
        <v>13.76</v>
      </c>
      <c r="AA54" s="1297">
        <f t="shared" si="2"/>
        <v>13.76</v>
      </c>
      <c r="AB54" s="1261">
        <f t="shared" si="3"/>
        <v>15.411199999999999</v>
      </c>
      <c r="AC54" s="1249"/>
      <c r="AD54" s="1250"/>
      <c r="AE54" s="1265"/>
      <c r="AF54" s="1265" t="s">
        <v>52</v>
      </c>
      <c r="AG54" s="3241"/>
    </row>
    <row r="55" spans="1:33" ht="18" customHeight="1" x14ac:dyDescent="0.2">
      <c r="A55" s="3225"/>
      <c r="B55" s="3252"/>
      <c r="C55" s="3249"/>
      <c r="D55" s="3249"/>
      <c r="E55" s="3257"/>
      <c r="F55" s="3249"/>
      <c r="G55" s="3249"/>
      <c r="H55" s="3249"/>
      <c r="I55" s="3244"/>
      <c r="J55" s="3244"/>
      <c r="K55" s="3244"/>
      <c r="L55" s="3244"/>
      <c r="M55" s="3249"/>
      <c r="N55" s="3249"/>
      <c r="O55" s="3269"/>
      <c r="P55" s="3260"/>
      <c r="Q55" s="3260"/>
      <c r="R55" s="3260"/>
      <c r="S55" s="3260"/>
      <c r="T55" s="3264"/>
      <c r="U55" s="1283"/>
      <c r="V55" s="1244" t="s">
        <v>47</v>
      </c>
      <c r="W55" s="1611" t="s">
        <v>363</v>
      </c>
      <c r="X55" s="1245">
        <v>2</v>
      </c>
      <c r="Y55" s="1246" t="s">
        <v>331</v>
      </c>
      <c r="Z55" s="1247">
        <v>0.69</v>
      </c>
      <c r="AA55" s="1248">
        <f t="shared" si="2"/>
        <v>1.38</v>
      </c>
      <c r="AB55" s="1248">
        <f t="shared" si="3"/>
        <v>1.5455999999999999</v>
      </c>
      <c r="AC55" s="1249"/>
      <c r="AD55" s="1250"/>
      <c r="AE55" s="1265"/>
      <c r="AF55" s="1265" t="s">
        <v>52</v>
      </c>
      <c r="AG55" s="3241"/>
    </row>
    <row r="56" spans="1:33" ht="18" customHeight="1" x14ac:dyDescent="0.2">
      <c r="A56" s="3225"/>
      <c r="B56" s="3252"/>
      <c r="C56" s="3249"/>
      <c r="D56" s="3249"/>
      <c r="E56" s="3257"/>
      <c r="F56" s="3249"/>
      <c r="G56" s="3249"/>
      <c r="H56" s="3249"/>
      <c r="I56" s="3244"/>
      <c r="J56" s="3244"/>
      <c r="K56" s="3244"/>
      <c r="L56" s="3244"/>
      <c r="M56" s="3249"/>
      <c r="N56" s="3249"/>
      <c r="O56" s="3269"/>
      <c r="P56" s="3260"/>
      <c r="Q56" s="3260"/>
      <c r="R56" s="3260"/>
      <c r="S56" s="3260"/>
      <c r="T56" s="3264"/>
      <c r="U56" s="1283"/>
      <c r="V56" s="1244" t="s">
        <v>47</v>
      </c>
      <c r="W56" s="1611" t="s">
        <v>364</v>
      </c>
      <c r="X56" s="1245">
        <v>3</v>
      </c>
      <c r="Y56" s="1246" t="s">
        <v>331</v>
      </c>
      <c r="Z56" s="1248">
        <v>0.21</v>
      </c>
      <c r="AA56" s="1248">
        <f t="shared" si="2"/>
        <v>0.63</v>
      </c>
      <c r="AB56" s="1248">
        <f t="shared" si="3"/>
        <v>0.7056</v>
      </c>
      <c r="AC56" s="1249"/>
      <c r="AD56" s="1250"/>
      <c r="AE56" s="1265"/>
      <c r="AF56" s="1265" t="s">
        <v>52</v>
      </c>
      <c r="AG56" s="3241"/>
    </row>
    <row r="57" spans="1:33" ht="18" customHeight="1" x14ac:dyDescent="0.2">
      <c r="A57" s="3225"/>
      <c r="B57" s="3283"/>
      <c r="C57" s="3277"/>
      <c r="D57" s="3277"/>
      <c r="E57" s="3284"/>
      <c r="F57" s="3277"/>
      <c r="G57" s="3277"/>
      <c r="H57" s="3277"/>
      <c r="I57" s="3276"/>
      <c r="J57" s="3276"/>
      <c r="K57" s="3276"/>
      <c r="L57" s="3276"/>
      <c r="M57" s="3277"/>
      <c r="N57" s="3277"/>
      <c r="O57" s="3279"/>
      <c r="P57" s="3280"/>
      <c r="Q57" s="3280"/>
      <c r="R57" s="3280"/>
      <c r="S57" s="3280"/>
      <c r="T57" s="3282"/>
      <c r="U57" s="1286"/>
      <c r="V57" s="1303" t="s">
        <v>47</v>
      </c>
      <c r="W57" s="1616" t="s">
        <v>332</v>
      </c>
      <c r="X57" s="1287">
        <v>4</v>
      </c>
      <c r="Y57" s="1278" t="s">
        <v>264</v>
      </c>
      <c r="Z57" s="1273">
        <v>0.9</v>
      </c>
      <c r="AA57" s="1274">
        <f t="shared" si="2"/>
        <v>3.6</v>
      </c>
      <c r="AB57" s="1274">
        <f t="shared" si="3"/>
        <v>4.032</v>
      </c>
      <c r="AC57" s="1288"/>
      <c r="AD57" s="1289"/>
      <c r="AE57" s="1304"/>
      <c r="AF57" s="1304" t="s">
        <v>52</v>
      </c>
      <c r="AG57" s="3242"/>
    </row>
    <row r="58" spans="1:33" ht="18" customHeight="1" x14ac:dyDescent="0.2">
      <c r="A58" s="3225"/>
      <c r="B58" s="3251" t="s">
        <v>44</v>
      </c>
      <c r="C58" s="3254" t="s">
        <v>45</v>
      </c>
      <c r="D58" s="3255" t="s">
        <v>327</v>
      </c>
      <c r="E58" s="3266" t="s">
        <v>47</v>
      </c>
      <c r="F58" s="3255" t="s">
        <v>365</v>
      </c>
      <c r="G58" s="3255" t="s">
        <v>96</v>
      </c>
      <c r="H58" s="3255" t="s">
        <v>1360</v>
      </c>
      <c r="I58" s="3281">
        <v>1</v>
      </c>
      <c r="J58" s="3281">
        <v>1</v>
      </c>
      <c r="K58" s="3243">
        <v>3</v>
      </c>
      <c r="L58" s="3243">
        <v>4</v>
      </c>
      <c r="M58" s="3248" t="s">
        <v>1441</v>
      </c>
      <c r="N58" s="3248" t="s">
        <v>1393</v>
      </c>
      <c r="O58" s="3278">
        <f>AB59+AB60</f>
        <v>223.9888</v>
      </c>
      <c r="P58" s="3261">
        <f>+AC61</f>
        <v>4500</v>
      </c>
      <c r="Q58" s="3261">
        <f>+AC73</f>
        <v>430.08</v>
      </c>
      <c r="R58" s="3261">
        <v>0</v>
      </c>
      <c r="S58" s="3262">
        <f>+SUM(O58:Q74)</f>
        <v>5154.0688</v>
      </c>
      <c r="T58" s="3263" t="s">
        <v>1361</v>
      </c>
      <c r="U58" s="1283"/>
      <c r="V58" s="1305"/>
      <c r="W58" s="1645" t="s">
        <v>63</v>
      </c>
      <c r="X58" s="1306"/>
      <c r="Y58" s="1301"/>
      <c r="Z58" s="1307"/>
      <c r="AA58" s="1285"/>
      <c r="AB58" s="1285"/>
      <c r="AC58" s="1257">
        <f>SUM(AB59:AB60)</f>
        <v>223.9888</v>
      </c>
      <c r="AD58" s="1301"/>
      <c r="AE58" s="1282"/>
      <c r="AF58" s="1282"/>
      <c r="AG58" s="3240"/>
    </row>
    <row r="59" spans="1:33" ht="33.75" customHeight="1" x14ac:dyDescent="0.2">
      <c r="A59" s="3225"/>
      <c r="B59" s="3252"/>
      <c r="C59" s="3249"/>
      <c r="D59" s="3249"/>
      <c r="E59" s="3257"/>
      <c r="F59" s="3249"/>
      <c r="G59" s="3249"/>
      <c r="H59" s="3249"/>
      <c r="I59" s="3244"/>
      <c r="J59" s="3244"/>
      <c r="K59" s="3244"/>
      <c r="L59" s="3244"/>
      <c r="M59" s="3249"/>
      <c r="N59" s="3249"/>
      <c r="O59" s="3269"/>
      <c r="P59" s="3260"/>
      <c r="Q59" s="3260"/>
      <c r="R59" s="3260"/>
      <c r="S59" s="3260"/>
      <c r="T59" s="3264"/>
      <c r="U59" s="1308" t="s">
        <v>281</v>
      </c>
      <c r="V59" s="1244" t="s">
        <v>47</v>
      </c>
      <c r="W59" s="1611" t="s">
        <v>291</v>
      </c>
      <c r="X59" s="1245">
        <v>1</v>
      </c>
      <c r="Y59" s="1246" t="s">
        <v>264</v>
      </c>
      <c r="Z59" s="1247">
        <v>100</v>
      </c>
      <c r="AA59" s="1248">
        <f t="shared" ref="AA59:AA60" si="4">+X59*Z59</f>
        <v>100</v>
      </c>
      <c r="AB59" s="1248">
        <f t="shared" ref="AB59:AB60" si="5">+AA59*0.12+AA59</f>
        <v>112</v>
      </c>
      <c r="AC59" s="1249"/>
      <c r="AD59" s="1250"/>
      <c r="AE59" s="1265"/>
      <c r="AF59" s="1265" t="s">
        <v>52</v>
      </c>
      <c r="AG59" s="3241"/>
    </row>
    <row r="60" spans="1:33" ht="33.950000000000003" customHeight="1" x14ac:dyDescent="0.2">
      <c r="A60" s="3225"/>
      <c r="B60" s="3252"/>
      <c r="C60" s="3249"/>
      <c r="D60" s="3249"/>
      <c r="E60" s="3257"/>
      <c r="F60" s="3249"/>
      <c r="G60" s="3249"/>
      <c r="H60" s="3249"/>
      <c r="I60" s="3244"/>
      <c r="J60" s="3244"/>
      <c r="K60" s="3244"/>
      <c r="L60" s="3244"/>
      <c r="M60" s="3249"/>
      <c r="N60" s="3249"/>
      <c r="O60" s="3269"/>
      <c r="P60" s="3260"/>
      <c r="Q60" s="3260"/>
      <c r="R60" s="3260"/>
      <c r="S60" s="3260"/>
      <c r="T60" s="3264"/>
      <c r="U60" s="2414" t="s">
        <v>2111</v>
      </c>
      <c r="V60" s="1244" t="s">
        <v>47</v>
      </c>
      <c r="W60" s="2449" t="s">
        <v>2112</v>
      </c>
      <c r="X60" s="1245">
        <v>1</v>
      </c>
      <c r="Y60" s="1246" t="s">
        <v>264</v>
      </c>
      <c r="Z60" s="1247">
        <v>99.99</v>
      </c>
      <c r="AA60" s="1248">
        <f t="shared" si="4"/>
        <v>99.99</v>
      </c>
      <c r="AB60" s="1248">
        <f t="shared" si="5"/>
        <v>111.9888</v>
      </c>
      <c r="AC60" s="1249"/>
      <c r="AD60" s="1250"/>
      <c r="AE60" s="1265"/>
      <c r="AF60" s="1265" t="s">
        <v>52</v>
      </c>
      <c r="AG60" s="3241"/>
    </row>
    <row r="61" spans="1:33" ht="59.25" customHeight="1" x14ac:dyDescent="0.2">
      <c r="A61" s="3225"/>
      <c r="B61" s="3252"/>
      <c r="C61" s="3249"/>
      <c r="D61" s="3249"/>
      <c r="E61" s="3257"/>
      <c r="F61" s="3249"/>
      <c r="G61" s="3249"/>
      <c r="H61" s="3249"/>
      <c r="I61" s="3244"/>
      <c r="J61" s="3244"/>
      <c r="K61" s="3244"/>
      <c r="L61" s="3244"/>
      <c r="M61" s="3249"/>
      <c r="N61" s="3249"/>
      <c r="O61" s="3269"/>
      <c r="P61" s="3260"/>
      <c r="Q61" s="3260"/>
      <c r="R61" s="3260"/>
      <c r="S61" s="3260"/>
      <c r="T61" s="3264"/>
      <c r="U61" s="1309" t="s">
        <v>1166</v>
      </c>
      <c r="V61" s="1244"/>
      <c r="W61" s="1642" t="s">
        <v>367</v>
      </c>
      <c r="X61" s="1245"/>
      <c r="Y61" s="1246"/>
      <c r="Z61" s="1247"/>
      <c r="AA61" s="1248"/>
      <c r="AB61" s="1248"/>
      <c r="AC61" s="1310">
        <v>4500</v>
      </c>
      <c r="AD61" s="1250"/>
      <c r="AE61" s="1265"/>
      <c r="AF61" s="1265"/>
      <c r="AG61" s="3241"/>
    </row>
    <row r="62" spans="1:33" ht="18" customHeight="1" x14ac:dyDescent="0.2">
      <c r="A62" s="3225"/>
      <c r="B62" s="3252"/>
      <c r="C62" s="3249"/>
      <c r="D62" s="3249"/>
      <c r="E62" s="3257"/>
      <c r="F62" s="3249"/>
      <c r="G62" s="3249"/>
      <c r="H62" s="3249"/>
      <c r="I62" s="3244"/>
      <c r="J62" s="3244"/>
      <c r="K62" s="3244"/>
      <c r="L62" s="3244"/>
      <c r="M62" s="3249"/>
      <c r="N62" s="3249"/>
      <c r="O62" s="3269"/>
      <c r="P62" s="3260"/>
      <c r="Q62" s="3260"/>
      <c r="R62" s="3260"/>
      <c r="S62" s="3260"/>
      <c r="T62" s="3264"/>
      <c r="U62" s="1311"/>
      <c r="V62" s="1244" t="s">
        <v>47</v>
      </c>
      <c r="W62" s="1312" t="s">
        <v>368</v>
      </c>
      <c r="X62" s="34">
        <v>300</v>
      </c>
      <c r="Y62" s="35" t="s">
        <v>264</v>
      </c>
      <c r="Z62" s="243">
        <v>7.5</v>
      </c>
      <c r="AA62" s="236">
        <f t="shared" ref="AA62:AA72" si="6">+X62*Z62</f>
        <v>2250</v>
      </c>
      <c r="AB62" s="236">
        <f>+AA62*0.12+AA62</f>
        <v>2520</v>
      </c>
      <c r="AC62" s="1313"/>
      <c r="AD62" s="1250"/>
      <c r="AE62" s="1265"/>
      <c r="AF62" s="1265" t="s">
        <v>52</v>
      </c>
      <c r="AG62" s="3241"/>
    </row>
    <row r="63" spans="1:33" ht="18" customHeight="1" x14ac:dyDescent="0.2">
      <c r="A63" s="3225"/>
      <c r="B63" s="3252"/>
      <c r="C63" s="3249"/>
      <c r="D63" s="3249"/>
      <c r="E63" s="3257"/>
      <c r="F63" s="3249"/>
      <c r="G63" s="3249"/>
      <c r="H63" s="3249"/>
      <c r="I63" s="3244"/>
      <c r="J63" s="3244"/>
      <c r="K63" s="3244"/>
      <c r="L63" s="3244"/>
      <c r="M63" s="3249"/>
      <c r="N63" s="3249"/>
      <c r="O63" s="3269"/>
      <c r="P63" s="3260"/>
      <c r="Q63" s="3260"/>
      <c r="R63" s="3260"/>
      <c r="S63" s="3260"/>
      <c r="T63" s="3264"/>
      <c r="U63" s="1311"/>
      <c r="V63" s="1244" t="s">
        <v>47</v>
      </c>
      <c r="W63" s="1312" t="s">
        <v>918</v>
      </c>
      <c r="X63" s="34">
        <v>17</v>
      </c>
      <c r="Y63" s="35" t="s">
        <v>264</v>
      </c>
      <c r="Z63" s="243">
        <v>25</v>
      </c>
      <c r="AA63" s="236">
        <f t="shared" si="6"/>
        <v>425</v>
      </c>
      <c r="AB63" s="236">
        <f t="shared" ref="AB63:AB72" si="7">+AA63*0.12+AA63</f>
        <v>476</v>
      </c>
      <c r="AC63" s="1313"/>
      <c r="AD63" s="1250"/>
      <c r="AE63" s="1265"/>
      <c r="AF63" s="1265" t="s">
        <v>52</v>
      </c>
      <c r="AG63" s="3241"/>
    </row>
    <row r="64" spans="1:33" ht="18" customHeight="1" x14ac:dyDescent="0.2">
      <c r="A64" s="3225"/>
      <c r="B64" s="3252"/>
      <c r="C64" s="3249"/>
      <c r="D64" s="3249"/>
      <c r="E64" s="3257"/>
      <c r="F64" s="3249"/>
      <c r="G64" s="3249"/>
      <c r="H64" s="3249"/>
      <c r="I64" s="3244"/>
      <c r="J64" s="3244"/>
      <c r="K64" s="3244"/>
      <c r="L64" s="3244"/>
      <c r="M64" s="3249"/>
      <c r="N64" s="3249"/>
      <c r="O64" s="3269"/>
      <c r="P64" s="3260"/>
      <c r="Q64" s="3260"/>
      <c r="R64" s="3260"/>
      <c r="S64" s="3260"/>
      <c r="T64" s="3264"/>
      <c r="U64" s="1311"/>
      <c r="V64" s="1244" t="s">
        <v>47</v>
      </c>
      <c r="W64" s="1312" t="s">
        <v>919</v>
      </c>
      <c r="X64" s="34">
        <v>17</v>
      </c>
      <c r="Y64" s="35" t="s">
        <v>264</v>
      </c>
      <c r="Z64" s="243">
        <v>15</v>
      </c>
      <c r="AA64" s="236">
        <f t="shared" si="6"/>
        <v>255</v>
      </c>
      <c r="AB64" s="236">
        <f t="shared" si="7"/>
        <v>285.60000000000002</v>
      </c>
      <c r="AC64" s="1313"/>
      <c r="AD64" s="1250"/>
      <c r="AE64" s="1265"/>
      <c r="AF64" s="1265" t="s">
        <v>52</v>
      </c>
      <c r="AG64" s="3241"/>
    </row>
    <row r="65" spans="1:33" ht="18" customHeight="1" x14ac:dyDescent="0.2">
      <c r="A65" s="3225"/>
      <c r="B65" s="3252"/>
      <c r="C65" s="3249"/>
      <c r="D65" s="3249"/>
      <c r="E65" s="3257"/>
      <c r="F65" s="3249"/>
      <c r="G65" s="3249"/>
      <c r="H65" s="3249"/>
      <c r="I65" s="3244"/>
      <c r="J65" s="3244"/>
      <c r="K65" s="3244"/>
      <c r="L65" s="3244"/>
      <c r="M65" s="3249"/>
      <c r="N65" s="3249"/>
      <c r="O65" s="3269"/>
      <c r="P65" s="3260"/>
      <c r="Q65" s="3260"/>
      <c r="R65" s="3260"/>
      <c r="S65" s="3260"/>
      <c r="T65" s="3264"/>
      <c r="U65" s="1311"/>
      <c r="V65" s="1244" t="s">
        <v>47</v>
      </c>
      <c r="W65" s="1312" t="s">
        <v>920</v>
      </c>
      <c r="X65" s="34">
        <v>15</v>
      </c>
      <c r="Y65" s="35" t="s">
        <v>264</v>
      </c>
      <c r="Z65" s="243">
        <v>5</v>
      </c>
      <c r="AA65" s="236">
        <f t="shared" si="6"/>
        <v>75</v>
      </c>
      <c r="AB65" s="236">
        <f t="shared" si="7"/>
        <v>84</v>
      </c>
      <c r="AC65" s="1313"/>
      <c r="AD65" s="1250"/>
      <c r="AE65" s="1265"/>
      <c r="AF65" s="1265" t="s">
        <v>52</v>
      </c>
      <c r="AG65" s="3241"/>
    </row>
    <row r="66" spans="1:33" ht="18" customHeight="1" x14ac:dyDescent="0.2">
      <c r="A66" s="3225"/>
      <c r="B66" s="3252"/>
      <c r="C66" s="3249"/>
      <c r="D66" s="3249"/>
      <c r="E66" s="3257"/>
      <c r="F66" s="3249"/>
      <c r="G66" s="3249"/>
      <c r="H66" s="3249"/>
      <c r="I66" s="3244"/>
      <c r="J66" s="3244"/>
      <c r="K66" s="3244"/>
      <c r="L66" s="3244"/>
      <c r="M66" s="3249"/>
      <c r="N66" s="3249"/>
      <c r="O66" s="3269"/>
      <c r="P66" s="3260"/>
      <c r="Q66" s="3260"/>
      <c r="R66" s="3260"/>
      <c r="S66" s="3260"/>
      <c r="T66" s="3264"/>
      <c r="U66" s="1311"/>
      <c r="V66" s="1244" t="s">
        <v>47</v>
      </c>
      <c r="W66" s="1312" t="s">
        <v>921</v>
      </c>
      <c r="X66" s="34">
        <v>5</v>
      </c>
      <c r="Y66" s="35" t="s">
        <v>264</v>
      </c>
      <c r="Z66" s="243">
        <v>12.18</v>
      </c>
      <c r="AA66" s="236">
        <f t="shared" si="6"/>
        <v>60.9</v>
      </c>
      <c r="AB66" s="236">
        <f t="shared" si="7"/>
        <v>68.207999999999998</v>
      </c>
      <c r="AC66" s="1313"/>
      <c r="AD66" s="1250"/>
      <c r="AE66" s="1265"/>
      <c r="AF66" s="1265" t="s">
        <v>52</v>
      </c>
      <c r="AG66" s="3241"/>
    </row>
    <row r="67" spans="1:33" ht="18" customHeight="1" x14ac:dyDescent="0.2">
      <c r="A67" s="3225"/>
      <c r="B67" s="3252"/>
      <c r="C67" s="3249"/>
      <c r="D67" s="3249"/>
      <c r="E67" s="3257"/>
      <c r="F67" s="3249"/>
      <c r="G67" s="3249"/>
      <c r="H67" s="3249"/>
      <c r="I67" s="3244"/>
      <c r="J67" s="3244"/>
      <c r="K67" s="3244"/>
      <c r="L67" s="3244"/>
      <c r="M67" s="3249"/>
      <c r="N67" s="3249"/>
      <c r="O67" s="3269"/>
      <c r="P67" s="3260"/>
      <c r="Q67" s="3260"/>
      <c r="R67" s="3260"/>
      <c r="S67" s="3260"/>
      <c r="T67" s="3264"/>
      <c r="U67" s="1311"/>
      <c r="V67" s="1244" t="s">
        <v>47</v>
      </c>
      <c r="W67" s="1312" t="s">
        <v>1442</v>
      </c>
      <c r="X67" s="34">
        <v>57</v>
      </c>
      <c r="Y67" s="35" t="s">
        <v>347</v>
      </c>
      <c r="Z67" s="243">
        <v>4</v>
      </c>
      <c r="AA67" s="236">
        <f t="shared" si="6"/>
        <v>228</v>
      </c>
      <c r="AB67" s="236">
        <f t="shared" si="7"/>
        <v>255.36</v>
      </c>
      <c r="AC67" s="1313"/>
      <c r="AD67" s="1250"/>
      <c r="AE67" s="1265"/>
      <c r="AF67" s="1265" t="s">
        <v>52</v>
      </c>
      <c r="AG67" s="3241"/>
    </row>
    <row r="68" spans="1:33" ht="18" customHeight="1" x14ac:dyDescent="0.2">
      <c r="A68" s="3225"/>
      <c r="B68" s="3252"/>
      <c r="C68" s="3249"/>
      <c r="D68" s="3249"/>
      <c r="E68" s="3257"/>
      <c r="F68" s="3249"/>
      <c r="G68" s="3249"/>
      <c r="H68" s="3249"/>
      <c r="I68" s="3244"/>
      <c r="J68" s="3244"/>
      <c r="K68" s="3244"/>
      <c r="L68" s="3244"/>
      <c r="M68" s="3249"/>
      <c r="N68" s="3249"/>
      <c r="O68" s="3269"/>
      <c r="P68" s="3260"/>
      <c r="Q68" s="3260"/>
      <c r="R68" s="3260"/>
      <c r="S68" s="3260"/>
      <c r="T68" s="3264"/>
      <c r="U68" s="1311"/>
      <c r="V68" s="1244" t="s">
        <v>47</v>
      </c>
      <c r="W68" s="1312" t="s">
        <v>929</v>
      </c>
      <c r="X68" s="34">
        <v>72</v>
      </c>
      <c r="Y68" s="35" t="s">
        <v>264</v>
      </c>
      <c r="Z68" s="243">
        <v>4.5</v>
      </c>
      <c r="AA68" s="236">
        <f t="shared" si="6"/>
        <v>324</v>
      </c>
      <c r="AB68" s="236">
        <f t="shared" si="7"/>
        <v>362.88</v>
      </c>
      <c r="AC68" s="1313"/>
      <c r="AD68" s="1250"/>
      <c r="AE68" s="1265"/>
      <c r="AF68" s="1265" t="s">
        <v>52</v>
      </c>
      <c r="AG68" s="3241"/>
    </row>
    <row r="69" spans="1:33" ht="25.5" x14ac:dyDescent="0.2">
      <c r="A69" s="3225"/>
      <c r="B69" s="3252"/>
      <c r="C69" s="3249"/>
      <c r="D69" s="3249"/>
      <c r="E69" s="3257"/>
      <c r="F69" s="3249"/>
      <c r="G69" s="3249"/>
      <c r="H69" s="3249"/>
      <c r="I69" s="3244"/>
      <c r="J69" s="3244"/>
      <c r="K69" s="3244"/>
      <c r="L69" s="3244"/>
      <c r="M69" s="3249"/>
      <c r="N69" s="3249"/>
      <c r="O69" s="3269"/>
      <c r="P69" s="3260"/>
      <c r="Q69" s="3260"/>
      <c r="R69" s="3260"/>
      <c r="S69" s="3260"/>
      <c r="T69" s="3264"/>
      <c r="U69" s="1311"/>
      <c r="V69" s="1244" t="s">
        <v>47</v>
      </c>
      <c r="W69" s="1312" t="s">
        <v>1443</v>
      </c>
      <c r="X69" s="34">
        <v>5</v>
      </c>
      <c r="Y69" s="35" t="s">
        <v>1362</v>
      </c>
      <c r="Z69" s="243">
        <v>58.04</v>
      </c>
      <c r="AA69" s="236">
        <f t="shared" si="6"/>
        <v>290.2</v>
      </c>
      <c r="AB69" s="236">
        <f t="shared" si="7"/>
        <v>325.024</v>
      </c>
      <c r="AC69" s="1313"/>
      <c r="AD69" s="1250"/>
      <c r="AE69" s="1265"/>
      <c r="AF69" s="1265" t="s">
        <v>52</v>
      </c>
      <c r="AG69" s="3241"/>
    </row>
    <row r="70" spans="1:33" ht="18" customHeight="1" x14ac:dyDescent="0.2">
      <c r="A70" s="3225"/>
      <c r="B70" s="3252"/>
      <c r="C70" s="3249"/>
      <c r="D70" s="3249"/>
      <c r="E70" s="3257"/>
      <c r="F70" s="3249"/>
      <c r="G70" s="3249"/>
      <c r="H70" s="3249"/>
      <c r="I70" s="3244"/>
      <c r="J70" s="3244"/>
      <c r="K70" s="3244"/>
      <c r="L70" s="3244"/>
      <c r="M70" s="3249"/>
      <c r="N70" s="3249"/>
      <c r="O70" s="3269"/>
      <c r="P70" s="3260"/>
      <c r="Q70" s="3260"/>
      <c r="R70" s="3260"/>
      <c r="S70" s="3260"/>
      <c r="T70" s="3264"/>
      <c r="U70" s="1311"/>
      <c r="V70" s="1244" t="s">
        <v>47</v>
      </c>
      <c r="W70" s="1312" t="s">
        <v>1363</v>
      </c>
      <c r="X70" s="34">
        <v>1</v>
      </c>
      <c r="Y70" s="35" t="s">
        <v>1362</v>
      </c>
      <c r="Z70" s="243">
        <v>102</v>
      </c>
      <c r="AA70" s="236">
        <f t="shared" si="6"/>
        <v>102</v>
      </c>
      <c r="AB70" s="236">
        <f t="shared" si="7"/>
        <v>114.24</v>
      </c>
      <c r="AC70" s="1313"/>
      <c r="AD70" s="1250"/>
      <c r="AE70" s="1265"/>
      <c r="AF70" s="1265" t="s">
        <v>52</v>
      </c>
      <c r="AG70" s="3241"/>
    </row>
    <row r="71" spans="1:33" ht="18" customHeight="1" x14ac:dyDescent="0.2">
      <c r="A71" s="3225"/>
      <c r="B71" s="3252"/>
      <c r="C71" s="3249"/>
      <c r="D71" s="3249"/>
      <c r="E71" s="3257"/>
      <c r="F71" s="3249"/>
      <c r="G71" s="3249"/>
      <c r="H71" s="3249"/>
      <c r="I71" s="3244"/>
      <c r="J71" s="3244"/>
      <c r="K71" s="3244"/>
      <c r="L71" s="3244"/>
      <c r="M71" s="3249"/>
      <c r="N71" s="3249"/>
      <c r="O71" s="3269"/>
      <c r="P71" s="3260"/>
      <c r="Q71" s="3260"/>
      <c r="R71" s="3260"/>
      <c r="S71" s="3260"/>
      <c r="T71" s="3264"/>
      <c r="U71" s="1311"/>
      <c r="V71" s="1244" t="s">
        <v>47</v>
      </c>
      <c r="W71" s="1312" t="s">
        <v>1364</v>
      </c>
      <c r="X71" s="34">
        <v>1</v>
      </c>
      <c r="Y71" s="35" t="s">
        <v>264</v>
      </c>
      <c r="Z71" s="243">
        <v>6</v>
      </c>
      <c r="AA71" s="236">
        <f t="shared" si="6"/>
        <v>6</v>
      </c>
      <c r="AB71" s="236">
        <f t="shared" si="7"/>
        <v>6.72</v>
      </c>
      <c r="AC71" s="1313"/>
      <c r="AD71" s="1250"/>
      <c r="AE71" s="1265"/>
      <c r="AF71" s="1265" t="s">
        <v>52</v>
      </c>
      <c r="AG71" s="3241"/>
    </row>
    <row r="72" spans="1:33" ht="18" customHeight="1" x14ac:dyDescent="0.2">
      <c r="A72" s="3225"/>
      <c r="B72" s="3252"/>
      <c r="C72" s="3249"/>
      <c r="D72" s="3249"/>
      <c r="E72" s="3257"/>
      <c r="F72" s="3249"/>
      <c r="G72" s="3249"/>
      <c r="H72" s="3249"/>
      <c r="I72" s="3244"/>
      <c r="J72" s="3244"/>
      <c r="K72" s="3244"/>
      <c r="L72" s="3244"/>
      <c r="M72" s="3249"/>
      <c r="N72" s="3249"/>
      <c r="O72" s="3269"/>
      <c r="P72" s="3260"/>
      <c r="Q72" s="3260"/>
      <c r="R72" s="3260"/>
      <c r="S72" s="3260"/>
      <c r="T72" s="3264"/>
      <c r="U72" s="1311"/>
      <c r="V72" s="1244" t="s">
        <v>47</v>
      </c>
      <c r="W72" s="1312" t="s">
        <v>1429</v>
      </c>
      <c r="X72" s="34">
        <v>1</v>
      </c>
      <c r="Y72" s="35" t="s">
        <v>264</v>
      </c>
      <c r="Z72" s="243">
        <v>1.76</v>
      </c>
      <c r="AA72" s="236">
        <f t="shared" si="6"/>
        <v>1.76</v>
      </c>
      <c r="AB72" s="236">
        <f t="shared" si="7"/>
        <v>1.9712000000000001</v>
      </c>
      <c r="AC72" s="1313"/>
      <c r="AD72" s="1250"/>
      <c r="AE72" s="1265"/>
      <c r="AF72" s="1265" t="s">
        <v>52</v>
      </c>
      <c r="AG72" s="3241"/>
    </row>
    <row r="73" spans="1:33" ht="18" customHeight="1" x14ac:dyDescent="0.2">
      <c r="A73" s="3225"/>
      <c r="B73" s="3252"/>
      <c r="C73" s="3249"/>
      <c r="D73" s="3249"/>
      <c r="E73" s="3257"/>
      <c r="F73" s="3249"/>
      <c r="G73" s="3249"/>
      <c r="H73" s="3249"/>
      <c r="I73" s="3244"/>
      <c r="J73" s="3244"/>
      <c r="K73" s="3244"/>
      <c r="L73" s="3244"/>
      <c r="M73" s="3249"/>
      <c r="N73" s="3249"/>
      <c r="O73" s="3269"/>
      <c r="P73" s="3260"/>
      <c r="Q73" s="3260"/>
      <c r="R73" s="3260"/>
      <c r="S73" s="3260"/>
      <c r="T73" s="3264"/>
      <c r="U73" s="1314" t="s">
        <v>740</v>
      </c>
      <c r="V73" s="1244"/>
      <c r="W73" s="1615" t="s">
        <v>82</v>
      </c>
      <c r="X73" s="1245"/>
      <c r="Y73" s="1246"/>
      <c r="Z73" s="1247"/>
      <c r="AA73" s="1248"/>
      <c r="AB73" s="1248"/>
      <c r="AC73" s="2420">
        <f>SUM(AB74:AB74)</f>
        <v>430.08</v>
      </c>
      <c r="AD73" s="1246"/>
      <c r="AE73" s="1315"/>
      <c r="AF73" s="1315"/>
      <c r="AG73" s="3241"/>
    </row>
    <row r="74" spans="1:33" ht="18" customHeight="1" x14ac:dyDescent="0.2">
      <c r="A74" s="3225"/>
      <c r="B74" s="3252"/>
      <c r="C74" s="3249"/>
      <c r="D74" s="3249"/>
      <c r="E74" s="3257"/>
      <c r="F74" s="3249"/>
      <c r="G74" s="3249"/>
      <c r="H74" s="3249"/>
      <c r="I74" s="3244"/>
      <c r="J74" s="3244"/>
      <c r="K74" s="3244"/>
      <c r="L74" s="3244"/>
      <c r="M74" s="3249"/>
      <c r="N74" s="3249"/>
      <c r="O74" s="3269"/>
      <c r="P74" s="3260"/>
      <c r="Q74" s="3260"/>
      <c r="R74" s="3260"/>
      <c r="S74" s="3260"/>
      <c r="T74" s="3264"/>
      <c r="U74" s="1314"/>
      <c r="V74" s="1605" t="s">
        <v>47</v>
      </c>
      <c r="W74" s="1612" t="s">
        <v>930</v>
      </c>
      <c r="X74" s="1245">
        <v>1</v>
      </c>
      <c r="Y74" s="1246" t="s">
        <v>264</v>
      </c>
      <c r="Z74" s="1255">
        <v>384</v>
      </c>
      <c r="AA74" s="1256">
        <f t="shared" ref="AA74" si="8">+X74*Z74</f>
        <v>384</v>
      </c>
      <c r="AB74" s="1256">
        <f t="shared" ref="AB74" si="9">+AA74*0.12+AA74</f>
        <v>430.08</v>
      </c>
      <c r="AC74" s="1249"/>
      <c r="AD74" s="1250"/>
      <c r="AE74" s="1265"/>
      <c r="AF74" s="1265" t="s">
        <v>52</v>
      </c>
      <c r="AG74" s="3241"/>
    </row>
    <row r="75" spans="1:33" ht="66.75" customHeight="1" thickBot="1" x14ac:dyDescent="0.25">
      <c r="A75" s="3225"/>
      <c r="B75" s="1317"/>
      <c r="C75" s="1591"/>
      <c r="D75" s="1592"/>
      <c r="E75" s="1318"/>
      <c r="F75" s="1593" t="s">
        <v>922</v>
      </c>
      <c r="G75" s="1593" t="s">
        <v>136</v>
      </c>
      <c r="H75" s="1593"/>
      <c r="I75" s="1319"/>
      <c r="J75" s="1319"/>
      <c r="K75" s="1320"/>
      <c r="L75" s="1320"/>
      <c r="M75" s="1593" t="s">
        <v>373</v>
      </c>
      <c r="N75" s="1593" t="s">
        <v>193</v>
      </c>
      <c r="O75" s="1321">
        <v>0</v>
      </c>
      <c r="P75" s="1322">
        <v>0</v>
      </c>
      <c r="Q75" s="1322">
        <v>0</v>
      </c>
      <c r="R75" s="1322">
        <v>0</v>
      </c>
      <c r="S75" s="1323">
        <f>+SUM(O75:Q75)</f>
        <v>0</v>
      </c>
      <c r="T75" s="1594"/>
      <c r="U75" s="1324"/>
      <c r="V75" s="1325"/>
      <c r="W75" s="1646"/>
      <c r="X75" s="1326"/>
      <c r="Y75" s="1327"/>
      <c r="Z75" s="1322"/>
      <c r="AA75" s="1328"/>
      <c r="AB75" s="1328"/>
      <c r="AC75" s="1329"/>
      <c r="AD75" s="1327"/>
      <c r="AE75" s="1330"/>
      <c r="AF75" s="1330"/>
      <c r="AG75" s="1647" t="s">
        <v>374</v>
      </c>
    </row>
    <row r="76" spans="1:33" ht="22.5" customHeight="1" thickBot="1" x14ac:dyDescent="0.25">
      <c r="A76" s="3226"/>
      <c r="B76" s="3286" t="s">
        <v>137</v>
      </c>
      <c r="C76" s="3287"/>
      <c r="D76" s="3287"/>
      <c r="E76" s="3287"/>
      <c r="F76" s="3287"/>
      <c r="G76" s="3287"/>
      <c r="H76" s="3287"/>
      <c r="I76" s="3287"/>
      <c r="J76" s="3287"/>
      <c r="K76" s="3287"/>
      <c r="L76" s="3287"/>
      <c r="M76" s="3287"/>
      <c r="N76" s="1577" t="s">
        <v>138</v>
      </c>
      <c r="O76" s="1667">
        <f>SUM(O10:O75)</f>
        <v>90920.530000000013</v>
      </c>
      <c r="P76" s="1667">
        <f>SUM(P10:P75)</f>
        <v>7500</v>
      </c>
      <c r="Q76" s="1667">
        <f>SUM(Q10:Q75)</f>
        <v>33023.487999999998</v>
      </c>
      <c r="R76" s="1667">
        <f>SUM(R10:R75)</f>
        <v>0</v>
      </c>
      <c r="S76" s="1667">
        <f>SUM(S10:S75)</f>
        <v>131444.01800000001</v>
      </c>
      <c r="T76" s="1595"/>
      <c r="U76" s="3288" t="s">
        <v>139</v>
      </c>
      <c r="V76" s="3287"/>
      <c r="W76" s="3287"/>
      <c r="X76" s="3287"/>
      <c r="Y76" s="3287"/>
      <c r="Z76" s="3287"/>
      <c r="AA76" s="3287"/>
      <c r="AB76" s="1578" t="s">
        <v>138</v>
      </c>
      <c r="AC76" s="1662">
        <f>SUM(AC10:AC75)</f>
        <v>131444.01800000001</v>
      </c>
      <c r="AD76" s="3289"/>
      <c r="AE76" s="3290"/>
      <c r="AF76" s="3290"/>
      <c r="AG76" s="3291"/>
    </row>
    <row r="77" spans="1:33" ht="70.5" customHeight="1" x14ac:dyDescent="0.2">
      <c r="A77" s="3216" t="s">
        <v>140</v>
      </c>
      <c r="B77" s="3251" t="s">
        <v>44</v>
      </c>
      <c r="C77" s="3254" t="s">
        <v>329</v>
      </c>
      <c r="D77" s="3255" t="s">
        <v>95</v>
      </c>
      <c r="E77" s="3256" t="s">
        <v>47</v>
      </c>
      <c r="F77" s="3255" t="s">
        <v>142</v>
      </c>
      <c r="G77" s="3255" t="s">
        <v>143</v>
      </c>
      <c r="H77" s="3255" t="s">
        <v>375</v>
      </c>
      <c r="I77" s="3281">
        <v>2</v>
      </c>
      <c r="J77" s="3281">
        <v>2</v>
      </c>
      <c r="K77" s="3243">
        <v>24</v>
      </c>
      <c r="L77" s="3243">
        <v>24</v>
      </c>
      <c r="M77" s="3248" t="s">
        <v>1394</v>
      </c>
      <c r="N77" s="3248" t="s">
        <v>934</v>
      </c>
      <c r="O77" s="3268">
        <f>AC77</f>
        <v>15.411199999999999</v>
      </c>
      <c r="P77" s="3271">
        <v>0</v>
      </c>
      <c r="Q77" s="3271">
        <v>0</v>
      </c>
      <c r="R77" s="3271">
        <v>0</v>
      </c>
      <c r="S77" s="3274">
        <f>+SUM(O77:Q78)</f>
        <v>15.411199999999999</v>
      </c>
      <c r="T77" s="3263" t="s">
        <v>376</v>
      </c>
      <c r="U77" s="1291" t="s">
        <v>64</v>
      </c>
      <c r="V77" s="1276"/>
      <c r="W77" s="1609" t="s">
        <v>105</v>
      </c>
      <c r="X77" s="1292"/>
      <c r="Y77" s="1293"/>
      <c r="Z77" s="1294"/>
      <c r="AA77" s="1295"/>
      <c r="AB77" s="1295"/>
      <c r="AC77" s="1331">
        <f>AB78</f>
        <v>15.411199999999999</v>
      </c>
      <c r="AD77" s="1241"/>
      <c r="AE77" s="1242"/>
      <c r="AF77" s="1242"/>
      <c r="AG77" s="3265" t="s">
        <v>1444</v>
      </c>
    </row>
    <row r="78" spans="1:33" ht="70.5" customHeight="1" x14ac:dyDescent="0.2">
      <c r="A78" s="3217"/>
      <c r="B78" s="3283"/>
      <c r="C78" s="3277"/>
      <c r="D78" s="3277"/>
      <c r="E78" s="3284"/>
      <c r="F78" s="3277"/>
      <c r="G78" s="3277"/>
      <c r="H78" s="3277"/>
      <c r="I78" s="3276"/>
      <c r="J78" s="3276"/>
      <c r="K78" s="3276"/>
      <c r="L78" s="3276"/>
      <c r="M78" s="3277"/>
      <c r="N78" s="3277"/>
      <c r="O78" s="3270"/>
      <c r="P78" s="3280"/>
      <c r="Q78" s="3280"/>
      <c r="R78" s="3280"/>
      <c r="S78" s="3280"/>
      <c r="T78" s="3282"/>
      <c r="U78" s="1286"/>
      <c r="V78" s="1270" t="s">
        <v>47</v>
      </c>
      <c r="W78" s="1610" t="s">
        <v>1428</v>
      </c>
      <c r="X78" s="1287">
        <v>1</v>
      </c>
      <c r="Y78" s="1278" t="s">
        <v>264</v>
      </c>
      <c r="Z78" s="1273">
        <v>13.76</v>
      </c>
      <c r="AA78" s="1274">
        <f>+X78*Z78</f>
        <v>13.76</v>
      </c>
      <c r="AB78" s="1274">
        <f>+AA78*0.12+AA78</f>
        <v>15.411199999999999</v>
      </c>
      <c r="AC78" s="1288"/>
      <c r="AD78" s="1263"/>
      <c r="AE78" s="1299"/>
      <c r="AF78" s="1299" t="s">
        <v>52</v>
      </c>
      <c r="AG78" s="3241"/>
    </row>
    <row r="79" spans="1:33" ht="30.75" customHeight="1" x14ac:dyDescent="0.2">
      <c r="A79" s="3217"/>
      <c r="B79" s="3251" t="s">
        <v>44</v>
      </c>
      <c r="C79" s="3254" t="s">
        <v>329</v>
      </c>
      <c r="D79" s="3255" t="s">
        <v>262</v>
      </c>
      <c r="E79" s="3266" t="s">
        <v>47</v>
      </c>
      <c r="F79" s="3255" t="s">
        <v>144</v>
      </c>
      <c r="G79" s="3255" t="s">
        <v>145</v>
      </c>
      <c r="H79" s="3255" t="s">
        <v>146</v>
      </c>
      <c r="I79" s="3281">
        <v>2</v>
      </c>
      <c r="J79" s="3281">
        <v>2</v>
      </c>
      <c r="K79" s="3243">
        <v>24</v>
      </c>
      <c r="L79" s="3243">
        <v>24</v>
      </c>
      <c r="M79" s="3248" t="s">
        <v>1395</v>
      </c>
      <c r="N79" s="3248" t="s">
        <v>935</v>
      </c>
      <c r="O79" s="3292">
        <f>+AC79</f>
        <v>22.5944</v>
      </c>
      <c r="P79" s="3271">
        <v>0</v>
      </c>
      <c r="Q79" s="3271">
        <v>0</v>
      </c>
      <c r="R79" s="3271">
        <v>0</v>
      </c>
      <c r="S79" s="3274">
        <f>+SUM(O79:Q83)</f>
        <v>22.5944</v>
      </c>
      <c r="T79" s="3263" t="s">
        <v>377</v>
      </c>
      <c r="U79" s="1291" t="s">
        <v>64</v>
      </c>
      <c r="V79" s="1276"/>
      <c r="W79" s="1609" t="s">
        <v>105</v>
      </c>
      <c r="X79" s="1292"/>
      <c r="Y79" s="1293"/>
      <c r="Z79" s="1247"/>
      <c r="AA79" s="1248"/>
      <c r="AB79" s="1248"/>
      <c r="AC79" s="1262">
        <f>SUM(AB80:AB83)</f>
        <v>22.5944</v>
      </c>
      <c r="AD79" s="1301"/>
      <c r="AE79" s="1282"/>
      <c r="AF79" s="1282"/>
      <c r="AG79" s="3240" t="s">
        <v>1445</v>
      </c>
    </row>
    <row r="80" spans="1:33" ht="30.75" customHeight="1" x14ac:dyDescent="0.2">
      <c r="A80" s="3217"/>
      <c r="B80" s="3252"/>
      <c r="C80" s="3249"/>
      <c r="D80" s="3249"/>
      <c r="E80" s="3257"/>
      <c r="F80" s="3249"/>
      <c r="G80" s="3249"/>
      <c r="H80" s="3249"/>
      <c r="I80" s="3244"/>
      <c r="J80" s="3244"/>
      <c r="K80" s="3244"/>
      <c r="L80" s="3244"/>
      <c r="M80" s="3249"/>
      <c r="N80" s="3249"/>
      <c r="O80" s="3269"/>
      <c r="P80" s="3260"/>
      <c r="Q80" s="3260"/>
      <c r="R80" s="3260"/>
      <c r="S80" s="3260"/>
      <c r="T80" s="3264"/>
      <c r="U80" s="1283"/>
      <c r="V80" s="1244" t="s">
        <v>47</v>
      </c>
      <c r="W80" s="1611" t="s">
        <v>348</v>
      </c>
      <c r="X80" s="1245">
        <v>2</v>
      </c>
      <c r="Y80" s="1246" t="s">
        <v>330</v>
      </c>
      <c r="Z80" s="1247">
        <v>3.25</v>
      </c>
      <c r="AA80" s="1248">
        <f t="shared" ref="AA80:AA83" si="10">+X80*Z80</f>
        <v>6.5</v>
      </c>
      <c r="AB80" s="1248">
        <f>+AA80</f>
        <v>6.5</v>
      </c>
      <c r="AC80" s="1262"/>
      <c r="AD80" s="1263"/>
      <c r="AE80" s="1277"/>
      <c r="AF80" s="1277" t="s">
        <v>52</v>
      </c>
      <c r="AG80" s="3241"/>
    </row>
    <row r="81" spans="1:33" ht="30.75" customHeight="1" x14ac:dyDescent="0.2">
      <c r="A81" s="3217"/>
      <c r="B81" s="3252"/>
      <c r="C81" s="3249"/>
      <c r="D81" s="3249"/>
      <c r="E81" s="3257"/>
      <c r="F81" s="3249"/>
      <c r="G81" s="3249"/>
      <c r="H81" s="3249"/>
      <c r="I81" s="3244"/>
      <c r="J81" s="3244"/>
      <c r="K81" s="3244"/>
      <c r="L81" s="3244"/>
      <c r="M81" s="3249"/>
      <c r="N81" s="3249"/>
      <c r="O81" s="3269"/>
      <c r="P81" s="3260"/>
      <c r="Q81" s="3260"/>
      <c r="R81" s="3260"/>
      <c r="S81" s="3260"/>
      <c r="T81" s="3264"/>
      <c r="U81" s="1283"/>
      <c r="V81" s="1244" t="s">
        <v>47</v>
      </c>
      <c r="W81" s="1611" t="s">
        <v>360</v>
      </c>
      <c r="X81" s="1245">
        <v>3</v>
      </c>
      <c r="Y81" s="1246" t="s">
        <v>264</v>
      </c>
      <c r="Z81" s="1247">
        <v>0.28999999999999998</v>
      </c>
      <c r="AA81" s="1248">
        <f t="shared" si="10"/>
        <v>0.86999999999999988</v>
      </c>
      <c r="AB81" s="1248">
        <f t="shared" ref="AB81:AB83" si="11">+AA81*0.12+AA81</f>
        <v>0.97439999999999982</v>
      </c>
      <c r="AC81" s="1262"/>
      <c r="AD81" s="1263"/>
      <c r="AE81" s="1277"/>
      <c r="AF81" s="1277" t="s">
        <v>52</v>
      </c>
      <c r="AG81" s="3241"/>
    </row>
    <row r="82" spans="1:33" ht="30.75" customHeight="1" x14ac:dyDescent="0.2">
      <c r="A82" s="3217"/>
      <c r="B82" s="3252"/>
      <c r="C82" s="3249"/>
      <c r="D82" s="3249"/>
      <c r="E82" s="3257"/>
      <c r="F82" s="3249"/>
      <c r="G82" s="3249"/>
      <c r="H82" s="3249"/>
      <c r="I82" s="3244"/>
      <c r="J82" s="3244"/>
      <c r="K82" s="3244"/>
      <c r="L82" s="3244"/>
      <c r="M82" s="3249"/>
      <c r="N82" s="3249"/>
      <c r="O82" s="3269"/>
      <c r="P82" s="3260"/>
      <c r="Q82" s="3260"/>
      <c r="R82" s="3260"/>
      <c r="S82" s="3260"/>
      <c r="T82" s="3264"/>
      <c r="U82" s="1283"/>
      <c r="V82" s="1244" t="s">
        <v>47</v>
      </c>
      <c r="W82" s="1611" t="s">
        <v>378</v>
      </c>
      <c r="X82" s="1245">
        <v>2</v>
      </c>
      <c r="Y82" s="1246" t="s">
        <v>331</v>
      </c>
      <c r="Z82" s="1261">
        <v>5.4</v>
      </c>
      <c r="AA82" s="1297">
        <f t="shared" si="10"/>
        <v>10.8</v>
      </c>
      <c r="AB82" s="1248">
        <f t="shared" si="11"/>
        <v>12.096</v>
      </c>
      <c r="AC82" s="1249"/>
      <c r="AD82" s="1250"/>
      <c r="AE82" s="1265"/>
      <c r="AF82" s="1265" t="s">
        <v>52</v>
      </c>
      <c r="AG82" s="3241"/>
    </row>
    <row r="83" spans="1:33" ht="30.75" customHeight="1" x14ac:dyDescent="0.2">
      <c r="A83" s="3217"/>
      <c r="B83" s="3283"/>
      <c r="C83" s="3277"/>
      <c r="D83" s="3277"/>
      <c r="E83" s="3284"/>
      <c r="F83" s="3277"/>
      <c r="G83" s="3277"/>
      <c r="H83" s="3277"/>
      <c r="I83" s="3276"/>
      <c r="J83" s="3276"/>
      <c r="K83" s="3276"/>
      <c r="L83" s="3276"/>
      <c r="M83" s="3277"/>
      <c r="N83" s="3277"/>
      <c r="O83" s="3279"/>
      <c r="P83" s="3280"/>
      <c r="Q83" s="3280"/>
      <c r="R83" s="3280"/>
      <c r="S83" s="3280"/>
      <c r="T83" s="3282"/>
      <c r="U83" s="1286"/>
      <c r="V83" s="1244" t="s">
        <v>47</v>
      </c>
      <c r="W83" s="1616" t="s">
        <v>332</v>
      </c>
      <c r="X83" s="1287">
        <v>3</v>
      </c>
      <c r="Y83" s="1278" t="s">
        <v>264</v>
      </c>
      <c r="Z83" s="1273">
        <v>0.9</v>
      </c>
      <c r="AA83" s="1274">
        <f t="shared" si="10"/>
        <v>2.7</v>
      </c>
      <c r="AB83" s="1274">
        <f t="shared" si="11"/>
        <v>3.024</v>
      </c>
      <c r="AC83" s="1288"/>
      <c r="AD83" s="1289"/>
      <c r="AE83" s="1304"/>
      <c r="AF83" s="1304" t="s">
        <v>52</v>
      </c>
      <c r="AG83" s="3242"/>
    </row>
    <row r="84" spans="1:33" ht="28.5" customHeight="1" x14ac:dyDescent="0.2">
      <c r="A84" s="3217"/>
      <c r="B84" s="3251" t="s">
        <v>93</v>
      </c>
      <c r="C84" s="3254" t="s">
        <v>333</v>
      </c>
      <c r="D84" s="3255" t="s">
        <v>77</v>
      </c>
      <c r="E84" s="3266" t="s">
        <v>47</v>
      </c>
      <c r="F84" s="3255" t="s">
        <v>379</v>
      </c>
      <c r="G84" s="3255" t="s">
        <v>150</v>
      </c>
      <c r="H84" s="3255" t="s">
        <v>380</v>
      </c>
      <c r="I84" s="3281">
        <v>1</v>
      </c>
      <c r="J84" s="3281">
        <v>1</v>
      </c>
      <c r="K84" s="3243">
        <v>16</v>
      </c>
      <c r="L84" s="3243">
        <v>16</v>
      </c>
      <c r="M84" s="3248" t="s">
        <v>1396</v>
      </c>
      <c r="N84" s="3248" t="s">
        <v>938</v>
      </c>
      <c r="O84" s="3278">
        <f>+AC84</f>
        <v>117.9024</v>
      </c>
      <c r="P84" s="3271">
        <v>0</v>
      </c>
      <c r="Q84" s="3271">
        <v>0</v>
      </c>
      <c r="R84" s="3271">
        <v>0</v>
      </c>
      <c r="S84" s="3274">
        <f>+SUM(O84:Q88)</f>
        <v>117.9024</v>
      </c>
      <c r="T84" s="3263" t="s">
        <v>1366</v>
      </c>
      <c r="U84" s="1291" t="s">
        <v>64</v>
      </c>
      <c r="V84" s="1332"/>
      <c r="W84" s="1609" t="s">
        <v>105</v>
      </c>
      <c r="X84" s="1292"/>
      <c r="Y84" s="1293"/>
      <c r="Z84" s="1264"/>
      <c r="AA84" s="1333"/>
      <c r="AB84" s="1295"/>
      <c r="AC84" s="1262">
        <f>SUM(AB85:AB88)</f>
        <v>117.9024</v>
      </c>
      <c r="AD84" s="1301"/>
      <c r="AE84" s="1282"/>
      <c r="AF84" s="1282"/>
      <c r="AG84" s="3240" t="s">
        <v>1439</v>
      </c>
    </row>
    <row r="85" spans="1:33" ht="28.5" customHeight="1" x14ac:dyDescent="0.2">
      <c r="A85" s="3217"/>
      <c r="B85" s="3252"/>
      <c r="C85" s="3249"/>
      <c r="D85" s="3249"/>
      <c r="E85" s="3257"/>
      <c r="F85" s="3249"/>
      <c r="G85" s="3249"/>
      <c r="H85" s="3249"/>
      <c r="I85" s="3244"/>
      <c r="J85" s="3244"/>
      <c r="K85" s="3244"/>
      <c r="L85" s="3244"/>
      <c r="M85" s="3249"/>
      <c r="N85" s="3249"/>
      <c r="O85" s="3269"/>
      <c r="P85" s="3260"/>
      <c r="Q85" s="3260"/>
      <c r="R85" s="3260"/>
      <c r="S85" s="3260"/>
      <c r="T85" s="3264"/>
      <c r="U85" s="1316"/>
      <c r="V85" s="1244" t="s">
        <v>47</v>
      </c>
      <c r="W85" s="1612" t="s">
        <v>361</v>
      </c>
      <c r="X85" s="1245">
        <v>1</v>
      </c>
      <c r="Y85" s="1334" t="s">
        <v>264</v>
      </c>
      <c r="Z85" s="1247">
        <v>1.94</v>
      </c>
      <c r="AA85" s="1297">
        <f t="shared" ref="AA85:AA88" si="12">+X85*Z85</f>
        <v>1.94</v>
      </c>
      <c r="AB85" s="1261">
        <f t="shared" ref="AB85:AB88" si="13">+AA85*0.12+AA85</f>
        <v>2.1728000000000001</v>
      </c>
      <c r="AC85" s="1262"/>
      <c r="AD85" s="1263"/>
      <c r="AE85" s="1277"/>
      <c r="AF85" s="1277" t="s">
        <v>52</v>
      </c>
      <c r="AG85" s="3241"/>
    </row>
    <row r="86" spans="1:33" ht="28.5" customHeight="1" x14ac:dyDescent="0.2">
      <c r="A86" s="3217"/>
      <c r="B86" s="3252"/>
      <c r="C86" s="3249"/>
      <c r="D86" s="3249"/>
      <c r="E86" s="3257"/>
      <c r="F86" s="3249"/>
      <c r="G86" s="3249"/>
      <c r="H86" s="3249"/>
      <c r="I86" s="3244"/>
      <c r="J86" s="3244"/>
      <c r="K86" s="3244"/>
      <c r="L86" s="3244"/>
      <c r="M86" s="3249"/>
      <c r="N86" s="3249"/>
      <c r="O86" s="3269"/>
      <c r="P86" s="3260"/>
      <c r="Q86" s="3260"/>
      <c r="R86" s="3260"/>
      <c r="S86" s="3260"/>
      <c r="T86" s="3264"/>
      <c r="U86" s="1283"/>
      <c r="V86" s="1244" t="s">
        <v>47</v>
      </c>
      <c r="W86" s="1611" t="s">
        <v>381</v>
      </c>
      <c r="X86" s="1245">
        <v>9</v>
      </c>
      <c r="Y86" s="1334" t="s">
        <v>382</v>
      </c>
      <c r="Z86" s="1247">
        <v>5.4</v>
      </c>
      <c r="AA86" s="1248">
        <f t="shared" si="12"/>
        <v>48.6</v>
      </c>
      <c r="AB86" s="1248">
        <f t="shared" si="13"/>
        <v>54.432000000000002</v>
      </c>
      <c r="AC86" s="1249"/>
      <c r="AD86" s="1250"/>
      <c r="AE86" s="1265"/>
      <c r="AF86" s="1265" t="s">
        <v>52</v>
      </c>
      <c r="AG86" s="3241"/>
    </row>
    <row r="87" spans="1:33" ht="28.5" customHeight="1" x14ac:dyDescent="0.2">
      <c r="A87" s="3217"/>
      <c r="B87" s="3252"/>
      <c r="C87" s="3249"/>
      <c r="D87" s="3249"/>
      <c r="E87" s="3257"/>
      <c r="F87" s="3249"/>
      <c r="G87" s="3249"/>
      <c r="H87" s="3249"/>
      <c r="I87" s="3244"/>
      <c r="J87" s="3244"/>
      <c r="K87" s="3244"/>
      <c r="L87" s="3244"/>
      <c r="M87" s="3249"/>
      <c r="N87" s="3249"/>
      <c r="O87" s="3269"/>
      <c r="P87" s="3260"/>
      <c r="Q87" s="3260"/>
      <c r="R87" s="3260"/>
      <c r="S87" s="3260"/>
      <c r="T87" s="3264"/>
      <c r="U87" s="1283"/>
      <c r="V87" s="1244" t="s">
        <v>47</v>
      </c>
      <c r="W87" s="1611" t="s">
        <v>336</v>
      </c>
      <c r="X87" s="1245">
        <v>41</v>
      </c>
      <c r="Y87" s="1334" t="s">
        <v>264</v>
      </c>
      <c r="Z87" s="1247">
        <v>0.53</v>
      </c>
      <c r="AA87" s="1248">
        <f t="shared" si="12"/>
        <v>21.73</v>
      </c>
      <c r="AB87" s="1248">
        <f t="shared" si="13"/>
        <v>24.337600000000002</v>
      </c>
      <c r="AC87" s="1249"/>
      <c r="AD87" s="1250"/>
      <c r="AE87" s="1265"/>
      <c r="AF87" s="1265" t="s">
        <v>52</v>
      </c>
      <c r="AG87" s="3241"/>
    </row>
    <row r="88" spans="1:33" ht="28.5" customHeight="1" x14ac:dyDescent="0.2">
      <c r="A88" s="3217"/>
      <c r="B88" s="3283"/>
      <c r="C88" s="3277"/>
      <c r="D88" s="3277"/>
      <c r="E88" s="3284"/>
      <c r="F88" s="3277"/>
      <c r="G88" s="3277"/>
      <c r="H88" s="3249"/>
      <c r="I88" s="3276"/>
      <c r="J88" s="3276"/>
      <c r="K88" s="3276"/>
      <c r="L88" s="3276"/>
      <c r="M88" s="3277"/>
      <c r="N88" s="3277"/>
      <c r="O88" s="3279"/>
      <c r="P88" s="3280"/>
      <c r="Q88" s="3280"/>
      <c r="R88" s="3280"/>
      <c r="S88" s="3280"/>
      <c r="T88" s="3282"/>
      <c r="U88" s="1286"/>
      <c r="V88" s="1270" t="s">
        <v>47</v>
      </c>
      <c r="W88" s="1610" t="s">
        <v>359</v>
      </c>
      <c r="X88" s="1287">
        <v>20</v>
      </c>
      <c r="Y88" s="1335" t="s">
        <v>334</v>
      </c>
      <c r="Z88" s="1273">
        <v>1.65</v>
      </c>
      <c r="AA88" s="1274">
        <f t="shared" si="12"/>
        <v>33</v>
      </c>
      <c r="AB88" s="1274">
        <f t="shared" si="13"/>
        <v>36.96</v>
      </c>
      <c r="AC88" s="1288"/>
      <c r="AD88" s="1289"/>
      <c r="AE88" s="1265"/>
      <c r="AF88" s="1265" t="s">
        <v>52</v>
      </c>
      <c r="AG88" s="3242"/>
    </row>
    <row r="89" spans="1:33" ht="47.25" customHeight="1" x14ac:dyDescent="0.2">
      <c r="A89" s="3217"/>
      <c r="B89" s="3251" t="s">
        <v>75</v>
      </c>
      <c r="C89" s="3254" t="s">
        <v>76</v>
      </c>
      <c r="D89" s="3255" t="s">
        <v>153</v>
      </c>
      <c r="E89" s="3266" t="s">
        <v>47</v>
      </c>
      <c r="F89" s="3255" t="s">
        <v>383</v>
      </c>
      <c r="G89" s="3248" t="s">
        <v>155</v>
      </c>
      <c r="H89" s="3248" t="s">
        <v>384</v>
      </c>
      <c r="I89" s="3281">
        <v>2</v>
      </c>
      <c r="J89" s="3281">
        <v>2</v>
      </c>
      <c r="K89" s="3243">
        <v>24</v>
      </c>
      <c r="L89" s="3243">
        <v>24</v>
      </c>
      <c r="M89" s="3248" t="s">
        <v>1397</v>
      </c>
      <c r="N89" s="3248" t="s">
        <v>385</v>
      </c>
      <c r="O89" s="3292">
        <f>+AC89</f>
        <v>1.9040000000000001</v>
      </c>
      <c r="P89" s="3271">
        <v>0</v>
      </c>
      <c r="Q89" s="3271">
        <v>0</v>
      </c>
      <c r="R89" s="3271">
        <v>0</v>
      </c>
      <c r="S89" s="3274">
        <f>+SUM(O89:Q91)</f>
        <v>1.9040000000000001</v>
      </c>
      <c r="T89" s="3263" t="s">
        <v>377</v>
      </c>
      <c r="U89" s="1316" t="s">
        <v>64</v>
      </c>
      <c r="V89" s="1276"/>
      <c r="W89" s="1615" t="s">
        <v>105</v>
      </c>
      <c r="X89" s="1258"/>
      <c r="Y89" s="1259"/>
      <c r="Z89" s="1264"/>
      <c r="AA89" s="1333"/>
      <c r="AB89" s="1261"/>
      <c r="AC89" s="1262">
        <f>SUM(AB90:AB91)</f>
        <v>1.9040000000000001</v>
      </c>
      <c r="AD89" s="1263"/>
      <c r="AE89" s="1282"/>
      <c r="AF89" s="1282"/>
      <c r="AG89" s="3240" t="s">
        <v>1446</v>
      </c>
    </row>
    <row r="90" spans="1:33" ht="47.25" customHeight="1" x14ac:dyDescent="0.2">
      <c r="A90" s="3217"/>
      <c r="B90" s="3252"/>
      <c r="C90" s="3249"/>
      <c r="D90" s="3249"/>
      <c r="E90" s="3257"/>
      <c r="F90" s="3249"/>
      <c r="G90" s="3249"/>
      <c r="H90" s="3249"/>
      <c r="I90" s="3244"/>
      <c r="J90" s="3244"/>
      <c r="K90" s="3244"/>
      <c r="L90" s="3244"/>
      <c r="M90" s="3249"/>
      <c r="N90" s="3249"/>
      <c r="O90" s="3269"/>
      <c r="P90" s="3260"/>
      <c r="Q90" s="3260"/>
      <c r="R90" s="3260"/>
      <c r="S90" s="3260"/>
      <c r="T90" s="3264"/>
      <c r="U90" s="1283"/>
      <c r="V90" s="1244" t="s">
        <v>47</v>
      </c>
      <c r="W90" s="1612" t="s">
        <v>386</v>
      </c>
      <c r="X90" s="1336">
        <v>10</v>
      </c>
      <c r="Y90" s="1259" t="s">
        <v>264</v>
      </c>
      <c r="Z90" s="1247">
        <v>7.0000000000000007E-2</v>
      </c>
      <c r="AA90" s="1297">
        <f t="shared" ref="AA90:AA91" si="14">+X90*Z90</f>
        <v>0.70000000000000007</v>
      </c>
      <c r="AB90" s="1248">
        <f t="shared" ref="AB90:AB91" si="15">+AA90*0.12+AA90</f>
        <v>0.78400000000000003</v>
      </c>
      <c r="AC90" s="1249"/>
      <c r="AD90" s="1250"/>
      <c r="AE90" s="1265"/>
      <c r="AF90" s="1265" t="s">
        <v>52</v>
      </c>
      <c r="AG90" s="3241"/>
    </row>
    <row r="91" spans="1:33" ht="47.25" customHeight="1" x14ac:dyDescent="0.2">
      <c r="A91" s="3218"/>
      <c r="B91" s="3252"/>
      <c r="C91" s="3249"/>
      <c r="D91" s="3249"/>
      <c r="E91" s="3257"/>
      <c r="F91" s="3249"/>
      <c r="G91" s="3249"/>
      <c r="H91" s="3249"/>
      <c r="I91" s="3244"/>
      <c r="J91" s="3244"/>
      <c r="K91" s="3244"/>
      <c r="L91" s="3244"/>
      <c r="M91" s="3249"/>
      <c r="N91" s="3249"/>
      <c r="O91" s="3269"/>
      <c r="P91" s="3260"/>
      <c r="Q91" s="3260"/>
      <c r="R91" s="3260"/>
      <c r="S91" s="3260"/>
      <c r="T91" s="3264"/>
      <c r="U91" s="1337"/>
      <c r="V91" s="1303" t="s">
        <v>47</v>
      </c>
      <c r="W91" s="1639" t="s">
        <v>387</v>
      </c>
      <c r="X91" s="1338">
        <v>10</v>
      </c>
      <c r="Y91" s="1339" t="s">
        <v>264</v>
      </c>
      <c r="Z91" s="1340">
        <v>0.1</v>
      </c>
      <c r="AA91" s="1297">
        <f t="shared" si="14"/>
        <v>1</v>
      </c>
      <c r="AB91" s="1297">
        <f t="shared" si="15"/>
        <v>1.1200000000000001</v>
      </c>
      <c r="AC91" s="1341"/>
      <c r="AD91" s="1289"/>
      <c r="AE91" s="1304"/>
      <c r="AF91" s="1304" t="s">
        <v>52</v>
      </c>
      <c r="AG91" s="3241"/>
    </row>
    <row r="92" spans="1:33" ht="47.25" customHeight="1" x14ac:dyDescent="0.2">
      <c r="A92" s="3227" t="s">
        <v>140</v>
      </c>
      <c r="B92" s="3251" t="s">
        <v>93</v>
      </c>
      <c r="C92" s="3254" t="s">
        <v>333</v>
      </c>
      <c r="D92" s="3255" t="s">
        <v>77</v>
      </c>
      <c r="E92" s="3266" t="s">
        <v>47</v>
      </c>
      <c r="F92" s="3255" t="s">
        <v>157</v>
      </c>
      <c r="G92" s="3255" t="s">
        <v>158</v>
      </c>
      <c r="H92" s="3248" t="s">
        <v>388</v>
      </c>
      <c r="I92" s="3281">
        <v>1</v>
      </c>
      <c r="J92" s="3281">
        <v>1</v>
      </c>
      <c r="K92" s="3243">
        <v>24</v>
      </c>
      <c r="L92" s="3243">
        <v>24</v>
      </c>
      <c r="M92" s="3248" t="s">
        <v>1398</v>
      </c>
      <c r="N92" s="3248" t="s">
        <v>161</v>
      </c>
      <c r="O92" s="3292">
        <f>+AC92</f>
        <v>3.9312</v>
      </c>
      <c r="P92" s="3271">
        <v>0</v>
      </c>
      <c r="Q92" s="3271">
        <v>0</v>
      </c>
      <c r="R92" s="3271">
        <v>0</v>
      </c>
      <c r="S92" s="3274">
        <f>+SUM(O92:Q94)</f>
        <v>3.9312</v>
      </c>
      <c r="T92" s="3263" t="s">
        <v>1367</v>
      </c>
      <c r="U92" s="1291" t="s">
        <v>64</v>
      </c>
      <c r="V92" s="1332"/>
      <c r="W92" s="1609" t="s">
        <v>105</v>
      </c>
      <c r="X92" s="1292"/>
      <c r="Y92" s="1293"/>
      <c r="Z92" s="1294"/>
      <c r="AA92" s="1295"/>
      <c r="AB92" s="1295"/>
      <c r="AC92" s="1331">
        <f>SUM(AB93:AB94)</f>
        <v>3.9312</v>
      </c>
      <c r="AD92" s="1263"/>
      <c r="AE92" s="1277"/>
      <c r="AF92" s="1277"/>
      <c r="AG92" s="3240" t="s">
        <v>1447</v>
      </c>
    </row>
    <row r="93" spans="1:33" ht="47.25" customHeight="1" x14ac:dyDescent="0.2">
      <c r="A93" s="3217"/>
      <c r="B93" s="3252"/>
      <c r="C93" s="3249"/>
      <c r="D93" s="3249"/>
      <c r="E93" s="3257"/>
      <c r="F93" s="3249"/>
      <c r="G93" s="3249"/>
      <c r="H93" s="3249"/>
      <c r="I93" s="3244"/>
      <c r="J93" s="3244"/>
      <c r="K93" s="3244"/>
      <c r="L93" s="3244"/>
      <c r="M93" s="3249"/>
      <c r="N93" s="3249"/>
      <c r="O93" s="3269"/>
      <c r="P93" s="3260"/>
      <c r="Q93" s="3260"/>
      <c r="R93" s="3260"/>
      <c r="S93" s="3260"/>
      <c r="T93" s="3264"/>
      <c r="U93" s="1283"/>
      <c r="V93" s="1244" t="s">
        <v>47</v>
      </c>
      <c r="W93" s="1611" t="s">
        <v>364</v>
      </c>
      <c r="X93" s="1245">
        <v>3</v>
      </c>
      <c r="Y93" s="1246" t="s">
        <v>331</v>
      </c>
      <c r="Z93" s="1248">
        <v>0.21</v>
      </c>
      <c r="AA93" s="1248">
        <f t="shared" ref="AA93:AA94" si="16">+X93*Z93</f>
        <v>0.63</v>
      </c>
      <c r="AB93" s="1248">
        <f t="shared" ref="AB93:AB94" si="17">+AA93*0.12+AA93</f>
        <v>0.7056</v>
      </c>
      <c r="AC93" s="1249"/>
      <c r="AD93" s="1250"/>
      <c r="AE93" s="1265"/>
      <c r="AF93" s="1265" t="s">
        <v>52</v>
      </c>
      <c r="AG93" s="3241"/>
    </row>
    <row r="94" spans="1:33" ht="47.25" customHeight="1" x14ac:dyDescent="0.2">
      <c r="A94" s="3217"/>
      <c r="B94" s="3283"/>
      <c r="C94" s="3277"/>
      <c r="D94" s="3277"/>
      <c r="E94" s="3284"/>
      <c r="F94" s="3277"/>
      <c r="G94" s="3277"/>
      <c r="H94" s="3277"/>
      <c r="I94" s="3276"/>
      <c r="J94" s="3276"/>
      <c r="K94" s="3276"/>
      <c r="L94" s="3276"/>
      <c r="M94" s="3277"/>
      <c r="N94" s="3277"/>
      <c r="O94" s="3279"/>
      <c r="P94" s="3280"/>
      <c r="Q94" s="3280"/>
      <c r="R94" s="3280"/>
      <c r="S94" s="3280"/>
      <c r="T94" s="3282"/>
      <c r="U94" s="1286"/>
      <c r="V94" s="1270" t="s">
        <v>47</v>
      </c>
      <c r="W94" s="1610" t="s">
        <v>335</v>
      </c>
      <c r="X94" s="1287">
        <v>12</v>
      </c>
      <c r="Y94" s="1278" t="s">
        <v>264</v>
      </c>
      <c r="Z94" s="1273">
        <v>0.24</v>
      </c>
      <c r="AA94" s="1274">
        <f t="shared" si="16"/>
        <v>2.88</v>
      </c>
      <c r="AB94" s="1274">
        <f t="shared" si="17"/>
        <v>3.2256</v>
      </c>
      <c r="AC94" s="1288"/>
      <c r="AD94" s="1289"/>
      <c r="AE94" s="1304"/>
      <c r="AF94" s="1304" t="s">
        <v>52</v>
      </c>
      <c r="AG94" s="3242"/>
    </row>
    <row r="95" spans="1:33" ht="30" customHeight="1" x14ac:dyDescent="0.2">
      <c r="A95" s="3217"/>
      <c r="B95" s="3251" t="s">
        <v>162</v>
      </c>
      <c r="C95" s="3254" t="s">
        <v>163</v>
      </c>
      <c r="D95" s="3255" t="s">
        <v>285</v>
      </c>
      <c r="E95" s="3266" t="s">
        <v>47</v>
      </c>
      <c r="F95" s="3255" t="s">
        <v>389</v>
      </c>
      <c r="G95" s="3255" t="s">
        <v>165</v>
      </c>
      <c r="H95" s="3255" t="s">
        <v>390</v>
      </c>
      <c r="I95" s="3281">
        <v>1</v>
      </c>
      <c r="J95" s="3281">
        <v>1</v>
      </c>
      <c r="K95" s="3243">
        <v>16</v>
      </c>
      <c r="L95" s="3243">
        <v>16</v>
      </c>
      <c r="M95" s="3248" t="s">
        <v>939</v>
      </c>
      <c r="N95" s="3300" t="s">
        <v>391</v>
      </c>
      <c r="O95" s="3292">
        <f>+AC95</f>
        <v>7.9296000000000006</v>
      </c>
      <c r="P95" s="3271">
        <v>0</v>
      </c>
      <c r="Q95" s="3271">
        <v>0</v>
      </c>
      <c r="R95" s="3271">
        <v>0</v>
      </c>
      <c r="S95" s="3274">
        <f>+SUM(O95:Q98)</f>
        <v>7.9296000000000006</v>
      </c>
      <c r="T95" s="3263" t="s">
        <v>1368</v>
      </c>
      <c r="U95" s="1316" t="s">
        <v>64</v>
      </c>
      <c r="V95" s="1276"/>
      <c r="W95" s="1615" t="s">
        <v>105</v>
      </c>
      <c r="X95" s="1258"/>
      <c r="Y95" s="1259"/>
      <c r="Z95" s="1264"/>
      <c r="AA95" s="1261"/>
      <c r="AB95" s="1261"/>
      <c r="AC95" s="1262">
        <f>SUM(AB96:AB98)</f>
        <v>7.9296000000000006</v>
      </c>
      <c r="AD95" s="1263"/>
      <c r="AE95" s="1277"/>
      <c r="AF95" s="1277"/>
      <c r="AG95" s="3296" t="s">
        <v>1438</v>
      </c>
    </row>
    <row r="96" spans="1:33" ht="30" customHeight="1" x14ac:dyDescent="0.2">
      <c r="A96" s="3217"/>
      <c r="B96" s="3252"/>
      <c r="C96" s="3249"/>
      <c r="D96" s="3249"/>
      <c r="E96" s="3257"/>
      <c r="F96" s="3249"/>
      <c r="G96" s="3249"/>
      <c r="H96" s="3249"/>
      <c r="I96" s="3244"/>
      <c r="J96" s="3244"/>
      <c r="K96" s="3244"/>
      <c r="L96" s="3244"/>
      <c r="M96" s="3249"/>
      <c r="N96" s="3295"/>
      <c r="O96" s="3269"/>
      <c r="P96" s="3260"/>
      <c r="Q96" s="3260"/>
      <c r="R96" s="3260"/>
      <c r="S96" s="3260"/>
      <c r="T96" s="3264"/>
      <c r="U96" s="1283"/>
      <c r="V96" s="1244" t="s">
        <v>47</v>
      </c>
      <c r="W96" s="1611" t="s">
        <v>358</v>
      </c>
      <c r="X96" s="1245">
        <v>1</v>
      </c>
      <c r="Y96" s="1246" t="s">
        <v>331</v>
      </c>
      <c r="Z96" s="1247">
        <v>1.8</v>
      </c>
      <c r="AA96" s="1248">
        <f t="shared" ref="AA96:AA98" si="18">+X96*Z96</f>
        <v>1.8</v>
      </c>
      <c r="AB96" s="1248">
        <f t="shared" ref="AB96:AB98" si="19">+AA96*0.12+AA96</f>
        <v>2.016</v>
      </c>
      <c r="AC96" s="1249"/>
      <c r="AD96" s="1250"/>
      <c r="AE96" s="1265"/>
      <c r="AF96" s="1265" t="s">
        <v>52</v>
      </c>
      <c r="AG96" s="3297"/>
    </row>
    <row r="97" spans="1:33" ht="30" customHeight="1" x14ac:dyDescent="0.2">
      <c r="A97" s="3217"/>
      <c r="B97" s="3252"/>
      <c r="C97" s="3249"/>
      <c r="D97" s="3249"/>
      <c r="E97" s="3257"/>
      <c r="F97" s="3249"/>
      <c r="G97" s="3249"/>
      <c r="H97" s="3249"/>
      <c r="I97" s="3244"/>
      <c r="J97" s="3244"/>
      <c r="K97" s="3244"/>
      <c r="L97" s="3244"/>
      <c r="M97" s="3249"/>
      <c r="N97" s="3295"/>
      <c r="O97" s="3269"/>
      <c r="P97" s="3260"/>
      <c r="Q97" s="3260"/>
      <c r="R97" s="3260"/>
      <c r="S97" s="3260"/>
      <c r="T97" s="3264"/>
      <c r="U97" s="1283"/>
      <c r="V97" s="1244" t="s">
        <v>47</v>
      </c>
      <c r="W97" s="1611" t="s">
        <v>148</v>
      </c>
      <c r="X97" s="1245">
        <v>6</v>
      </c>
      <c r="Y97" s="1246" t="s">
        <v>264</v>
      </c>
      <c r="Z97" s="1247">
        <v>0.65</v>
      </c>
      <c r="AA97" s="1248">
        <f t="shared" si="18"/>
        <v>3.9000000000000004</v>
      </c>
      <c r="AB97" s="1248">
        <f t="shared" si="19"/>
        <v>4.3680000000000003</v>
      </c>
      <c r="AC97" s="1249"/>
      <c r="AD97" s="1250"/>
      <c r="AE97" s="1265"/>
      <c r="AF97" s="1265" t="s">
        <v>52</v>
      </c>
      <c r="AG97" s="3297"/>
    </row>
    <row r="98" spans="1:33" ht="30" customHeight="1" x14ac:dyDescent="0.2">
      <c r="A98" s="3217"/>
      <c r="B98" s="3252"/>
      <c r="C98" s="3249"/>
      <c r="D98" s="3249"/>
      <c r="E98" s="3257"/>
      <c r="F98" s="3249"/>
      <c r="G98" s="3249"/>
      <c r="H98" s="3277"/>
      <c r="I98" s="3276"/>
      <c r="J98" s="3276"/>
      <c r="K98" s="3276"/>
      <c r="L98" s="3276"/>
      <c r="M98" s="3277"/>
      <c r="N98" s="3301"/>
      <c r="O98" s="3269"/>
      <c r="P98" s="3280"/>
      <c r="Q98" s="3280"/>
      <c r="R98" s="3280"/>
      <c r="S98" s="3280"/>
      <c r="T98" s="3282"/>
      <c r="U98" s="1286"/>
      <c r="V98" s="1270" t="s">
        <v>47</v>
      </c>
      <c r="W98" s="1610" t="s">
        <v>363</v>
      </c>
      <c r="X98" s="1287">
        <v>2</v>
      </c>
      <c r="Y98" s="1278" t="s">
        <v>331</v>
      </c>
      <c r="Z98" s="1273">
        <v>0.69</v>
      </c>
      <c r="AA98" s="1274">
        <f t="shared" si="18"/>
        <v>1.38</v>
      </c>
      <c r="AB98" s="1274">
        <f t="shared" si="19"/>
        <v>1.5455999999999999</v>
      </c>
      <c r="AC98" s="1288"/>
      <c r="AD98" s="1289"/>
      <c r="AE98" s="1304"/>
      <c r="AF98" s="1304" t="s">
        <v>52</v>
      </c>
      <c r="AG98" s="3298"/>
    </row>
    <row r="99" spans="1:33" ht="111" customHeight="1" x14ac:dyDescent="0.2">
      <c r="A99" s="3217"/>
      <c r="B99" s="3251" t="s">
        <v>44</v>
      </c>
      <c r="C99" s="3254" t="s">
        <v>45</v>
      </c>
      <c r="D99" s="3255" t="s">
        <v>166</v>
      </c>
      <c r="E99" s="3266" t="s">
        <v>47</v>
      </c>
      <c r="F99" s="3255" t="s">
        <v>370</v>
      </c>
      <c r="G99" s="3255" t="s">
        <v>371</v>
      </c>
      <c r="H99" s="3299" t="s">
        <v>372</v>
      </c>
      <c r="I99" s="3281">
        <v>1</v>
      </c>
      <c r="J99" s="3281">
        <v>1</v>
      </c>
      <c r="K99" s="3281">
        <v>24</v>
      </c>
      <c r="L99" s="3281">
        <v>24</v>
      </c>
      <c r="M99" s="3293" t="s">
        <v>1448</v>
      </c>
      <c r="N99" s="3294" t="s">
        <v>1399</v>
      </c>
      <c r="O99" s="3292">
        <f>AC99</f>
        <v>15.411199999999999</v>
      </c>
      <c r="P99" s="3311">
        <v>0</v>
      </c>
      <c r="Q99" s="3311">
        <v>0</v>
      </c>
      <c r="R99" s="3311">
        <v>0</v>
      </c>
      <c r="S99" s="3312">
        <f>+SUM(O99:R100)</f>
        <v>15.411199999999999</v>
      </c>
      <c r="T99" s="3263" t="s">
        <v>923</v>
      </c>
      <c r="U99" s="1291" t="s">
        <v>64</v>
      </c>
      <c r="V99" s="1276"/>
      <c r="W99" s="1609" t="s">
        <v>105</v>
      </c>
      <c r="X99" s="1292"/>
      <c r="Y99" s="1293"/>
      <c r="Z99" s="1294"/>
      <c r="AA99" s="1295"/>
      <c r="AB99" s="1295"/>
      <c r="AC99" s="1331">
        <f>AB100</f>
        <v>15.411199999999999</v>
      </c>
      <c r="AD99" s="1293"/>
      <c r="AE99" s="1342"/>
      <c r="AF99" s="1342"/>
      <c r="AG99" s="3310" t="s">
        <v>1449</v>
      </c>
    </row>
    <row r="100" spans="1:33" ht="111" customHeight="1" x14ac:dyDescent="0.2">
      <c r="A100" s="3217"/>
      <c r="B100" s="3252"/>
      <c r="C100" s="3249"/>
      <c r="D100" s="3249"/>
      <c r="E100" s="3257"/>
      <c r="F100" s="3249"/>
      <c r="G100" s="3249"/>
      <c r="H100" s="3249"/>
      <c r="I100" s="3245"/>
      <c r="J100" s="3245"/>
      <c r="K100" s="3245"/>
      <c r="L100" s="3245"/>
      <c r="M100" s="3249"/>
      <c r="N100" s="3295"/>
      <c r="O100" s="3279"/>
      <c r="P100" s="3280"/>
      <c r="Q100" s="3280"/>
      <c r="R100" s="3280"/>
      <c r="S100" s="3280"/>
      <c r="T100" s="3282"/>
      <c r="U100" s="1286"/>
      <c r="V100" s="1270" t="s">
        <v>47</v>
      </c>
      <c r="W100" s="1610" t="s">
        <v>1428</v>
      </c>
      <c r="X100" s="1287">
        <v>1</v>
      </c>
      <c r="Y100" s="1278" t="s">
        <v>264</v>
      </c>
      <c r="Z100" s="1273">
        <v>13.76</v>
      </c>
      <c r="AA100" s="1274">
        <f>+X100*Z100</f>
        <v>13.76</v>
      </c>
      <c r="AB100" s="1274">
        <f>+AA100*0.12+AA100</f>
        <v>15.411199999999999</v>
      </c>
      <c r="AC100" s="1288"/>
      <c r="AD100" s="1272"/>
      <c r="AE100" s="1290"/>
      <c r="AF100" s="1290" t="s">
        <v>52</v>
      </c>
      <c r="AG100" s="3298"/>
    </row>
    <row r="101" spans="1:33" ht="43.5" customHeight="1" x14ac:dyDescent="0.2">
      <c r="A101" s="3217"/>
      <c r="B101" s="3251" t="s">
        <v>44</v>
      </c>
      <c r="C101" s="3254" t="s">
        <v>329</v>
      </c>
      <c r="D101" s="3255" t="s">
        <v>262</v>
      </c>
      <c r="E101" s="3266" t="s">
        <v>47</v>
      </c>
      <c r="F101" s="3255" t="s">
        <v>190</v>
      </c>
      <c r="G101" s="3255" t="s">
        <v>96</v>
      </c>
      <c r="H101" s="3255" t="s">
        <v>392</v>
      </c>
      <c r="I101" s="3281">
        <v>1</v>
      </c>
      <c r="J101" s="3281">
        <v>1</v>
      </c>
      <c r="K101" s="3243">
        <v>2</v>
      </c>
      <c r="L101" s="3243">
        <v>2</v>
      </c>
      <c r="M101" s="3248" t="s">
        <v>1402</v>
      </c>
      <c r="N101" s="3285" t="s">
        <v>1400</v>
      </c>
      <c r="O101" s="3309">
        <f>AC101</f>
        <v>3.65</v>
      </c>
      <c r="P101" s="3302">
        <v>0</v>
      </c>
      <c r="Q101" s="3302">
        <v>0</v>
      </c>
      <c r="R101" s="3303">
        <v>0</v>
      </c>
      <c r="S101" s="3304">
        <f>+SUM(O101:Q102)</f>
        <v>3.65</v>
      </c>
      <c r="T101" s="3305" t="s">
        <v>1369</v>
      </c>
      <c r="U101" s="1291" t="s">
        <v>64</v>
      </c>
      <c r="V101" s="1276"/>
      <c r="W101" s="1609" t="s">
        <v>105</v>
      </c>
      <c r="X101" s="1292"/>
      <c r="Y101" s="1293"/>
      <c r="Z101" s="1294"/>
      <c r="AA101" s="1295"/>
      <c r="AB101" s="1295"/>
      <c r="AC101" s="1331">
        <f>AB102</f>
        <v>3.65</v>
      </c>
      <c r="AD101" s="1263"/>
      <c r="AE101" s="1299"/>
      <c r="AF101" s="1299"/>
      <c r="AG101" s="3296" t="s">
        <v>1437</v>
      </c>
    </row>
    <row r="102" spans="1:33" ht="43.5" customHeight="1" x14ac:dyDescent="0.2">
      <c r="A102" s="3217"/>
      <c r="B102" s="3283"/>
      <c r="C102" s="3277"/>
      <c r="D102" s="3277"/>
      <c r="E102" s="3284"/>
      <c r="F102" s="3277"/>
      <c r="G102" s="3277"/>
      <c r="H102" s="3277"/>
      <c r="I102" s="3276"/>
      <c r="J102" s="3276"/>
      <c r="K102" s="3276"/>
      <c r="L102" s="3276"/>
      <c r="M102" s="3277"/>
      <c r="N102" s="3277"/>
      <c r="O102" s="3279"/>
      <c r="P102" s="3280"/>
      <c r="Q102" s="3280"/>
      <c r="R102" s="3280"/>
      <c r="S102" s="3280"/>
      <c r="T102" s="3282"/>
      <c r="U102" s="1286"/>
      <c r="V102" s="1296" t="s">
        <v>47</v>
      </c>
      <c r="W102" s="1611" t="s">
        <v>348</v>
      </c>
      <c r="X102" s="1245">
        <v>1</v>
      </c>
      <c r="Y102" s="1246" t="s">
        <v>330</v>
      </c>
      <c r="Z102" s="1247">
        <v>3.65</v>
      </c>
      <c r="AA102" s="1248">
        <f>+X102*Z102</f>
        <v>3.65</v>
      </c>
      <c r="AB102" s="1248">
        <f>+AA102</f>
        <v>3.65</v>
      </c>
      <c r="AC102" s="1288"/>
      <c r="AD102" s="1263"/>
      <c r="AE102" s="1299"/>
      <c r="AF102" s="1299" t="s">
        <v>52</v>
      </c>
      <c r="AG102" s="3242"/>
    </row>
    <row r="103" spans="1:33" ht="18" customHeight="1" x14ac:dyDescent="0.2">
      <c r="A103" s="3217"/>
      <c r="B103" s="3251" t="s">
        <v>44</v>
      </c>
      <c r="C103" s="3254" t="s">
        <v>329</v>
      </c>
      <c r="D103" s="3255" t="s">
        <v>87</v>
      </c>
      <c r="E103" s="3266" t="s">
        <v>47</v>
      </c>
      <c r="F103" s="3255" t="s">
        <v>393</v>
      </c>
      <c r="G103" s="3255" t="s">
        <v>136</v>
      </c>
      <c r="H103" s="3255" t="s">
        <v>394</v>
      </c>
      <c r="I103" s="3281">
        <v>4</v>
      </c>
      <c r="J103" s="3281">
        <v>4</v>
      </c>
      <c r="K103" s="3243">
        <v>24</v>
      </c>
      <c r="L103" s="3243">
        <v>24</v>
      </c>
      <c r="M103" s="3285" t="s">
        <v>1401</v>
      </c>
      <c r="N103" s="3300" t="s">
        <v>193</v>
      </c>
      <c r="O103" s="3292">
        <f>+AC103</f>
        <v>93.542399999999986</v>
      </c>
      <c r="P103" s="3271">
        <v>0</v>
      </c>
      <c r="Q103" s="3271">
        <v>0</v>
      </c>
      <c r="R103" s="3271">
        <v>0</v>
      </c>
      <c r="S103" s="3274">
        <f>+SUM(O103:Q108)</f>
        <v>93.542399999999986</v>
      </c>
      <c r="T103" s="3263" t="s">
        <v>1370</v>
      </c>
      <c r="U103" s="1291" t="s">
        <v>64</v>
      </c>
      <c r="V103" s="1276"/>
      <c r="W103" s="1609" t="s">
        <v>105</v>
      </c>
      <c r="X103" s="1292"/>
      <c r="Y103" s="1293"/>
      <c r="Z103" s="1294"/>
      <c r="AA103" s="1295"/>
      <c r="AB103" s="1295"/>
      <c r="AC103" s="1331">
        <f>SUM(AB104:AB108)</f>
        <v>93.542399999999986</v>
      </c>
      <c r="AD103" s="1301"/>
      <c r="AE103" s="1282"/>
      <c r="AF103" s="1282"/>
      <c r="AG103" s="3240" t="s">
        <v>1436</v>
      </c>
    </row>
    <row r="104" spans="1:33" ht="18" customHeight="1" x14ac:dyDescent="0.2">
      <c r="A104" s="3218"/>
      <c r="B104" s="3252"/>
      <c r="C104" s="3249"/>
      <c r="D104" s="3249"/>
      <c r="E104" s="3257"/>
      <c r="F104" s="3249"/>
      <c r="G104" s="3249"/>
      <c r="H104" s="3249"/>
      <c r="I104" s="3244"/>
      <c r="J104" s="3244"/>
      <c r="K104" s="3244"/>
      <c r="L104" s="3244"/>
      <c r="M104" s="3249"/>
      <c r="N104" s="3295"/>
      <c r="O104" s="3269"/>
      <c r="P104" s="3260"/>
      <c r="Q104" s="3260"/>
      <c r="R104" s="3260"/>
      <c r="S104" s="3260"/>
      <c r="T104" s="3264"/>
      <c r="U104" s="1283"/>
      <c r="V104" s="1244" t="s">
        <v>47</v>
      </c>
      <c r="W104" s="1611" t="s">
        <v>359</v>
      </c>
      <c r="X104" s="1245">
        <v>3</v>
      </c>
      <c r="Y104" s="1246" t="s">
        <v>264</v>
      </c>
      <c r="Z104" s="1247">
        <v>1.65</v>
      </c>
      <c r="AA104" s="1248">
        <f t="shared" ref="AA104:AA108" si="20">+X104*Z104</f>
        <v>4.9499999999999993</v>
      </c>
      <c r="AB104" s="1248">
        <f t="shared" ref="AB104:AB108" si="21">+AA104*0.12+AA104</f>
        <v>5.5439999999999987</v>
      </c>
      <c r="AC104" s="1249"/>
      <c r="AD104" s="1250"/>
      <c r="AE104" s="1265"/>
      <c r="AF104" s="1265" t="s">
        <v>52</v>
      </c>
      <c r="AG104" s="3241"/>
    </row>
    <row r="105" spans="1:33" ht="18" customHeight="1" x14ac:dyDescent="0.2">
      <c r="A105" s="3223" t="s">
        <v>140</v>
      </c>
      <c r="B105" s="3252"/>
      <c r="C105" s="3249"/>
      <c r="D105" s="3249"/>
      <c r="E105" s="3257"/>
      <c r="F105" s="3249"/>
      <c r="G105" s="3249"/>
      <c r="H105" s="3249"/>
      <c r="I105" s="3244"/>
      <c r="J105" s="3244"/>
      <c r="K105" s="3244"/>
      <c r="L105" s="3244"/>
      <c r="M105" s="3249"/>
      <c r="N105" s="3295"/>
      <c r="O105" s="3269"/>
      <c r="P105" s="3260"/>
      <c r="Q105" s="3260"/>
      <c r="R105" s="3260"/>
      <c r="S105" s="3260"/>
      <c r="T105" s="3264"/>
      <c r="U105" s="1283"/>
      <c r="V105" s="1244" t="s">
        <v>47</v>
      </c>
      <c r="W105" s="1611" t="s">
        <v>931</v>
      </c>
      <c r="X105" s="1245">
        <v>90</v>
      </c>
      <c r="Y105" s="1246" t="s">
        <v>264</v>
      </c>
      <c r="Z105" s="1247">
        <v>0.71</v>
      </c>
      <c r="AA105" s="1248">
        <f t="shared" si="20"/>
        <v>63.9</v>
      </c>
      <c r="AB105" s="1248">
        <f t="shared" si="21"/>
        <v>71.567999999999998</v>
      </c>
      <c r="AC105" s="1249"/>
      <c r="AD105" s="1250"/>
      <c r="AE105" s="1265"/>
      <c r="AF105" s="1265" t="s">
        <v>52</v>
      </c>
      <c r="AG105" s="3241"/>
    </row>
    <row r="106" spans="1:33" ht="33.950000000000003" customHeight="1" x14ac:dyDescent="0.2">
      <c r="A106" s="3214"/>
      <c r="B106" s="3252"/>
      <c r="C106" s="3249"/>
      <c r="D106" s="3249"/>
      <c r="E106" s="3257"/>
      <c r="F106" s="3249"/>
      <c r="G106" s="3249"/>
      <c r="H106" s="3249"/>
      <c r="I106" s="3244"/>
      <c r="J106" s="3244"/>
      <c r="K106" s="3244"/>
      <c r="L106" s="3244"/>
      <c r="M106" s="3249"/>
      <c r="N106" s="3295"/>
      <c r="O106" s="3269"/>
      <c r="P106" s="3260"/>
      <c r="Q106" s="3260"/>
      <c r="R106" s="3260"/>
      <c r="S106" s="3260"/>
      <c r="T106" s="3264"/>
      <c r="U106" s="1283"/>
      <c r="V106" s="1244" t="s">
        <v>47</v>
      </c>
      <c r="W106" s="1611" t="s">
        <v>924</v>
      </c>
      <c r="X106" s="1245">
        <v>90</v>
      </c>
      <c r="Y106" s="1246" t="s">
        <v>264</v>
      </c>
      <c r="Z106" s="1247">
        <v>0.14000000000000001</v>
      </c>
      <c r="AA106" s="1248">
        <f t="shared" si="20"/>
        <v>12.600000000000001</v>
      </c>
      <c r="AB106" s="1248">
        <f t="shared" si="21"/>
        <v>14.112000000000002</v>
      </c>
      <c r="AC106" s="1249"/>
      <c r="AD106" s="1250"/>
      <c r="AE106" s="1265"/>
      <c r="AF106" s="1265" t="s">
        <v>52</v>
      </c>
      <c r="AG106" s="3241"/>
    </row>
    <row r="107" spans="1:33" ht="18" customHeight="1" x14ac:dyDescent="0.2">
      <c r="A107" s="3214"/>
      <c r="B107" s="3252"/>
      <c r="C107" s="3249"/>
      <c r="D107" s="3249"/>
      <c r="E107" s="3257"/>
      <c r="F107" s="3249"/>
      <c r="G107" s="3249"/>
      <c r="H107" s="3249"/>
      <c r="I107" s="3244"/>
      <c r="J107" s="3244"/>
      <c r="K107" s="3244"/>
      <c r="L107" s="3244"/>
      <c r="M107" s="3249"/>
      <c r="N107" s="3295"/>
      <c r="O107" s="3269"/>
      <c r="P107" s="3260"/>
      <c r="Q107" s="3260"/>
      <c r="R107" s="3260"/>
      <c r="S107" s="3260"/>
      <c r="T107" s="3264"/>
      <c r="U107" s="1283"/>
      <c r="V107" s="1244" t="s">
        <v>47</v>
      </c>
      <c r="W107" s="1611" t="s">
        <v>364</v>
      </c>
      <c r="X107" s="1245">
        <v>3</v>
      </c>
      <c r="Y107" s="1246" t="s">
        <v>331</v>
      </c>
      <c r="Z107" s="1248">
        <v>0.21</v>
      </c>
      <c r="AA107" s="1248">
        <f t="shared" si="20"/>
        <v>0.63</v>
      </c>
      <c r="AB107" s="1248">
        <f t="shared" si="21"/>
        <v>0.7056</v>
      </c>
      <c r="AC107" s="1249"/>
      <c r="AD107" s="1250"/>
      <c r="AE107" s="1265"/>
      <c r="AF107" s="1265" t="s">
        <v>52</v>
      </c>
      <c r="AG107" s="3241"/>
    </row>
    <row r="108" spans="1:33" ht="18" customHeight="1" thickBot="1" x14ac:dyDescent="0.25">
      <c r="A108" s="3214"/>
      <c r="B108" s="3306"/>
      <c r="C108" s="3307"/>
      <c r="D108" s="3307"/>
      <c r="E108" s="3308"/>
      <c r="F108" s="3307"/>
      <c r="G108" s="3307"/>
      <c r="H108" s="3307"/>
      <c r="I108" s="3317"/>
      <c r="J108" s="3317"/>
      <c r="K108" s="3317"/>
      <c r="L108" s="3317"/>
      <c r="M108" s="3307"/>
      <c r="N108" s="3316"/>
      <c r="O108" s="3279"/>
      <c r="P108" s="3280"/>
      <c r="Q108" s="3280"/>
      <c r="R108" s="3280"/>
      <c r="S108" s="3280"/>
      <c r="T108" s="3313"/>
      <c r="U108" s="1343"/>
      <c r="V108" s="1344" t="s">
        <v>47</v>
      </c>
      <c r="W108" s="1640" t="s">
        <v>335</v>
      </c>
      <c r="X108" s="1345">
        <v>6</v>
      </c>
      <c r="Y108" s="1346" t="s">
        <v>264</v>
      </c>
      <c r="Z108" s="1347">
        <v>0.24</v>
      </c>
      <c r="AA108" s="1348">
        <f t="shared" si="20"/>
        <v>1.44</v>
      </c>
      <c r="AB108" s="1348">
        <f t="shared" si="21"/>
        <v>1.6128</v>
      </c>
      <c r="AC108" s="1349"/>
      <c r="AD108" s="1350"/>
      <c r="AE108" s="1351"/>
      <c r="AF108" s="1351" t="s">
        <v>52</v>
      </c>
      <c r="AG108" s="3314"/>
    </row>
    <row r="109" spans="1:33" ht="22.5" customHeight="1" thickBot="1" x14ac:dyDescent="0.25">
      <c r="A109" s="3228"/>
      <c r="B109" s="3315" t="s">
        <v>137</v>
      </c>
      <c r="C109" s="3287"/>
      <c r="D109" s="3287"/>
      <c r="E109" s="3287"/>
      <c r="F109" s="3287"/>
      <c r="G109" s="3287"/>
      <c r="H109" s="3287"/>
      <c r="I109" s="3287"/>
      <c r="J109" s="3287"/>
      <c r="K109" s="3287"/>
      <c r="L109" s="3287"/>
      <c r="M109" s="3287"/>
      <c r="N109" s="1579" t="s">
        <v>138</v>
      </c>
      <c r="O109" s="1667">
        <f t="shared" ref="O109:S109" si="22">SUM(O77:O108)</f>
        <v>282.27639999999997</v>
      </c>
      <c r="P109" s="1667">
        <f t="shared" si="22"/>
        <v>0</v>
      </c>
      <c r="Q109" s="1667">
        <f t="shared" si="22"/>
        <v>0</v>
      </c>
      <c r="R109" s="1667">
        <f t="shared" si="22"/>
        <v>0</v>
      </c>
      <c r="S109" s="1667">
        <f t="shared" si="22"/>
        <v>282.27639999999997</v>
      </c>
      <c r="T109" s="1595"/>
      <c r="U109" s="3288" t="s">
        <v>139</v>
      </c>
      <c r="V109" s="3287"/>
      <c r="W109" s="3287"/>
      <c r="X109" s="3287"/>
      <c r="Y109" s="3287"/>
      <c r="Z109" s="3287"/>
      <c r="AA109" s="3287"/>
      <c r="AB109" s="1578" t="s">
        <v>138</v>
      </c>
      <c r="AC109" s="1662">
        <f>SUM(AC77:AC108)</f>
        <v>282.27639999999997</v>
      </c>
      <c r="AD109" s="3289"/>
      <c r="AE109" s="3290"/>
      <c r="AF109" s="3290"/>
      <c r="AG109" s="3291"/>
    </row>
    <row r="110" spans="1:33" ht="30" customHeight="1" x14ac:dyDescent="0.2">
      <c r="A110" s="3229" t="s">
        <v>395</v>
      </c>
      <c r="B110" s="3318" t="s">
        <v>44</v>
      </c>
      <c r="C110" s="3319" t="s">
        <v>45</v>
      </c>
      <c r="D110" s="3322" t="s">
        <v>87</v>
      </c>
      <c r="E110" s="3323" t="s">
        <v>47</v>
      </c>
      <c r="F110" s="3248" t="s">
        <v>396</v>
      </c>
      <c r="G110" s="3248" t="s">
        <v>195</v>
      </c>
      <c r="H110" s="3321" t="s">
        <v>397</v>
      </c>
      <c r="I110" s="3281">
        <v>12</v>
      </c>
      <c r="J110" s="3281">
        <v>12</v>
      </c>
      <c r="K110" s="3243">
        <v>24</v>
      </c>
      <c r="L110" s="3243">
        <v>24</v>
      </c>
      <c r="M110" s="3248" t="s">
        <v>398</v>
      </c>
      <c r="N110" s="3285" t="s">
        <v>399</v>
      </c>
      <c r="O110" s="3268">
        <f>+AC110</f>
        <v>24.516799999999993</v>
      </c>
      <c r="P110" s="3311">
        <v>0</v>
      </c>
      <c r="Q110" s="3311">
        <v>0</v>
      </c>
      <c r="R110" s="3311">
        <v>0</v>
      </c>
      <c r="S110" s="3274">
        <f>+SUM(O110:Q113)</f>
        <v>24.516799999999993</v>
      </c>
      <c r="T110" s="3263" t="s">
        <v>407</v>
      </c>
      <c r="U110" s="1291" t="s">
        <v>64</v>
      </c>
      <c r="V110" s="1244"/>
      <c r="W110" s="1609" t="s">
        <v>105</v>
      </c>
      <c r="X110" s="1292"/>
      <c r="Y110" s="1293"/>
      <c r="Z110" s="1294"/>
      <c r="AA110" s="1295"/>
      <c r="AB110" s="1295"/>
      <c r="AC110" s="1262">
        <f>SUM(AB111:AB113)</f>
        <v>24.516799999999993</v>
      </c>
      <c r="AD110" s="1263"/>
      <c r="AE110" s="1277"/>
      <c r="AF110" s="1277"/>
      <c r="AG110" s="3240" t="s">
        <v>1371</v>
      </c>
    </row>
    <row r="111" spans="1:33" ht="30" customHeight="1" x14ac:dyDescent="0.2">
      <c r="A111" s="3217"/>
      <c r="B111" s="3252"/>
      <c r="C111" s="3249"/>
      <c r="D111" s="3249"/>
      <c r="E111" s="3257"/>
      <c r="F111" s="3249"/>
      <c r="G111" s="3249"/>
      <c r="H111" s="3249"/>
      <c r="I111" s="3244"/>
      <c r="J111" s="3244"/>
      <c r="K111" s="3244"/>
      <c r="L111" s="3244"/>
      <c r="M111" s="3249"/>
      <c r="N111" s="3249"/>
      <c r="O111" s="3269"/>
      <c r="P111" s="3260"/>
      <c r="Q111" s="3260"/>
      <c r="R111" s="3260"/>
      <c r="S111" s="3260"/>
      <c r="T111" s="3264"/>
      <c r="U111" s="1283"/>
      <c r="V111" s="1244" t="s">
        <v>47</v>
      </c>
      <c r="W111" s="1611" t="s">
        <v>358</v>
      </c>
      <c r="X111" s="1245">
        <v>1</v>
      </c>
      <c r="Y111" s="1246" t="s">
        <v>331</v>
      </c>
      <c r="Z111" s="1247">
        <v>1.8</v>
      </c>
      <c r="AA111" s="1297">
        <f t="shared" ref="AA111:AA113" si="23">+X111*Z111</f>
        <v>1.8</v>
      </c>
      <c r="AB111" s="1261">
        <f t="shared" ref="AB111:AB113" si="24">+AA111*0.12+AA111</f>
        <v>2.016</v>
      </c>
      <c r="AC111" s="1262"/>
      <c r="AD111" s="1250"/>
      <c r="AE111" s="1265"/>
      <c r="AF111" s="1265" t="s">
        <v>52</v>
      </c>
      <c r="AG111" s="3241"/>
    </row>
    <row r="112" spans="1:33" ht="30" customHeight="1" x14ac:dyDescent="0.2">
      <c r="A112" s="3217"/>
      <c r="B112" s="3252"/>
      <c r="C112" s="3249"/>
      <c r="D112" s="3249"/>
      <c r="E112" s="3257"/>
      <c r="F112" s="3249"/>
      <c r="G112" s="3249"/>
      <c r="H112" s="3249"/>
      <c r="I112" s="3244"/>
      <c r="J112" s="3244"/>
      <c r="K112" s="3244"/>
      <c r="L112" s="3244"/>
      <c r="M112" s="3249"/>
      <c r="N112" s="3249"/>
      <c r="O112" s="3269"/>
      <c r="P112" s="3260"/>
      <c r="Q112" s="3260"/>
      <c r="R112" s="3260"/>
      <c r="S112" s="3260"/>
      <c r="T112" s="3264"/>
      <c r="U112" s="1283"/>
      <c r="V112" s="1244" t="s">
        <v>47</v>
      </c>
      <c r="W112" s="1611" t="s">
        <v>359</v>
      </c>
      <c r="X112" s="1245">
        <v>12</v>
      </c>
      <c r="Y112" s="1246" t="s">
        <v>264</v>
      </c>
      <c r="Z112" s="1247">
        <v>1.65</v>
      </c>
      <c r="AA112" s="1248">
        <f t="shared" si="23"/>
        <v>19.799999999999997</v>
      </c>
      <c r="AB112" s="1248">
        <f t="shared" si="24"/>
        <v>22.175999999999995</v>
      </c>
      <c r="AC112" s="1262"/>
      <c r="AD112" s="1250"/>
      <c r="AE112" s="1265"/>
      <c r="AF112" s="1265" t="s">
        <v>52</v>
      </c>
      <c r="AG112" s="3241"/>
    </row>
    <row r="113" spans="1:33" ht="30" customHeight="1" x14ac:dyDescent="0.2">
      <c r="A113" s="3217"/>
      <c r="B113" s="3283"/>
      <c r="C113" s="3277"/>
      <c r="D113" s="3277"/>
      <c r="E113" s="3284"/>
      <c r="F113" s="3277"/>
      <c r="G113" s="3277"/>
      <c r="H113" s="3249"/>
      <c r="I113" s="3276"/>
      <c r="J113" s="3276"/>
      <c r="K113" s="3276"/>
      <c r="L113" s="3276"/>
      <c r="M113" s="3277"/>
      <c r="N113" s="3277"/>
      <c r="O113" s="3270"/>
      <c r="P113" s="3280"/>
      <c r="Q113" s="3280"/>
      <c r="R113" s="3280"/>
      <c r="S113" s="3280"/>
      <c r="T113" s="3282"/>
      <c r="U113" s="1286"/>
      <c r="V113" s="1270" t="s">
        <v>47</v>
      </c>
      <c r="W113" s="1610" t="s">
        <v>360</v>
      </c>
      <c r="X113" s="1287">
        <v>1</v>
      </c>
      <c r="Y113" s="1278" t="s">
        <v>264</v>
      </c>
      <c r="Z113" s="1273">
        <v>0.28999999999999998</v>
      </c>
      <c r="AA113" s="1274">
        <f t="shared" si="23"/>
        <v>0.28999999999999998</v>
      </c>
      <c r="AB113" s="1274">
        <f t="shared" si="24"/>
        <v>0.32479999999999998</v>
      </c>
      <c r="AC113" s="1281"/>
      <c r="AD113" s="1352"/>
      <c r="AE113" s="1300"/>
      <c r="AF113" s="1300" t="s">
        <v>52</v>
      </c>
      <c r="AG113" s="3242"/>
    </row>
    <row r="114" spans="1:33" ht="27" customHeight="1" x14ac:dyDescent="0.2">
      <c r="A114" s="3217"/>
      <c r="B114" s="3318" t="s">
        <v>44</v>
      </c>
      <c r="C114" s="3319" t="s">
        <v>45</v>
      </c>
      <c r="D114" s="3293" t="s">
        <v>87</v>
      </c>
      <c r="E114" s="3320" t="s">
        <v>47</v>
      </c>
      <c r="F114" s="3248" t="s">
        <v>400</v>
      </c>
      <c r="G114" s="3248" t="s">
        <v>198</v>
      </c>
      <c r="H114" s="3248" t="s">
        <v>401</v>
      </c>
      <c r="I114" s="3281">
        <v>350</v>
      </c>
      <c r="J114" s="3281">
        <v>350</v>
      </c>
      <c r="K114" s="3243">
        <v>24</v>
      </c>
      <c r="L114" s="3243">
        <v>24</v>
      </c>
      <c r="M114" s="3248" t="s">
        <v>402</v>
      </c>
      <c r="N114" s="3285" t="s">
        <v>403</v>
      </c>
      <c r="O114" s="3292">
        <f>+AC114</f>
        <v>5.9136000000000006</v>
      </c>
      <c r="P114" s="3311">
        <v>0</v>
      </c>
      <c r="Q114" s="3311">
        <v>0</v>
      </c>
      <c r="R114" s="3311">
        <v>0</v>
      </c>
      <c r="S114" s="3274">
        <f>+SUM(O114:Q117)</f>
        <v>5.9136000000000006</v>
      </c>
      <c r="T114" s="3263" t="s">
        <v>407</v>
      </c>
      <c r="U114" s="1291" t="s">
        <v>64</v>
      </c>
      <c r="V114" s="1276"/>
      <c r="W114" s="1609" t="s">
        <v>105</v>
      </c>
      <c r="X114" s="1258"/>
      <c r="Y114" s="1259"/>
      <c r="Z114" s="1264"/>
      <c r="AA114" s="1261"/>
      <c r="AB114" s="1261"/>
      <c r="AC114" s="1262">
        <f>SUM(AB115:AB117)</f>
        <v>5.9136000000000006</v>
      </c>
      <c r="AD114" s="1301"/>
      <c r="AE114" s="1282"/>
      <c r="AF114" s="1282"/>
      <c r="AG114" s="3240" t="s">
        <v>1371</v>
      </c>
    </row>
    <row r="115" spans="1:33" ht="27" customHeight="1" x14ac:dyDescent="0.2">
      <c r="A115" s="3217"/>
      <c r="B115" s="3252"/>
      <c r="C115" s="3249"/>
      <c r="D115" s="3249"/>
      <c r="E115" s="3257"/>
      <c r="F115" s="3249"/>
      <c r="G115" s="3249"/>
      <c r="H115" s="3249"/>
      <c r="I115" s="3244"/>
      <c r="J115" s="3244"/>
      <c r="K115" s="3244"/>
      <c r="L115" s="3244"/>
      <c r="M115" s="3249"/>
      <c r="N115" s="3249"/>
      <c r="O115" s="3269"/>
      <c r="P115" s="3260"/>
      <c r="Q115" s="3260"/>
      <c r="R115" s="3260"/>
      <c r="S115" s="3260"/>
      <c r="T115" s="3264"/>
      <c r="U115" s="1283"/>
      <c r="V115" s="1244" t="s">
        <v>47</v>
      </c>
      <c r="W115" s="1611" t="s">
        <v>148</v>
      </c>
      <c r="X115" s="1245">
        <v>3</v>
      </c>
      <c r="Y115" s="1246" t="s">
        <v>264</v>
      </c>
      <c r="Z115" s="1247">
        <v>0.65</v>
      </c>
      <c r="AA115" s="1297">
        <f t="shared" ref="AA115:AA117" si="25">+X115*Z115</f>
        <v>1.9500000000000002</v>
      </c>
      <c r="AB115" s="1248">
        <f t="shared" ref="AB115:AB117" si="26">+AA115*0.12+AA115</f>
        <v>2.1840000000000002</v>
      </c>
      <c r="AC115" s="1249"/>
      <c r="AD115" s="1250"/>
      <c r="AE115" s="1265"/>
      <c r="AF115" s="1265" t="s">
        <v>52</v>
      </c>
      <c r="AG115" s="3241"/>
    </row>
    <row r="116" spans="1:33" ht="27" customHeight="1" x14ac:dyDescent="0.2">
      <c r="A116" s="3217"/>
      <c r="B116" s="3252"/>
      <c r="C116" s="3249"/>
      <c r="D116" s="3249"/>
      <c r="E116" s="3257"/>
      <c r="F116" s="3249"/>
      <c r="G116" s="3249"/>
      <c r="H116" s="3249"/>
      <c r="I116" s="3244"/>
      <c r="J116" s="3244"/>
      <c r="K116" s="3244"/>
      <c r="L116" s="3244"/>
      <c r="M116" s="3249"/>
      <c r="N116" s="3249"/>
      <c r="O116" s="3269"/>
      <c r="P116" s="3260"/>
      <c r="Q116" s="3260"/>
      <c r="R116" s="3260"/>
      <c r="S116" s="3260"/>
      <c r="T116" s="3264"/>
      <c r="U116" s="1283"/>
      <c r="V116" s="1244" t="s">
        <v>47</v>
      </c>
      <c r="W116" s="1611" t="s">
        <v>332</v>
      </c>
      <c r="X116" s="1245">
        <v>3</v>
      </c>
      <c r="Y116" s="1246" t="s">
        <v>264</v>
      </c>
      <c r="Z116" s="1247">
        <v>0.9</v>
      </c>
      <c r="AA116" s="1297">
        <f t="shared" si="25"/>
        <v>2.7</v>
      </c>
      <c r="AB116" s="1248">
        <f t="shared" si="26"/>
        <v>3.024</v>
      </c>
      <c r="AC116" s="1249"/>
      <c r="AD116" s="1250"/>
      <c r="AE116" s="1265"/>
      <c r="AF116" s="1265" t="s">
        <v>52</v>
      </c>
      <c r="AG116" s="3241"/>
    </row>
    <row r="117" spans="1:33" ht="27" customHeight="1" x14ac:dyDescent="0.2">
      <c r="A117" s="3217"/>
      <c r="B117" s="3283"/>
      <c r="C117" s="3277"/>
      <c r="D117" s="3277"/>
      <c r="E117" s="3284"/>
      <c r="F117" s="3277"/>
      <c r="G117" s="3277"/>
      <c r="H117" s="3277"/>
      <c r="I117" s="3276"/>
      <c r="J117" s="3276"/>
      <c r="K117" s="3276"/>
      <c r="L117" s="3276"/>
      <c r="M117" s="3277"/>
      <c r="N117" s="3277"/>
      <c r="O117" s="3279"/>
      <c r="P117" s="3280"/>
      <c r="Q117" s="3280"/>
      <c r="R117" s="3280"/>
      <c r="S117" s="3280"/>
      <c r="T117" s="3282"/>
      <c r="U117" s="1286"/>
      <c r="V117" s="1270" t="s">
        <v>47</v>
      </c>
      <c r="W117" s="1610" t="s">
        <v>364</v>
      </c>
      <c r="X117" s="1287">
        <v>3</v>
      </c>
      <c r="Y117" s="1278" t="s">
        <v>331</v>
      </c>
      <c r="Z117" s="1274">
        <v>0.21</v>
      </c>
      <c r="AA117" s="1274">
        <f t="shared" si="25"/>
        <v>0.63</v>
      </c>
      <c r="AB117" s="1274">
        <f t="shared" si="26"/>
        <v>0.7056</v>
      </c>
      <c r="AC117" s="1288"/>
      <c r="AD117" s="1289"/>
      <c r="AE117" s="1304"/>
      <c r="AF117" s="1304" t="s">
        <v>52</v>
      </c>
      <c r="AG117" s="3242"/>
    </row>
    <row r="118" spans="1:33" ht="32.25" customHeight="1" x14ac:dyDescent="0.2">
      <c r="A118" s="3217"/>
      <c r="B118" s="3318" t="s">
        <v>44</v>
      </c>
      <c r="C118" s="3319" t="s">
        <v>45</v>
      </c>
      <c r="D118" s="3293" t="s">
        <v>87</v>
      </c>
      <c r="E118" s="3320" t="s">
        <v>47</v>
      </c>
      <c r="F118" s="3248" t="s">
        <v>404</v>
      </c>
      <c r="G118" s="3248" t="s">
        <v>201</v>
      </c>
      <c r="H118" s="3321" t="s">
        <v>405</v>
      </c>
      <c r="I118" s="3281">
        <v>4</v>
      </c>
      <c r="J118" s="3281">
        <v>3</v>
      </c>
      <c r="K118" s="3243">
        <v>24</v>
      </c>
      <c r="L118" s="3243">
        <v>24</v>
      </c>
      <c r="M118" s="3248" t="s">
        <v>936</v>
      </c>
      <c r="N118" s="3248" t="s">
        <v>406</v>
      </c>
      <c r="O118" s="3292">
        <f>AC118</f>
        <v>15.411199999999999</v>
      </c>
      <c r="P118" s="3311">
        <v>0</v>
      </c>
      <c r="Q118" s="3311">
        <v>0</v>
      </c>
      <c r="R118" s="3311">
        <v>0</v>
      </c>
      <c r="S118" s="3274">
        <f>+SUM(O118:Q119)</f>
        <v>15.411199999999999</v>
      </c>
      <c r="T118" s="3263" t="s">
        <v>407</v>
      </c>
      <c r="U118" s="1291" t="s">
        <v>64</v>
      </c>
      <c r="V118" s="1276"/>
      <c r="W118" s="1609" t="s">
        <v>105</v>
      </c>
      <c r="X118" s="1292"/>
      <c r="Y118" s="1293"/>
      <c r="Z118" s="1294"/>
      <c r="AA118" s="1295"/>
      <c r="AB118" s="1295"/>
      <c r="AC118" s="1331">
        <f>AB119</f>
        <v>15.411199999999999</v>
      </c>
      <c r="AD118" s="1301"/>
      <c r="AE118" s="1282"/>
      <c r="AF118" s="1282"/>
      <c r="AG118" s="3240" t="s">
        <v>1371</v>
      </c>
    </row>
    <row r="119" spans="1:33" ht="32.25" customHeight="1" x14ac:dyDescent="0.2">
      <c r="A119" s="3217"/>
      <c r="B119" s="3283"/>
      <c r="C119" s="3277"/>
      <c r="D119" s="3277"/>
      <c r="E119" s="3284"/>
      <c r="F119" s="3277"/>
      <c r="G119" s="3277"/>
      <c r="H119" s="3277"/>
      <c r="I119" s="3276"/>
      <c r="J119" s="3276"/>
      <c r="K119" s="3276"/>
      <c r="L119" s="3276"/>
      <c r="M119" s="3277"/>
      <c r="N119" s="3277"/>
      <c r="O119" s="3279"/>
      <c r="P119" s="3280"/>
      <c r="Q119" s="3280"/>
      <c r="R119" s="3280"/>
      <c r="S119" s="3280"/>
      <c r="T119" s="3282"/>
      <c r="U119" s="1286"/>
      <c r="V119" s="1270" t="s">
        <v>47</v>
      </c>
      <c r="W119" s="1610" t="s">
        <v>1428</v>
      </c>
      <c r="X119" s="1287">
        <v>1</v>
      </c>
      <c r="Y119" s="1278" t="s">
        <v>264</v>
      </c>
      <c r="Z119" s="1273">
        <v>13.76</v>
      </c>
      <c r="AA119" s="1274">
        <f>+X119*Z119</f>
        <v>13.76</v>
      </c>
      <c r="AB119" s="1274">
        <f>+AA119*0.12+AA119</f>
        <v>15.411199999999999</v>
      </c>
      <c r="AC119" s="1288"/>
      <c r="AD119" s="1353"/>
      <c r="AE119" s="1265"/>
      <c r="AF119" s="1265" t="s">
        <v>52</v>
      </c>
      <c r="AG119" s="3242"/>
    </row>
    <row r="120" spans="1:33" ht="31.5" customHeight="1" x14ac:dyDescent="0.2">
      <c r="A120" s="3217"/>
      <c r="B120" s="3318" t="s">
        <v>44</v>
      </c>
      <c r="C120" s="3319" t="s">
        <v>45</v>
      </c>
      <c r="D120" s="3293" t="s">
        <v>87</v>
      </c>
      <c r="E120" s="3320" t="s">
        <v>47</v>
      </c>
      <c r="F120" s="3248" t="s">
        <v>408</v>
      </c>
      <c r="G120" s="3248" t="s">
        <v>409</v>
      </c>
      <c r="H120" s="3248" t="s">
        <v>410</v>
      </c>
      <c r="I120" s="3281">
        <v>100</v>
      </c>
      <c r="J120" s="3281">
        <v>200</v>
      </c>
      <c r="K120" s="3243">
        <v>24</v>
      </c>
      <c r="L120" s="3243">
        <v>24</v>
      </c>
      <c r="M120" s="3285" t="s">
        <v>411</v>
      </c>
      <c r="N120" s="3285" t="s">
        <v>1403</v>
      </c>
      <c r="O120" s="3292">
        <f>+AC120</f>
        <v>12.548</v>
      </c>
      <c r="P120" s="3311">
        <v>0</v>
      </c>
      <c r="Q120" s="3311">
        <v>0</v>
      </c>
      <c r="R120" s="3311">
        <v>0</v>
      </c>
      <c r="S120" s="3274">
        <f>+SUM(O120:Q122)</f>
        <v>12.548</v>
      </c>
      <c r="T120" s="3263" t="s">
        <v>412</v>
      </c>
      <c r="U120" s="1291" t="s">
        <v>64</v>
      </c>
      <c r="V120" s="1276"/>
      <c r="W120" s="1609" t="s">
        <v>105</v>
      </c>
      <c r="X120" s="1292"/>
      <c r="Y120" s="1293"/>
      <c r="Z120" s="1294"/>
      <c r="AA120" s="1295"/>
      <c r="AB120" s="1295"/>
      <c r="AC120" s="1262">
        <f>SUM(AB121:AB122)</f>
        <v>12.548</v>
      </c>
      <c r="AD120" s="1263"/>
      <c r="AE120" s="1282"/>
      <c r="AF120" s="1282"/>
      <c r="AG120" s="3240" t="s">
        <v>1371</v>
      </c>
    </row>
    <row r="121" spans="1:33" ht="31.5" customHeight="1" x14ac:dyDescent="0.2">
      <c r="A121" s="3217"/>
      <c r="B121" s="3252"/>
      <c r="C121" s="3249"/>
      <c r="D121" s="3249"/>
      <c r="E121" s="3257"/>
      <c r="F121" s="3249"/>
      <c r="G121" s="3249"/>
      <c r="H121" s="3249"/>
      <c r="I121" s="3244"/>
      <c r="J121" s="3244"/>
      <c r="K121" s="3244"/>
      <c r="L121" s="3244"/>
      <c r="M121" s="3249"/>
      <c r="N121" s="3249"/>
      <c r="O121" s="3269"/>
      <c r="P121" s="3260"/>
      <c r="Q121" s="3260"/>
      <c r="R121" s="3260"/>
      <c r="S121" s="3260"/>
      <c r="T121" s="3264"/>
      <c r="U121" s="1283"/>
      <c r="V121" s="1244" t="s">
        <v>47</v>
      </c>
      <c r="W121" s="1611" t="s">
        <v>348</v>
      </c>
      <c r="X121" s="1245">
        <v>2</v>
      </c>
      <c r="Y121" s="1246" t="s">
        <v>330</v>
      </c>
      <c r="Z121" s="1247">
        <v>3.25</v>
      </c>
      <c r="AA121" s="1297">
        <f t="shared" ref="AA121:AA122" si="27">+X121*Z121</f>
        <v>6.5</v>
      </c>
      <c r="AB121" s="1261">
        <f>+AA121</f>
        <v>6.5</v>
      </c>
      <c r="AC121" s="1249"/>
      <c r="AD121" s="1250"/>
      <c r="AE121" s="1265"/>
      <c r="AF121" s="1265" t="s">
        <v>52</v>
      </c>
      <c r="AG121" s="3241"/>
    </row>
    <row r="122" spans="1:33" ht="31.5" customHeight="1" x14ac:dyDescent="0.2">
      <c r="A122" s="3217"/>
      <c r="B122" s="3283"/>
      <c r="C122" s="3277"/>
      <c r="D122" s="3277"/>
      <c r="E122" s="3284"/>
      <c r="F122" s="3277"/>
      <c r="G122" s="3277"/>
      <c r="H122" s="3277"/>
      <c r="I122" s="3276"/>
      <c r="J122" s="3276"/>
      <c r="K122" s="3276"/>
      <c r="L122" s="3276"/>
      <c r="M122" s="3277"/>
      <c r="N122" s="3277"/>
      <c r="O122" s="3279"/>
      <c r="P122" s="3280"/>
      <c r="Q122" s="3280"/>
      <c r="R122" s="3280"/>
      <c r="S122" s="3280"/>
      <c r="T122" s="3282"/>
      <c r="U122" s="1286"/>
      <c r="V122" s="1270" t="s">
        <v>47</v>
      </c>
      <c r="W122" s="1610" t="s">
        <v>378</v>
      </c>
      <c r="X122" s="1287">
        <v>1</v>
      </c>
      <c r="Y122" s="1278" t="s">
        <v>331</v>
      </c>
      <c r="Z122" s="1280">
        <v>5.4</v>
      </c>
      <c r="AA122" s="1274">
        <f t="shared" si="27"/>
        <v>5.4</v>
      </c>
      <c r="AB122" s="1274">
        <f>+AA122*0.12+AA122</f>
        <v>6.048</v>
      </c>
      <c r="AC122" s="1288"/>
      <c r="AD122" s="1289"/>
      <c r="AE122" s="1304"/>
      <c r="AF122" s="1304" t="s">
        <v>52</v>
      </c>
      <c r="AG122" s="3242"/>
    </row>
    <row r="123" spans="1:33" ht="34.5" customHeight="1" x14ac:dyDescent="0.2">
      <c r="A123" s="3217"/>
      <c r="B123" s="3318" t="s">
        <v>44</v>
      </c>
      <c r="C123" s="3319" t="s">
        <v>45</v>
      </c>
      <c r="D123" s="3293" t="s">
        <v>87</v>
      </c>
      <c r="E123" s="3320" t="s">
        <v>47</v>
      </c>
      <c r="F123" s="3248" t="s">
        <v>413</v>
      </c>
      <c r="G123" s="3248" t="s">
        <v>204</v>
      </c>
      <c r="H123" s="3248" t="s">
        <v>414</v>
      </c>
      <c r="I123" s="3281">
        <v>250</v>
      </c>
      <c r="J123" s="3281">
        <v>250</v>
      </c>
      <c r="K123" s="3243">
        <v>24</v>
      </c>
      <c r="L123" s="3243">
        <v>24</v>
      </c>
      <c r="M123" s="3248" t="s">
        <v>415</v>
      </c>
      <c r="N123" s="3248" t="s">
        <v>206</v>
      </c>
      <c r="O123" s="3292">
        <f>AC123</f>
        <v>3.25</v>
      </c>
      <c r="P123" s="3311">
        <v>0</v>
      </c>
      <c r="Q123" s="3311">
        <v>0</v>
      </c>
      <c r="R123" s="3311">
        <v>0</v>
      </c>
      <c r="S123" s="3274">
        <f>+SUM(O123:Q124)</f>
        <v>3.25</v>
      </c>
      <c r="T123" s="3263" t="s">
        <v>407</v>
      </c>
      <c r="U123" s="1291" t="s">
        <v>64</v>
      </c>
      <c r="V123" s="1276"/>
      <c r="W123" s="1609" t="s">
        <v>105</v>
      </c>
      <c r="X123" s="1292"/>
      <c r="Y123" s="1293"/>
      <c r="Z123" s="1294"/>
      <c r="AA123" s="1295"/>
      <c r="AB123" s="1295"/>
      <c r="AC123" s="1262">
        <f>SUM(AB124)</f>
        <v>3.25</v>
      </c>
      <c r="AD123" s="1301"/>
      <c r="AE123" s="1282"/>
      <c r="AF123" s="1282"/>
      <c r="AG123" s="3240" t="s">
        <v>1371</v>
      </c>
    </row>
    <row r="124" spans="1:33" ht="34.5" customHeight="1" x14ac:dyDescent="0.2">
      <c r="A124" s="3217"/>
      <c r="B124" s="3283"/>
      <c r="C124" s="3277"/>
      <c r="D124" s="3277"/>
      <c r="E124" s="3284"/>
      <c r="F124" s="3277"/>
      <c r="G124" s="3277"/>
      <c r="H124" s="3277"/>
      <c r="I124" s="3276"/>
      <c r="J124" s="3276"/>
      <c r="K124" s="3276"/>
      <c r="L124" s="3276"/>
      <c r="M124" s="3277"/>
      <c r="N124" s="3277"/>
      <c r="O124" s="3279"/>
      <c r="P124" s="3280"/>
      <c r="Q124" s="3280"/>
      <c r="R124" s="3280"/>
      <c r="S124" s="3280"/>
      <c r="T124" s="3282"/>
      <c r="U124" s="1283"/>
      <c r="V124" s="1244" t="s">
        <v>47</v>
      </c>
      <c r="W124" s="1611" t="s">
        <v>348</v>
      </c>
      <c r="X124" s="1245">
        <v>1</v>
      </c>
      <c r="Y124" s="1246" t="s">
        <v>330</v>
      </c>
      <c r="Z124" s="1247">
        <v>3.25</v>
      </c>
      <c r="AA124" s="1297">
        <f>+X124*Z124</f>
        <v>3.25</v>
      </c>
      <c r="AB124" s="1261">
        <f>+AA124</f>
        <v>3.25</v>
      </c>
      <c r="AC124" s="1298"/>
      <c r="AD124" s="1250"/>
      <c r="AE124" s="1265"/>
      <c r="AF124" s="1265" t="s">
        <v>52</v>
      </c>
      <c r="AG124" s="3242"/>
    </row>
    <row r="125" spans="1:33" ht="27.75" customHeight="1" x14ac:dyDescent="0.2">
      <c r="A125" s="3218"/>
      <c r="B125" s="3318" t="s">
        <v>44</v>
      </c>
      <c r="C125" s="3319" t="s">
        <v>329</v>
      </c>
      <c r="D125" s="3248" t="s">
        <v>262</v>
      </c>
      <c r="E125" s="3324" t="s">
        <v>47</v>
      </c>
      <c r="F125" s="3248" t="s">
        <v>208</v>
      </c>
      <c r="G125" s="3248" t="s">
        <v>96</v>
      </c>
      <c r="H125" s="3248" t="s">
        <v>416</v>
      </c>
      <c r="I125" s="3281">
        <v>1</v>
      </c>
      <c r="J125" s="3281">
        <v>1</v>
      </c>
      <c r="K125" s="3243">
        <v>2</v>
      </c>
      <c r="L125" s="3243">
        <v>2</v>
      </c>
      <c r="M125" s="3285" t="s">
        <v>1404</v>
      </c>
      <c r="N125" s="3248" t="s">
        <v>366</v>
      </c>
      <c r="O125" s="3292">
        <f>+AC125</f>
        <v>4.5920000000000005</v>
      </c>
      <c r="P125" s="3311">
        <v>0</v>
      </c>
      <c r="Q125" s="3311">
        <v>0</v>
      </c>
      <c r="R125" s="3311">
        <v>0</v>
      </c>
      <c r="S125" s="3274">
        <f>+SUM(O125:Q127)</f>
        <v>4.5920000000000005</v>
      </c>
      <c r="T125" s="3263" t="s">
        <v>407</v>
      </c>
      <c r="U125" s="1291" t="s">
        <v>64</v>
      </c>
      <c r="V125" s="1600"/>
      <c r="W125" s="1609" t="s">
        <v>105</v>
      </c>
      <c r="X125" s="1292"/>
      <c r="Y125" s="1293"/>
      <c r="Z125" s="1294"/>
      <c r="AA125" s="1295"/>
      <c r="AB125" s="1295"/>
      <c r="AC125" s="1262">
        <f>SUM(AB126:AB127)</f>
        <v>4.5920000000000005</v>
      </c>
      <c r="AD125" s="1301"/>
      <c r="AE125" s="1282"/>
      <c r="AF125" s="1282"/>
      <c r="AG125" s="3240" t="s">
        <v>1371</v>
      </c>
    </row>
    <row r="126" spans="1:33" ht="27.75" customHeight="1" x14ac:dyDescent="0.2">
      <c r="A126" s="3230" t="s">
        <v>395</v>
      </c>
      <c r="B126" s="3252"/>
      <c r="C126" s="3249"/>
      <c r="D126" s="3249"/>
      <c r="E126" s="3257"/>
      <c r="F126" s="3249"/>
      <c r="G126" s="3249"/>
      <c r="H126" s="3249"/>
      <c r="I126" s="3244"/>
      <c r="J126" s="3244"/>
      <c r="K126" s="3244"/>
      <c r="L126" s="3244"/>
      <c r="M126" s="3249"/>
      <c r="N126" s="3249"/>
      <c r="O126" s="3269"/>
      <c r="P126" s="3260"/>
      <c r="Q126" s="3260"/>
      <c r="R126" s="3260"/>
      <c r="S126" s="3260"/>
      <c r="T126" s="3264"/>
      <c r="U126" s="1283"/>
      <c r="V126" s="1244" t="s">
        <v>47</v>
      </c>
      <c r="W126" s="1611" t="s">
        <v>335</v>
      </c>
      <c r="X126" s="1245">
        <v>12</v>
      </c>
      <c r="Y126" s="1246" t="s">
        <v>264</v>
      </c>
      <c r="Z126" s="1247">
        <v>0.24</v>
      </c>
      <c r="AA126" s="1297">
        <f t="shared" ref="AA126:AA127" si="28">+X126*Z126</f>
        <v>2.88</v>
      </c>
      <c r="AB126" s="1261">
        <f t="shared" ref="AB126:AB127" si="29">+AA126*0.12+AA126</f>
        <v>3.2256</v>
      </c>
      <c r="AC126" s="1249"/>
      <c r="AD126" s="1250"/>
      <c r="AE126" s="1265"/>
      <c r="AF126" s="1265" t="s">
        <v>52</v>
      </c>
      <c r="AG126" s="3241"/>
    </row>
    <row r="127" spans="1:33" ht="27.75" customHeight="1" x14ac:dyDescent="0.2">
      <c r="A127" s="3231"/>
      <c r="B127" s="3283"/>
      <c r="C127" s="3277"/>
      <c r="D127" s="3277"/>
      <c r="E127" s="3284"/>
      <c r="F127" s="3277"/>
      <c r="G127" s="3277"/>
      <c r="H127" s="3277"/>
      <c r="I127" s="3276"/>
      <c r="J127" s="3276"/>
      <c r="K127" s="3276"/>
      <c r="L127" s="3276"/>
      <c r="M127" s="3277"/>
      <c r="N127" s="3277"/>
      <c r="O127" s="3279"/>
      <c r="P127" s="3280"/>
      <c r="Q127" s="3280"/>
      <c r="R127" s="3280"/>
      <c r="S127" s="3280"/>
      <c r="T127" s="3282"/>
      <c r="U127" s="1286"/>
      <c r="V127" s="1244" t="s">
        <v>47</v>
      </c>
      <c r="W127" s="1612" t="s">
        <v>361</v>
      </c>
      <c r="X127" s="1245">
        <v>1</v>
      </c>
      <c r="Y127" s="1246" t="s">
        <v>346</v>
      </c>
      <c r="Z127" s="1273">
        <v>1.22</v>
      </c>
      <c r="AA127" s="1274">
        <f t="shared" si="28"/>
        <v>1.22</v>
      </c>
      <c r="AB127" s="1274">
        <f t="shared" si="29"/>
        <v>1.3664000000000001</v>
      </c>
      <c r="AC127" s="1288"/>
      <c r="AD127" s="1289"/>
      <c r="AE127" s="1304"/>
      <c r="AF127" s="1304" t="s">
        <v>52</v>
      </c>
      <c r="AG127" s="3242"/>
    </row>
    <row r="128" spans="1:33" ht="22.5" customHeight="1" x14ac:dyDescent="0.2">
      <c r="A128" s="3231"/>
      <c r="B128" s="3318" t="s">
        <v>44</v>
      </c>
      <c r="C128" s="3319" t="s">
        <v>45</v>
      </c>
      <c r="D128" s="3248" t="s">
        <v>87</v>
      </c>
      <c r="E128" s="3324" t="s">
        <v>47</v>
      </c>
      <c r="F128" s="3248" t="s">
        <v>417</v>
      </c>
      <c r="G128" s="3248" t="s">
        <v>418</v>
      </c>
      <c r="H128" s="3248" t="s">
        <v>419</v>
      </c>
      <c r="I128" s="3281">
        <v>0</v>
      </c>
      <c r="J128" s="3281">
        <v>0</v>
      </c>
      <c r="K128" s="3243">
        <v>0</v>
      </c>
      <c r="L128" s="3243">
        <v>0</v>
      </c>
      <c r="M128" s="3248"/>
      <c r="N128" s="3300"/>
      <c r="O128" s="3292">
        <f>+AC128</f>
        <v>132.21599999999998</v>
      </c>
      <c r="P128" s="3311">
        <v>0</v>
      </c>
      <c r="Q128" s="3311">
        <v>0</v>
      </c>
      <c r="R128" s="3311">
        <v>0</v>
      </c>
      <c r="S128" s="3274">
        <f>+SUM(O128:Q132)</f>
        <v>132.21599999999998</v>
      </c>
      <c r="T128" s="3263" t="s">
        <v>1425</v>
      </c>
      <c r="U128" s="1291" t="s">
        <v>64</v>
      </c>
      <c r="V128" s="1601"/>
      <c r="W128" s="1609" t="s">
        <v>105</v>
      </c>
      <c r="X128" s="1292"/>
      <c r="Y128" s="1293"/>
      <c r="Z128" s="1294"/>
      <c r="AA128" s="1295"/>
      <c r="AB128" s="1295"/>
      <c r="AC128" s="1331">
        <f>SUM(AB129:AB132)</f>
        <v>132.21599999999998</v>
      </c>
      <c r="AD128" s="1301"/>
      <c r="AE128" s="1282"/>
      <c r="AF128" s="1282"/>
      <c r="AG128" s="3240" t="s">
        <v>1450</v>
      </c>
    </row>
    <row r="129" spans="1:33" ht="18" customHeight="1" x14ac:dyDescent="0.2">
      <c r="A129" s="3231"/>
      <c r="B129" s="3252"/>
      <c r="C129" s="3249"/>
      <c r="D129" s="3249"/>
      <c r="E129" s="3257"/>
      <c r="F129" s="3249"/>
      <c r="G129" s="3249"/>
      <c r="H129" s="3249"/>
      <c r="I129" s="3244"/>
      <c r="J129" s="3244"/>
      <c r="K129" s="3244"/>
      <c r="L129" s="3244"/>
      <c r="M129" s="3249"/>
      <c r="N129" s="3295"/>
      <c r="O129" s="3269"/>
      <c r="P129" s="3260"/>
      <c r="Q129" s="3260"/>
      <c r="R129" s="3260"/>
      <c r="S129" s="3260"/>
      <c r="T129" s="3264"/>
      <c r="U129" s="1354"/>
      <c r="V129" s="1244" t="s">
        <v>47</v>
      </c>
      <c r="W129" s="1611" t="s">
        <v>359</v>
      </c>
      <c r="X129" s="1245">
        <v>24</v>
      </c>
      <c r="Y129" s="1246" t="s">
        <v>264</v>
      </c>
      <c r="Z129" s="1247">
        <v>1.65</v>
      </c>
      <c r="AA129" s="1248">
        <f t="shared" ref="AA129:AA132" si="30">+X129*Z129</f>
        <v>39.599999999999994</v>
      </c>
      <c r="AB129" s="1248">
        <f t="shared" ref="AB129:AB132" si="31">+AA129*0.12+AA129</f>
        <v>44.35199999999999</v>
      </c>
      <c r="AC129" s="1355"/>
      <c r="AD129" s="1356"/>
      <c r="AE129" s="1357"/>
      <c r="AF129" s="1357" t="s">
        <v>52</v>
      </c>
      <c r="AG129" s="3241"/>
    </row>
    <row r="130" spans="1:33" ht="18" customHeight="1" x14ac:dyDescent="0.2">
      <c r="A130" s="3231"/>
      <c r="B130" s="3252"/>
      <c r="C130" s="3249"/>
      <c r="D130" s="3249"/>
      <c r="E130" s="3257"/>
      <c r="F130" s="3249"/>
      <c r="G130" s="3249"/>
      <c r="H130" s="3249"/>
      <c r="I130" s="3244"/>
      <c r="J130" s="3244"/>
      <c r="K130" s="3244"/>
      <c r="L130" s="3244"/>
      <c r="M130" s="3249"/>
      <c r="N130" s="3295"/>
      <c r="O130" s="3269"/>
      <c r="P130" s="3260"/>
      <c r="Q130" s="3260"/>
      <c r="R130" s="3260"/>
      <c r="S130" s="3260"/>
      <c r="T130" s="3264"/>
      <c r="U130" s="1283"/>
      <c r="V130" s="1244" t="s">
        <v>47</v>
      </c>
      <c r="W130" s="1611" t="s">
        <v>932</v>
      </c>
      <c r="X130" s="1245">
        <v>90</v>
      </c>
      <c r="Y130" s="1246" t="s">
        <v>264</v>
      </c>
      <c r="Z130" s="1247">
        <v>0.71</v>
      </c>
      <c r="AA130" s="1248">
        <f t="shared" si="30"/>
        <v>63.9</v>
      </c>
      <c r="AB130" s="1248">
        <f t="shared" si="31"/>
        <v>71.567999999999998</v>
      </c>
      <c r="AC130" s="1249"/>
      <c r="AD130" s="1250"/>
      <c r="AE130" s="1265"/>
      <c r="AF130" s="1265" t="s">
        <v>52</v>
      </c>
      <c r="AG130" s="3241"/>
    </row>
    <row r="131" spans="1:33" ht="33.950000000000003" customHeight="1" x14ac:dyDescent="0.2">
      <c r="A131" s="3231"/>
      <c r="B131" s="3252"/>
      <c r="C131" s="3249"/>
      <c r="D131" s="3249"/>
      <c r="E131" s="3257"/>
      <c r="F131" s="3249"/>
      <c r="G131" s="3249"/>
      <c r="H131" s="3249"/>
      <c r="I131" s="3244"/>
      <c r="J131" s="3244"/>
      <c r="K131" s="3244"/>
      <c r="L131" s="3244"/>
      <c r="M131" s="3249"/>
      <c r="N131" s="3295"/>
      <c r="O131" s="3269"/>
      <c r="P131" s="3260"/>
      <c r="Q131" s="3260"/>
      <c r="R131" s="3260"/>
      <c r="S131" s="3260"/>
      <c r="T131" s="3264"/>
      <c r="U131" s="1354"/>
      <c r="V131" s="1244" t="s">
        <v>47</v>
      </c>
      <c r="W131" s="1611" t="s">
        <v>924</v>
      </c>
      <c r="X131" s="1245">
        <v>90</v>
      </c>
      <c r="Y131" s="1246" t="s">
        <v>264</v>
      </c>
      <c r="Z131" s="1247">
        <v>0.14000000000000001</v>
      </c>
      <c r="AA131" s="1248">
        <f t="shared" si="30"/>
        <v>12.600000000000001</v>
      </c>
      <c r="AB131" s="1248">
        <f t="shared" si="31"/>
        <v>14.112000000000002</v>
      </c>
      <c r="AC131" s="1355"/>
      <c r="AD131" s="1356"/>
      <c r="AE131" s="1357"/>
      <c r="AF131" s="1357" t="s">
        <v>52</v>
      </c>
      <c r="AG131" s="3241"/>
    </row>
    <row r="132" spans="1:33" ht="18" customHeight="1" thickBot="1" x14ac:dyDescent="0.25">
      <c r="A132" s="3231"/>
      <c r="B132" s="3306"/>
      <c r="C132" s="3307"/>
      <c r="D132" s="3307"/>
      <c r="E132" s="3308"/>
      <c r="F132" s="3307"/>
      <c r="G132" s="3307"/>
      <c r="H132" s="3307"/>
      <c r="I132" s="3317"/>
      <c r="J132" s="3317"/>
      <c r="K132" s="3317"/>
      <c r="L132" s="3317"/>
      <c r="M132" s="3307"/>
      <c r="N132" s="3316"/>
      <c r="O132" s="3279"/>
      <c r="P132" s="3280"/>
      <c r="Q132" s="3280"/>
      <c r="R132" s="3280"/>
      <c r="S132" s="3280"/>
      <c r="T132" s="3313"/>
      <c r="U132" s="1337"/>
      <c r="V132" s="1303" t="s">
        <v>47</v>
      </c>
      <c r="W132" s="1639" t="s">
        <v>148</v>
      </c>
      <c r="X132" s="1358">
        <v>3</v>
      </c>
      <c r="Y132" s="1339" t="s">
        <v>264</v>
      </c>
      <c r="Z132" s="1340">
        <v>0.65</v>
      </c>
      <c r="AA132" s="1297">
        <f t="shared" si="30"/>
        <v>1.9500000000000002</v>
      </c>
      <c r="AB132" s="1348">
        <f t="shared" si="31"/>
        <v>2.1840000000000002</v>
      </c>
      <c r="AC132" s="1349"/>
      <c r="AD132" s="1350"/>
      <c r="AE132" s="1351"/>
      <c r="AF132" s="1351" t="s">
        <v>52</v>
      </c>
      <c r="AG132" s="3314"/>
    </row>
    <row r="133" spans="1:33" ht="22.5" customHeight="1" thickBot="1" x14ac:dyDescent="0.25">
      <c r="A133" s="3232"/>
      <c r="B133" s="3315" t="s">
        <v>137</v>
      </c>
      <c r="C133" s="3287"/>
      <c r="D133" s="3287"/>
      <c r="E133" s="3287"/>
      <c r="F133" s="3287"/>
      <c r="G133" s="3287"/>
      <c r="H133" s="3287"/>
      <c r="I133" s="3287"/>
      <c r="J133" s="3287"/>
      <c r="K133" s="3287"/>
      <c r="L133" s="3287"/>
      <c r="M133" s="3287"/>
      <c r="N133" s="1579" t="s">
        <v>138</v>
      </c>
      <c r="O133" s="1667">
        <f t="shared" ref="O133:S133" si="32">SUM(O110:O132)</f>
        <v>198.44759999999997</v>
      </c>
      <c r="P133" s="1667">
        <f t="shared" si="32"/>
        <v>0</v>
      </c>
      <c r="Q133" s="1667">
        <f t="shared" si="32"/>
        <v>0</v>
      </c>
      <c r="R133" s="1667">
        <f t="shared" si="32"/>
        <v>0</v>
      </c>
      <c r="S133" s="1667">
        <f t="shared" si="32"/>
        <v>198.44759999999997</v>
      </c>
      <c r="T133" s="1595"/>
      <c r="U133" s="3325" t="s">
        <v>139</v>
      </c>
      <c r="V133" s="3326"/>
      <c r="W133" s="3326"/>
      <c r="X133" s="3326"/>
      <c r="Y133" s="3326"/>
      <c r="Z133" s="3326"/>
      <c r="AA133" s="3326"/>
      <c r="AB133" s="1578" t="s">
        <v>138</v>
      </c>
      <c r="AC133" s="1662">
        <f>SUM(AC110:AC132)</f>
        <v>198.44759999999997</v>
      </c>
      <c r="AD133" s="3289"/>
      <c r="AE133" s="3290"/>
      <c r="AF133" s="3290"/>
      <c r="AG133" s="3291"/>
    </row>
    <row r="134" spans="1:33" ht="42.75" customHeight="1" x14ac:dyDescent="0.2">
      <c r="A134" s="3233" t="s">
        <v>229</v>
      </c>
      <c r="B134" s="3339" t="s">
        <v>44</v>
      </c>
      <c r="C134" s="3254" t="s">
        <v>230</v>
      </c>
      <c r="D134" s="3255" t="s">
        <v>87</v>
      </c>
      <c r="E134" s="3266" t="s">
        <v>47</v>
      </c>
      <c r="F134" s="3341" t="s">
        <v>420</v>
      </c>
      <c r="G134" s="3341" t="s">
        <v>231</v>
      </c>
      <c r="H134" s="3341" t="s">
        <v>421</v>
      </c>
      <c r="I134" s="3348">
        <v>1</v>
      </c>
      <c r="J134" s="3351">
        <v>1</v>
      </c>
      <c r="K134" s="3348">
        <v>22</v>
      </c>
      <c r="L134" s="3348">
        <v>22</v>
      </c>
      <c r="M134" s="3342" t="s">
        <v>1467</v>
      </c>
      <c r="N134" s="3327" t="s">
        <v>1405</v>
      </c>
      <c r="O134" s="3344">
        <f>AC134</f>
        <v>4.6368</v>
      </c>
      <c r="P134" s="3347">
        <v>0</v>
      </c>
      <c r="Q134" s="3347">
        <f>+AC137</f>
        <v>42</v>
      </c>
      <c r="R134" s="3347">
        <v>0</v>
      </c>
      <c r="S134" s="3331">
        <f>+SUM(O134:Q138)</f>
        <v>46.636800000000001</v>
      </c>
      <c r="T134" s="3334" t="s">
        <v>1372</v>
      </c>
      <c r="U134" s="1359" t="s">
        <v>64</v>
      </c>
      <c r="V134" s="1606"/>
      <c r="W134" s="1625" t="s">
        <v>105</v>
      </c>
      <c r="X134" s="1360"/>
      <c r="Y134" s="1361"/>
      <c r="Z134" s="1362"/>
      <c r="AA134" s="1363"/>
      <c r="AB134" s="1363"/>
      <c r="AC134" s="1364">
        <f>SUM(AB135:AB136)</f>
        <v>4.6368</v>
      </c>
      <c r="AD134" s="1361"/>
      <c r="AE134" s="1365"/>
      <c r="AF134" s="1365"/>
      <c r="AG134" s="3336" t="s">
        <v>1435</v>
      </c>
    </row>
    <row r="135" spans="1:33" ht="42.75" customHeight="1" x14ac:dyDescent="0.2">
      <c r="A135" s="3234"/>
      <c r="B135" s="3352"/>
      <c r="C135" s="3249"/>
      <c r="D135" s="3249"/>
      <c r="E135" s="3257"/>
      <c r="F135" s="3343"/>
      <c r="G135" s="3343"/>
      <c r="H135" s="3343"/>
      <c r="I135" s="3349"/>
      <c r="J135" s="3349"/>
      <c r="K135" s="3349"/>
      <c r="L135" s="3349"/>
      <c r="M135" s="3343"/>
      <c r="N135" s="3343"/>
      <c r="O135" s="3345"/>
      <c r="P135" s="3332"/>
      <c r="Q135" s="3332"/>
      <c r="R135" s="3332"/>
      <c r="S135" s="3332"/>
      <c r="T135" s="3335"/>
      <c r="U135" s="1311"/>
      <c r="V135" s="1366" t="s">
        <v>47</v>
      </c>
      <c r="W135" s="1619" t="s">
        <v>335</v>
      </c>
      <c r="X135" s="1367">
        <v>12</v>
      </c>
      <c r="Y135" s="1368" t="s">
        <v>264</v>
      </c>
      <c r="Z135" s="1369">
        <v>0.24</v>
      </c>
      <c r="AA135" s="1370">
        <f t="shared" ref="AA135:AA136" si="33">+X135*Z135</f>
        <v>2.88</v>
      </c>
      <c r="AB135" s="1370">
        <f t="shared" ref="AB135:AB136" si="34">+AA135*0.12+AA135</f>
        <v>3.2256</v>
      </c>
      <c r="AC135" s="1371"/>
      <c r="AD135" s="1368"/>
      <c r="AE135" s="1372"/>
      <c r="AF135" s="1372" t="s">
        <v>52</v>
      </c>
      <c r="AG135" s="3337"/>
    </row>
    <row r="136" spans="1:33" ht="42.75" customHeight="1" x14ac:dyDescent="0.2">
      <c r="A136" s="3234"/>
      <c r="B136" s="3352"/>
      <c r="C136" s="3249"/>
      <c r="D136" s="3249"/>
      <c r="E136" s="3257"/>
      <c r="F136" s="3343"/>
      <c r="G136" s="3343"/>
      <c r="H136" s="3343"/>
      <c r="I136" s="3349"/>
      <c r="J136" s="3349"/>
      <c r="K136" s="3349"/>
      <c r="L136" s="3349"/>
      <c r="M136" s="3343"/>
      <c r="N136" s="3343"/>
      <c r="O136" s="3345"/>
      <c r="P136" s="3332"/>
      <c r="Q136" s="3332"/>
      <c r="R136" s="3332"/>
      <c r="S136" s="3332"/>
      <c r="T136" s="3335"/>
      <c r="U136" s="1311"/>
      <c r="V136" s="1366" t="s">
        <v>47</v>
      </c>
      <c r="W136" s="1626" t="s">
        <v>364</v>
      </c>
      <c r="X136" s="1373">
        <v>6</v>
      </c>
      <c r="Y136" s="1368" t="s">
        <v>331</v>
      </c>
      <c r="Z136" s="1374">
        <v>0.21</v>
      </c>
      <c r="AA136" s="1370">
        <f t="shared" si="33"/>
        <v>1.26</v>
      </c>
      <c r="AB136" s="1370">
        <f t="shared" si="34"/>
        <v>1.4112</v>
      </c>
      <c r="AC136" s="1371"/>
      <c r="AD136" s="1368"/>
      <c r="AE136" s="1372"/>
      <c r="AF136" s="1372" t="s">
        <v>52</v>
      </c>
      <c r="AG136" s="3337"/>
    </row>
    <row r="137" spans="1:33" ht="42.75" customHeight="1" x14ac:dyDescent="0.2">
      <c r="A137" s="3234"/>
      <c r="B137" s="3352"/>
      <c r="C137" s="3249"/>
      <c r="D137" s="3249"/>
      <c r="E137" s="3257"/>
      <c r="F137" s="3343"/>
      <c r="G137" s="3343"/>
      <c r="H137" s="3343"/>
      <c r="I137" s="3349"/>
      <c r="J137" s="3349"/>
      <c r="K137" s="3349"/>
      <c r="L137" s="3349"/>
      <c r="M137" s="3343"/>
      <c r="N137" s="3343"/>
      <c r="O137" s="3345"/>
      <c r="P137" s="3332"/>
      <c r="Q137" s="3332"/>
      <c r="R137" s="3332"/>
      <c r="S137" s="3332"/>
      <c r="T137" s="3335"/>
      <c r="U137" s="1375" t="s">
        <v>925</v>
      </c>
      <c r="V137" s="1376"/>
      <c r="W137" s="1627" t="s">
        <v>82</v>
      </c>
      <c r="X137" s="1367"/>
      <c r="Y137" s="1377"/>
      <c r="Z137" s="1378"/>
      <c r="AA137" s="1379"/>
      <c r="AB137" s="1379"/>
      <c r="AC137" s="1371">
        <f>SUM(AB138)</f>
        <v>42</v>
      </c>
      <c r="AD137" s="1377"/>
      <c r="AE137" s="1380"/>
      <c r="AF137" s="1380"/>
      <c r="AG137" s="3337"/>
    </row>
    <row r="138" spans="1:33" ht="42.75" customHeight="1" x14ac:dyDescent="0.2">
      <c r="A138" s="3234"/>
      <c r="B138" s="3340"/>
      <c r="C138" s="3277"/>
      <c r="D138" s="3277"/>
      <c r="E138" s="3284"/>
      <c r="F138" s="3328"/>
      <c r="G138" s="3328"/>
      <c r="H138" s="3328"/>
      <c r="I138" s="3350"/>
      <c r="J138" s="3350"/>
      <c r="K138" s="3350"/>
      <c r="L138" s="3350"/>
      <c r="M138" s="3328"/>
      <c r="N138" s="3328"/>
      <c r="O138" s="3346"/>
      <c r="P138" s="3333"/>
      <c r="Q138" s="3333"/>
      <c r="R138" s="3333"/>
      <c r="S138" s="3333"/>
      <c r="T138" s="3330"/>
      <c r="U138" s="1381"/>
      <c r="V138" s="1607">
        <v>170400750001</v>
      </c>
      <c r="W138" s="1618" t="s">
        <v>422</v>
      </c>
      <c r="X138" s="1382">
        <v>1</v>
      </c>
      <c r="Y138" s="1383" t="s">
        <v>264</v>
      </c>
      <c r="Z138" s="1384">
        <v>37.5</v>
      </c>
      <c r="AA138" s="1385">
        <f>+X138*Z138</f>
        <v>37.5</v>
      </c>
      <c r="AB138" s="1385">
        <f>+AA138*0.12+AA138</f>
        <v>42</v>
      </c>
      <c r="AC138" s="1386"/>
      <c r="AD138" s="1387"/>
      <c r="AE138" s="1388"/>
      <c r="AF138" s="1388" t="s">
        <v>52</v>
      </c>
      <c r="AG138" s="3338"/>
    </row>
    <row r="139" spans="1:33" ht="119.25" customHeight="1" x14ac:dyDescent="0.2">
      <c r="A139" s="3235"/>
      <c r="B139" s="3339" t="s">
        <v>44</v>
      </c>
      <c r="C139" s="3254" t="s">
        <v>230</v>
      </c>
      <c r="D139" s="3255" t="s">
        <v>87</v>
      </c>
      <c r="E139" s="3266" t="s">
        <v>47</v>
      </c>
      <c r="F139" s="3341" t="s">
        <v>423</v>
      </c>
      <c r="G139" s="3341" t="s">
        <v>234</v>
      </c>
      <c r="H139" s="3341" t="s">
        <v>424</v>
      </c>
      <c r="I139" s="3351">
        <v>1</v>
      </c>
      <c r="J139" s="3351">
        <v>1</v>
      </c>
      <c r="K139" s="3348">
        <v>22</v>
      </c>
      <c r="L139" s="3348">
        <v>22</v>
      </c>
      <c r="M139" s="3327" t="s">
        <v>1406</v>
      </c>
      <c r="N139" s="3329" t="s">
        <v>1451</v>
      </c>
      <c r="O139" s="3356">
        <f>AC139</f>
        <v>15.411199999999999</v>
      </c>
      <c r="P139" s="3347">
        <v>0</v>
      </c>
      <c r="Q139" s="3347">
        <v>0</v>
      </c>
      <c r="R139" s="3347">
        <v>0</v>
      </c>
      <c r="S139" s="3331">
        <f>+SUM(O139:Q140)</f>
        <v>15.411199999999999</v>
      </c>
      <c r="T139" s="3334" t="s">
        <v>425</v>
      </c>
      <c r="U139" s="1389" t="s">
        <v>64</v>
      </c>
      <c r="V139" s="1390"/>
      <c r="W139" s="1617" t="s">
        <v>105</v>
      </c>
      <c r="X139" s="1360"/>
      <c r="Y139" s="1361"/>
      <c r="Z139" s="1362"/>
      <c r="AA139" s="1391"/>
      <c r="AB139" s="1391"/>
      <c r="AC139" s="1392">
        <f>AB140</f>
        <v>15.411199999999999</v>
      </c>
      <c r="AD139" s="1361"/>
      <c r="AE139" s="1365"/>
      <c r="AF139" s="1365"/>
      <c r="AG139" s="3336" t="s">
        <v>1434</v>
      </c>
    </row>
    <row r="140" spans="1:33" ht="119.25" customHeight="1" x14ac:dyDescent="0.2">
      <c r="A140" s="3236" t="s">
        <v>229</v>
      </c>
      <c r="B140" s="3340"/>
      <c r="C140" s="3277"/>
      <c r="D140" s="3277"/>
      <c r="E140" s="3284"/>
      <c r="F140" s="3328"/>
      <c r="G140" s="3328"/>
      <c r="H140" s="3328"/>
      <c r="I140" s="3350"/>
      <c r="J140" s="3350"/>
      <c r="K140" s="3350"/>
      <c r="L140" s="3350"/>
      <c r="M140" s="3328"/>
      <c r="N140" s="3330"/>
      <c r="O140" s="3346"/>
      <c r="P140" s="3333"/>
      <c r="Q140" s="3333"/>
      <c r="R140" s="3333"/>
      <c r="S140" s="3333"/>
      <c r="T140" s="3330"/>
      <c r="U140" s="1381"/>
      <c r="V140" s="1393" t="s">
        <v>47</v>
      </c>
      <c r="W140" s="1618" t="s">
        <v>1365</v>
      </c>
      <c r="X140" s="1394">
        <v>1</v>
      </c>
      <c r="Y140" s="1383" t="s">
        <v>264</v>
      </c>
      <c r="Z140" s="1384">
        <v>13.76</v>
      </c>
      <c r="AA140" s="1395">
        <f>+X140*Z140</f>
        <v>13.76</v>
      </c>
      <c r="AB140" s="1395">
        <f>+AA140*0.12+AA140</f>
        <v>15.411199999999999</v>
      </c>
      <c r="AC140" s="1396"/>
      <c r="AD140" s="1368"/>
      <c r="AE140" s="1372"/>
      <c r="AF140" s="1372" t="s">
        <v>52</v>
      </c>
      <c r="AG140" s="3338"/>
    </row>
    <row r="141" spans="1:33" ht="80.099999999999994" customHeight="1" x14ac:dyDescent="0.2">
      <c r="A141" s="3234"/>
      <c r="B141" s="3339" t="s">
        <v>44</v>
      </c>
      <c r="C141" s="3254" t="s">
        <v>230</v>
      </c>
      <c r="D141" s="3255" t="s">
        <v>87</v>
      </c>
      <c r="E141" s="3266" t="s">
        <v>47</v>
      </c>
      <c r="F141" s="3341" t="s">
        <v>426</v>
      </c>
      <c r="G141" s="3341" t="s">
        <v>238</v>
      </c>
      <c r="H141" s="3341" t="s">
        <v>427</v>
      </c>
      <c r="I141" s="3351">
        <v>1</v>
      </c>
      <c r="J141" s="3351">
        <v>1</v>
      </c>
      <c r="K141" s="3348">
        <v>22</v>
      </c>
      <c r="L141" s="3348">
        <v>22</v>
      </c>
      <c r="M141" s="3327" t="s">
        <v>1407</v>
      </c>
      <c r="N141" s="3341" t="s">
        <v>428</v>
      </c>
      <c r="O141" s="3356">
        <f>AC141</f>
        <v>8.4895999999999994</v>
      </c>
      <c r="P141" s="3353">
        <v>0</v>
      </c>
      <c r="Q141" s="3353">
        <v>0</v>
      </c>
      <c r="R141" s="3353">
        <v>0</v>
      </c>
      <c r="S141" s="3354">
        <f>+SUM(O141:Q144)</f>
        <v>8.4895999999999994</v>
      </c>
      <c r="T141" s="3355" t="s">
        <v>1372</v>
      </c>
      <c r="U141" s="1397" t="s">
        <v>64</v>
      </c>
      <c r="V141" s="1608"/>
      <c r="W141" s="1628" t="s">
        <v>105</v>
      </c>
      <c r="X141" s="1360"/>
      <c r="Y141" s="1361"/>
      <c r="Z141" s="1398"/>
      <c r="AA141" s="1399"/>
      <c r="AB141" s="1399"/>
      <c r="AC141" s="1364">
        <f>SUM(AB142:AB144)</f>
        <v>8.4895999999999994</v>
      </c>
      <c r="AD141" s="1361"/>
      <c r="AE141" s="1365"/>
      <c r="AF141" s="1365"/>
      <c r="AG141" s="3336" t="s">
        <v>1452</v>
      </c>
    </row>
    <row r="142" spans="1:33" ht="80.099999999999994" customHeight="1" x14ac:dyDescent="0.2">
      <c r="A142" s="3234"/>
      <c r="B142" s="3352"/>
      <c r="C142" s="3249"/>
      <c r="D142" s="3249"/>
      <c r="E142" s="3257"/>
      <c r="F142" s="3343"/>
      <c r="G142" s="3343"/>
      <c r="H142" s="3343"/>
      <c r="I142" s="3349"/>
      <c r="J142" s="3349"/>
      <c r="K142" s="3349"/>
      <c r="L142" s="3349"/>
      <c r="M142" s="3343"/>
      <c r="N142" s="3343"/>
      <c r="O142" s="3345"/>
      <c r="P142" s="3332"/>
      <c r="Q142" s="3332"/>
      <c r="R142" s="3332"/>
      <c r="S142" s="3332"/>
      <c r="T142" s="3335"/>
      <c r="U142" s="1311"/>
      <c r="V142" s="1366" t="s">
        <v>47</v>
      </c>
      <c r="W142" s="1619" t="s">
        <v>933</v>
      </c>
      <c r="X142" s="1367">
        <v>3</v>
      </c>
      <c r="Y142" s="1377" t="s">
        <v>264</v>
      </c>
      <c r="Z142" s="1370">
        <v>0.94</v>
      </c>
      <c r="AA142" s="1370">
        <f t="shared" ref="AA142:AA144" si="35">+X142*Z142</f>
        <v>2.82</v>
      </c>
      <c r="AB142" s="1370">
        <f t="shared" ref="AB142:AB144" si="36">+AA142*0.12+AA142</f>
        <v>3.1583999999999999</v>
      </c>
      <c r="AC142" s="1371"/>
      <c r="AD142" s="1368"/>
      <c r="AE142" s="1372"/>
      <c r="AF142" s="1372" t="s">
        <v>52</v>
      </c>
      <c r="AG142" s="3337"/>
    </row>
    <row r="143" spans="1:33" ht="80.099999999999994" customHeight="1" x14ac:dyDescent="0.2">
      <c r="A143" s="3234"/>
      <c r="B143" s="3352"/>
      <c r="C143" s="3249"/>
      <c r="D143" s="3249"/>
      <c r="E143" s="3257"/>
      <c r="F143" s="3343"/>
      <c r="G143" s="3343"/>
      <c r="H143" s="3343"/>
      <c r="I143" s="3349"/>
      <c r="J143" s="3349"/>
      <c r="K143" s="3349"/>
      <c r="L143" s="3349"/>
      <c r="M143" s="3343"/>
      <c r="N143" s="3343"/>
      <c r="O143" s="3345"/>
      <c r="P143" s="3332"/>
      <c r="Q143" s="3332"/>
      <c r="R143" s="3332"/>
      <c r="S143" s="3332"/>
      <c r="T143" s="3335"/>
      <c r="U143" s="1311"/>
      <c r="V143" s="1366" t="s">
        <v>47</v>
      </c>
      <c r="W143" s="1629" t="s">
        <v>294</v>
      </c>
      <c r="X143" s="1367">
        <v>3</v>
      </c>
      <c r="Y143" s="1377" t="s">
        <v>264</v>
      </c>
      <c r="Z143" s="1370">
        <v>1.1200000000000001</v>
      </c>
      <c r="AA143" s="1370">
        <f t="shared" si="35"/>
        <v>3.3600000000000003</v>
      </c>
      <c r="AB143" s="1370">
        <f t="shared" si="36"/>
        <v>3.7632000000000003</v>
      </c>
      <c r="AC143" s="1371"/>
      <c r="AD143" s="1368"/>
      <c r="AE143" s="1372"/>
      <c r="AF143" s="1372" t="s">
        <v>52</v>
      </c>
      <c r="AG143" s="3337"/>
    </row>
    <row r="144" spans="1:33" ht="80.099999999999994" customHeight="1" x14ac:dyDescent="0.2">
      <c r="A144" s="3234"/>
      <c r="B144" s="3340"/>
      <c r="C144" s="3277"/>
      <c r="D144" s="3277"/>
      <c r="E144" s="3284"/>
      <c r="F144" s="3328"/>
      <c r="G144" s="3328"/>
      <c r="H144" s="3328"/>
      <c r="I144" s="3350"/>
      <c r="J144" s="3350"/>
      <c r="K144" s="3350"/>
      <c r="L144" s="3350"/>
      <c r="M144" s="3328"/>
      <c r="N144" s="3328"/>
      <c r="O144" s="3346"/>
      <c r="P144" s="3333"/>
      <c r="Q144" s="3333"/>
      <c r="R144" s="3333"/>
      <c r="S144" s="3333"/>
      <c r="T144" s="3330"/>
      <c r="U144" s="1381"/>
      <c r="V144" s="1366" t="s">
        <v>47</v>
      </c>
      <c r="W144" s="1618" t="s">
        <v>339</v>
      </c>
      <c r="X144" s="1394">
        <v>2</v>
      </c>
      <c r="Y144" s="1383" t="s">
        <v>264</v>
      </c>
      <c r="Z144" s="1385">
        <v>0.7</v>
      </c>
      <c r="AA144" s="1370">
        <f t="shared" si="35"/>
        <v>1.4</v>
      </c>
      <c r="AB144" s="1370">
        <f t="shared" si="36"/>
        <v>1.5679999999999998</v>
      </c>
      <c r="AC144" s="1400"/>
      <c r="AD144" s="1383"/>
      <c r="AE144" s="1401"/>
      <c r="AF144" s="1401" t="s">
        <v>52</v>
      </c>
      <c r="AG144" s="3338"/>
    </row>
    <row r="145" spans="1:33" ht="51.75" customHeight="1" x14ac:dyDescent="0.2">
      <c r="A145" s="3234"/>
      <c r="B145" s="3339" t="s">
        <v>44</v>
      </c>
      <c r="C145" s="3254" t="s">
        <v>230</v>
      </c>
      <c r="D145" s="3255" t="s">
        <v>87</v>
      </c>
      <c r="E145" s="3266" t="s">
        <v>47</v>
      </c>
      <c r="F145" s="3341" t="s">
        <v>429</v>
      </c>
      <c r="G145" s="3341" t="s">
        <v>430</v>
      </c>
      <c r="H145" s="3341" t="s">
        <v>431</v>
      </c>
      <c r="I145" s="3351">
        <v>1</v>
      </c>
      <c r="J145" s="3351">
        <v>1</v>
      </c>
      <c r="K145" s="3348">
        <v>22</v>
      </c>
      <c r="L145" s="3348">
        <v>22</v>
      </c>
      <c r="M145" s="3327" t="s">
        <v>1408</v>
      </c>
      <c r="N145" s="3327" t="s">
        <v>1409</v>
      </c>
      <c r="O145" s="3358">
        <f>AC145</f>
        <v>11.939199999999998</v>
      </c>
      <c r="P145" s="3359">
        <v>0</v>
      </c>
      <c r="Q145" s="3359">
        <v>0</v>
      </c>
      <c r="R145" s="3359">
        <v>0</v>
      </c>
      <c r="S145" s="3360">
        <f>+SUM(O145:Q149)</f>
        <v>11.939199999999998</v>
      </c>
      <c r="T145" s="3334" t="s">
        <v>1373</v>
      </c>
      <c r="U145" s="1397" t="s">
        <v>64</v>
      </c>
      <c r="V145" s="1608"/>
      <c r="W145" s="1630" t="s">
        <v>105</v>
      </c>
      <c r="X145" s="1360"/>
      <c r="Y145" s="1361"/>
      <c r="Z145" s="1362"/>
      <c r="AA145" s="1399"/>
      <c r="AB145" s="1399"/>
      <c r="AC145" s="1364">
        <f>SUM(AB146:AB149)</f>
        <v>11.939199999999998</v>
      </c>
      <c r="AD145" s="1361"/>
      <c r="AE145" s="1365"/>
      <c r="AF145" s="1402"/>
      <c r="AG145" s="3336" t="s">
        <v>1433</v>
      </c>
    </row>
    <row r="146" spans="1:33" ht="51.75" customHeight="1" x14ac:dyDescent="0.2">
      <c r="A146" s="3234"/>
      <c r="B146" s="3352"/>
      <c r="C146" s="3249"/>
      <c r="D146" s="3249"/>
      <c r="E146" s="3257"/>
      <c r="F146" s="3343"/>
      <c r="G146" s="3343"/>
      <c r="H146" s="3343"/>
      <c r="I146" s="3349"/>
      <c r="J146" s="3349"/>
      <c r="K146" s="3349"/>
      <c r="L146" s="3349"/>
      <c r="M146" s="3343"/>
      <c r="N146" s="3343"/>
      <c r="O146" s="3345"/>
      <c r="P146" s="3332"/>
      <c r="Q146" s="3332"/>
      <c r="R146" s="3332"/>
      <c r="S146" s="3332"/>
      <c r="T146" s="3335"/>
      <c r="U146" s="1311"/>
      <c r="V146" s="1366" t="s">
        <v>47</v>
      </c>
      <c r="W146" s="1631" t="s">
        <v>432</v>
      </c>
      <c r="X146" s="1367">
        <v>3</v>
      </c>
      <c r="Y146" s="1377" t="s">
        <v>264</v>
      </c>
      <c r="Z146" s="1403">
        <v>0.83</v>
      </c>
      <c r="AA146" s="1370">
        <f t="shared" ref="AA146:AA149" si="37">+X146*Z146</f>
        <v>2.4899999999999998</v>
      </c>
      <c r="AB146" s="1363">
        <f t="shared" ref="AB146:AB149" si="38">+AA146*0.12+AA146</f>
        <v>2.7887999999999997</v>
      </c>
      <c r="AC146" s="1404"/>
      <c r="AD146" s="1405"/>
      <c r="AE146" s="1406"/>
      <c r="AF146" s="1406" t="s">
        <v>52</v>
      </c>
      <c r="AG146" s="3337"/>
    </row>
    <row r="147" spans="1:33" ht="51.75" customHeight="1" x14ac:dyDescent="0.2">
      <c r="A147" s="3235"/>
      <c r="B147" s="3352"/>
      <c r="C147" s="3249"/>
      <c r="D147" s="3249"/>
      <c r="E147" s="3257"/>
      <c r="F147" s="3343"/>
      <c r="G147" s="3343"/>
      <c r="H147" s="3343"/>
      <c r="I147" s="3349"/>
      <c r="J147" s="3349"/>
      <c r="K147" s="3349"/>
      <c r="L147" s="3349"/>
      <c r="M147" s="3343"/>
      <c r="N147" s="3343"/>
      <c r="O147" s="3345"/>
      <c r="P147" s="3332"/>
      <c r="Q147" s="3332"/>
      <c r="R147" s="3332"/>
      <c r="S147" s="3332"/>
      <c r="T147" s="3335"/>
      <c r="U147" s="1311"/>
      <c r="V147" s="1366" t="s">
        <v>47</v>
      </c>
      <c r="W147" s="1632" t="s">
        <v>433</v>
      </c>
      <c r="X147" s="1367">
        <v>3</v>
      </c>
      <c r="Y147" s="1377" t="s">
        <v>264</v>
      </c>
      <c r="Z147" s="1407">
        <v>1.25</v>
      </c>
      <c r="AA147" s="1370">
        <f t="shared" si="37"/>
        <v>3.75</v>
      </c>
      <c r="AB147" s="1363">
        <f t="shared" si="38"/>
        <v>4.2</v>
      </c>
      <c r="AC147" s="1404"/>
      <c r="AD147" s="1405"/>
      <c r="AE147" s="1406"/>
      <c r="AF147" s="1406" t="s">
        <v>52</v>
      </c>
      <c r="AG147" s="3337"/>
    </row>
    <row r="148" spans="1:33" ht="51.75" customHeight="1" x14ac:dyDescent="0.2">
      <c r="A148" s="3219" t="s">
        <v>229</v>
      </c>
      <c r="B148" s="3352"/>
      <c r="C148" s="3249"/>
      <c r="D148" s="3249"/>
      <c r="E148" s="3257"/>
      <c r="F148" s="3343"/>
      <c r="G148" s="3343"/>
      <c r="H148" s="3343"/>
      <c r="I148" s="3349"/>
      <c r="J148" s="3349"/>
      <c r="K148" s="3349"/>
      <c r="L148" s="3349"/>
      <c r="M148" s="3343"/>
      <c r="N148" s="3343"/>
      <c r="O148" s="3345"/>
      <c r="P148" s="3332"/>
      <c r="Q148" s="3332"/>
      <c r="R148" s="3332"/>
      <c r="S148" s="3332"/>
      <c r="T148" s="3335"/>
      <c r="U148" s="1311"/>
      <c r="V148" s="1366" t="s">
        <v>47</v>
      </c>
      <c r="W148" s="1631" t="s">
        <v>434</v>
      </c>
      <c r="X148" s="1367">
        <v>3</v>
      </c>
      <c r="Y148" s="1377" t="s">
        <v>264</v>
      </c>
      <c r="Z148" s="1408">
        <v>0.9</v>
      </c>
      <c r="AA148" s="1370">
        <f t="shared" si="37"/>
        <v>2.7</v>
      </c>
      <c r="AB148" s="1370">
        <f t="shared" si="38"/>
        <v>3.024</v>
      </c>
      <c r="AC148" s="1371"/>
      <c r="AD148" s="1368"/>
      <c r="AE148" s="1372"/>
      <c r="AF148" s="1372" t="s">
        <v>52</v>
      </c>
      <c r="AG148" s="3337"/>
    </row>
    <row r="149" spans="1:33" ht="51.75" customHeight="1" x14ac:dyDescent="0.2">
      <c r="A149" s="3220"/>
      <c r="B149" s="3352"/>
      <c r="C149" s="3249"/>
      <c r="D149" s="3249"/>
      <c r="E149" s="3257"/>
      <c r="F149" s="3343"/>
      <c r="G149" s="3343"/>
      <c r="H149" s="3343"/>
      <c r="I149" s="3349"/>
      <c r="J149" s="3349"/>
      <c r="K149" s="3349"/>
      <c r="L149" s="3349"/>
      <c r="M149" s="3343"/>
      <c r="N149" s="3343"/>
      <c r="O149" s="3346"/>
      <c r="P149" s="3332"/>
      <c r="Q149" s="3332"/>
      <c r="R149" s="3332"/>
      <c r="S149" s="3332"/>
      <c r="T149" s="3335"/>
      <c r="U149" s="1311"/>
      <c r="V149" s="1366" t="s">
        <v>47</v>
      </c>
      <c r="W149" s="1631" t="s">
        <v>435</v>
      </c>
      <c r="X149" s="1367">
        <v>2</v>
      </c>
      <c r="Y149" s="1377" t="s">
        <v>264</v>
      </c>
      <c r="Z149" s="1408">
        <v>0.86</v>
      </c>
      <c r="AA149" s="1370">
        <f t="shared" si="37"/>
        <v>1.72</v>
      </c>
      <c r="AB149" s="1370">
        <f t="shared" si="38"/>
        <v>1.9263999999999999</v>
      </c>
      <c r="AC149" s="1371"/>
      <c r="AD149" s="1368"/>
      <c r="AE149" s="1372"/>
      <c r="AF149" s="1372" t="s">
        <v>52</v>
      </c>
      <c r="AG149" s="3337"/>
    </row>
    <row r="150" spans="1:33" ht="35.25" customHeight="1" x14ac:dyDescent="0.2">
      <c r="A150" s="3220"/>
      <c r="B150" s="3339" t="s">
        <v>44</v>
      </c>
      <c r="C150" s="3254" t="s">
        <v>230</v>
      </c>
      <c r="D150" s="3255" t="s">
        <v>87</v>
      </c>
      <c r="E150" s="3266" t="s">
        <v>47</v>
      </c>
      <c r="F150" s="3341" t="s">
        <v>436</v>
      </c>
      <c r="G150" s="3341" t="s">
        <v>437</v>
      </c>
      <c r="H150" s="3357" t="s">
        <v>438</v>
      </c>
      <c r="I150" s="3351">
        <v>1</v>
      </c>
      <c r="J150" s="3351">
        <v>1</v>
      </c>
      <c r="K150" s="3348">
        <v>22</v>
      </c>
      <c r="L150" s="3348">
        <v>22</v>
      </c>
      <c r="M150" s="3341" t="s">
        <v>439</v>
      </c>
      <c r="N150" s="3341" t="s">
        <v>440</v>
      </c>
      <c r="O150" s="3356">
        <f>AC150</f>
        <v>118.27679999999998</v>
      </c>
      <c r="P150" s="3347">
        <v>0</v>
      </c>
      <c r="Q150" s="3347">
        <v>0</v>
      </c>
      <c r="R150" s="3347">
        <v>0</v>
      </c>
      <c r="S150" s="3331">
        <f>+SUM(O150:Q154)</f>
        <v>118.27679999999998</v>
      </c>
      <c r="T150" s="3334" t="s">
        <v>1374</v>
      </c>
      <c r="U150" s="1397" t="s">
        <v>64</v>
      </c>
      <c r="V150" s="1608"/>
      <c r="W150" s="1630" t="s">
        <v>105</v>
      </c>
      <c r="X150" s="1360"/>
      <c r="Y150" s="1361"/>
      <c r="Z150" s="1362"/>
      <c r="AA150" s="1399"/>
      <c r="AB150" s="1399"/>
      <c r="AC150" s="1364">
        <f>SUM(AB151:AB154)</f>
        <v>118.27679999999998</v>
      </c>
      <c r="AD150" s="1361"/>
      <c r="AE150" s="1365"/>
      <c r="AF150" s="1365"/>
      <c r="AG150" s="3336" t="s">
        <v>1375</v>
      </c>
    </row>
    <row r="151" spans="1:33" ht="35.25" customHeight="1" x14ac:dyDescent="0.2">
      <c r="A151" s="3220"/>
      <c r="B151" s="3352"/>
      <c r="C151" s="3249"/>
      <c r="D151" s="3249"/>
      <c r="E151" s="3257"/>
      <c r="F151" s="3343"/>
      <c r="G151" s="3343"/>
      <c r="H151" s="3343"/>
      <c r="I151" s="3349"/>
      <c r="J151" s="3349"/>
      <c r="K151" s="3349"/>
      <c r="L151" s="3349"/>
      <c r="M151" s="3343"/>
      <c r="N151" s="3343"/>
      <c r="O151" s="3345"/>
      <c r="P151" s="3332"/>
      <c r="Q151" s="3332"/>
      <c r="R151" s="3332"/>
      <c r="S151" s="3332"/>
      <c r="T151" s="3335"/>
      <c r="U151" s="1311"/>
      <c r="V151" s="1366" t="s">
        <v>47</v>
      </c>
      <c r="W151" s="1631" t="s">
        <v>441</v>
      </c>
      <c r="X151" s="1409">
        <v>3</v>
      </c>
      <c r="Y151" s="1410" t="s">
        <v>264</v>
      </c>
      <c r="Z151" s="1403">
        <v>0.35</v>
      </c>
      <c r="AA151" s="1370">
        <f t="shared" ref="AA151:AA154" si="39">+X151*Z151</f>
        <v>1.0499999999999998</v>
      </c>
      <c r="AB151" s="1403">
        <f>+AA151*0.12+AA151</f>
        <v>1.1759999999999997</v>
      </c>
      <c r="AC151" s="1386"/>
      <c r="AD151" s="1387"/>
      <c r="AE151" s="1388"/>
      <c r="AF151" s="1388" t="s">
        <v>52</v>
      </c>
      <c r="AG151" s="3337"/>
    </row>
    <row r="152" spans="1:33" ht="35.25" customHeight="1" x14ac:dyDescent="0.2">
      <c r="A152" s="3220"/>
      <c r="B152" s="3352"/>
      <c r="C152" s="3249"/>
      <c r="D152" s="3249"/>
      <c r="E152" s="3257"/>
      <c r="F152" s="3343"/>
      <c r="G152" s="3343"/>
      <c r="H152" s="3343"/>
      <c r="I152" s="3349"/>
      <c r="J152" s="3349"/>
      <c r="K152" s="3349"/>
      <c r="L152" s="3349"/>
      <c r="M152" s="3343"/>
      <c r="N152" s="3343"/>
      <c r="O152" s="3345"/>
      <c r="P152" s="3332"/>
      <c r="Q152" s="3332"/>
      <c r="R152" s="3332"/>
      <c r="S152" s="3332"/>
      <c r="T152" s="3335"/>
      <c r="U152" s="1311"/>
      <c r="V152" s="1366" t="s">
        <v>47</v>
      </c>
      <c r="W152" s="1633" t="s">
        <v>348</v>
      </c>
      <c r="X152" s="1373">
        <v>8</v>
      </c>
      <c r="Y152" s="1405" t="s">
        <v>330</v>
      </c>
      <c r="Z152" s="1411">
        <v>3.25</v>
      </c>
      <c r="AA152" s="1370">
        <f t="shared" si="39"/>
        <v>26</v>
      </c>
      <c r="AB152" s="1363">
        <f>+AA152</f>
        <v>26</v>
      </c>
      <c r="AC152" s="1404"/>
      <c r="AD152" s="1405"/>
      <c r="AE152" s="1406"/>
      <c r="AF152" s="1406" t="s">
        <v>52</v>
      </c>
      <c r="AG152" s="3337"/>
    </row>
    <row r="153" spans="1:33" ht="35.25" customHeight="1" x14ac:dyDescent="0.2">
      <c r="A153" s="3220"/>
      <c r="B153" s="3352"/>
      <c r="C153" s="3249"/>
      <c r="D153" s="3249"/>
      <c r="E153" s="3257"/>
      <c r="F153" s="3343"/>
      <c r="G153" s="3343"/>
      <c r="H153" s="3343"/>
      <c r="I153" s="3349"/>
      <c r="J153" s="3349"/>
      <c r="K153" s="3349"/>
      <c r="L153" s="3349"/>
      <c r="M153" s="3343"/>
      <c r="N153" s="3343"/>
      <c r="O153" s="3345"/>
      <c r="P153" s="3332"/>
      <c r="Q153" s="3332"/>
      <c r="R153" s="3332"/>
      <c r="S153" s="3332"/>
      <c r="T153" s="3335"/>
      <c r="U153" s="1311"/>
      <c r="V153" s="1366" t="s">
        <v>47</v>
      </c>
      <c r="W153" s="1633" t="s">
        <v>442</v>
      </c>
      <c r="X153" s="1373">
        <v>2</v>
      </c>
      <c r="Y153" s="1368" t="s">
        <v>369</v>
      </c>
      <c r="Z153" s="1369">
        <v>1.07</v>
      </c>
      <c r="AA153" s="1370">
        <f t="shared" si="39"/>
        <v>2.14</v>
      </c>
      <c r="AB153" s="1370">
        <f t="shared" ref="AB153:AB154" si="40">+AA153*0.12+AA153</f>
        <v>2.3968000000000003</v>
      </c>
      <c r="AC153" s="1371"/>
      <c r="AD153" s="1368"/>
      <c r="AE153" s="1372"/>
      <c r="AF153" s="1372" t="s">
        <v>52</v>
      </c>
      <c r="AG153" s="3337"/>
    </row>
    <row r="154" spans="1:33" ht="35.25" customHeight="1" x14ac:dyDescent="0.2">
      <c r="A154" s="3220"/>
      <c r="B154" s="3340"/>
      <c r="C154" s="3277"/>
      <c r="D154" s="3277"/>
      <c r="E154" s="3284"/>
      <c r="F154" s="3328"/>
      <c r="G154" s="3328"/>
      <c r="H154" s="3328"/>
      <c r="I154" s="3350"/>
      <c r="J154" s="3350"/>
      <c r="K154" s="3350"/>
      <c r="L154" s="3350"/>
      <c r="M154" s="3328"/>
      <c r="N154" s="3328"/>
      <c r="O154" s="3346"/>
      <c r="P154" s="3333"/>
      <c r="Q154" s="3333"/>
      <c r="R154" s="3333"/>
      <c r="S154" s="3333"/>
      <c r="T154" s="3330"/>
      <c r="U154" s="1381"/>
      <c r="V154" s="1366" t="s">
        <v>47</v>
      </c>
      <c r="W154" s="1634" t="s">
        <v>359</v>
      </c>
      <c r="X154" s="1412">
        <v>48</v>
      </c>
      <c r="Y154" s="1377" t="s">
        <v>264</v>
      </c>
      <c r="Z154" s="1413">
        <v>1.65</v>
      </c>
      <c r="AA154" s="1370">
        <f t="shared" si="39"/>
        <v>79.199999999999989</v>
      </c>
      <c r="AB154" s="1379">
        <f t="shared" si="40"/>
        <v>88.703999999999979</v>
      </c>
      <c r="AC154" s="1414"/>
      <c r="AD154" s="1377"/>
      <c r="AE154" s="1380"/>
      <c r="AF154" s="1380" t="s">
        <v>52</v>
      </c>
      <c r="AG154" s="3338"/>
    </row>
    <row r="155" spans="1:33" ht="33" customHeight="1" x14ac:dyDescent="0.2">
      <c r="A155" s="3220"/>
      <c r="B155" s="3339" t="s">
        <v>44</v>
      </c>
      <c r="C155" s="3254" t="s">
        <v>230</v>
      </c>
      <c r="D155" s="3255" t="s">
        <v>87</v>
      </c>
      <c r="E155" s="3266" t="s">
        <v>47</v>
      </c>
      <c r="F155" s="3341" t="s">
        <v>365</v>
      </c>
      <c r="G155" s="3341" t="s">
        <v>96</v>
      </c>
      <c r="H155" s="3341" t="s">
        <v>416</v>
      </c>
      <c r="I155" s="3351">
        <v>1</v>
      </c>
      <c r="J155" s="3351">
        <v>1</v>
      </c>
      <c r="K155" s="3348">
        <v>2</v>
      </c>
      <c r="L155" s="3348">
        <v>2</v>
      </c>
      <c r="M155" s="3341" t="s">
        <v>443</v>
      </c>
      <c r="N155" s="3341" t="s">
        <v>366</v>
      </c>
      <c r="O155" s="3356">
        <f>AC155</f>
        <v>6.8992000000000004</v>
      </c>
      <c r="P155" s="3347">
        <v>0</v>
      </c>
      <c r="Q155" s="3347">
        <v>0</v>
      </c>
      <c r="R155" s="3347">
        <v>0</v>
      </c>
      <c r="S155" s="3331">
        <f>+SUM(O155:Q159)</f>
        <v>6.8992000000000004</v>
      </c>
      <c r="T155" s="3334" t="s">
        <v>1372</v>
      </c>
      <c r="U155" s="1397" t="s">
        <v>64</v>
      </c>
      <c r="V155" s="1608"/>
      <c r="W155" s="1630" t="s">
        <v>105</v>
      </c>
      <c r="X155" s="1360"/>
      <c r="Y155" s="1361"/>
      <c r="Z155" s="1362"/>
      <c r="AA155" s="1399"/>
      <c r="AB155" s="1399"/>
      <c r="AC155" s="1364">
        <f>SUM(AB156:AB159)</f>
        <v>6.8992000000000004</v>
      </c>
      <c r="AD155" s="1361"/>
      <c r="AE155" s="1365"/>
      <c r="AF155" s="1402"/>
      <c r="AG155" s="3361"/>
    </row>
    <row r="156" spans="1:33" ht="33" customHeight="1" x14ac:dyDescent="0.2">
      <c r="A156" s="3220"/>
      <c r="B156" s="3352"/>
      <c r="C156" s="3249"/>
      <c r="D156" s="3249"/>
      <c r="E156" s="3257"/>
      <c r="F156" s="3343"/>
      <c r="G156" s="3343"/>
      <c r="H156" s="3343"/>
      <c r="I156" s="3349"/>
      <c r="J156" s="3349"/>
      <c r="K156" s="3349"/>
      <c r="L156" s="3349"/>
      <c r="M156" s="3343"/>
      <c r="N156" s="3343"/>
      <c r="O156" s="3345"/>
      <c r="P156" s="3332"/>
      <c r="Q156" s="3332"/>
      <c r="R156" s="3332"/>
      <c r="S156" s="3332"/>
      <c r="T156" s="3335"/>
      <c r="U156" s="1311"/>
      <c r="V156" s="1366" t="s">
        <v>47</v>
      </c>
      <c r="W156" s="1633" t="s">
        <v>444</v>
      </c>
      <c r="X156" s="1373">
        <v>3</v>
      </c>
      <c r="Y156" s="1415" t="s">
        <v>264</v>
      </c>
      <c r="Z156" s="1416">
        <v>0.56999999999999995</v>
      </c>
      <c r="AA156" s="1370">
        <f t="shared" ref="AA156:AA159" si="41">+X156*Z156</f>
        <v>1.71</v>
      </c>
      <c r="AB156" s="1370">
        <f t="shared" ref="AB156:AB159" si="42">+AA156*0.12+AA156</f>
        <v>1.9152</v>
      </c>
      <c r="AC156" s="1371"/>
      <c r="AD156" s="1368"/>
      <c r="AE156" s="1372"/>
      <c r="AF156" s="1372" t="s">
        <v>52</v>
      </c>
      <c r="AG156" s="3362"/>
    </row>
    <row r="157" spans="1:33" ht="33" customHeight="1" x14ac:dyDescent="0.2">
      <c r="A157" s="3220"/>
      <c r="B157" s="3352"/>
      <c r="C157" s="3249"/>
      <c r="D157" s="3249"/>
      <c r="E157" s="3257"/>
      <c r="F157" s="3343"/>
      <c r="G157" s="3343"/>
      <c r="H157" s="3343"/>
      <c r="I157" s="3349"/>
      <c r="J157" s="3349"/>
      <c r="K157" s="3349"/>
      <c r="L157" s="3349"/>
      <c r="M157" s="3343"/>
      <c r="N157" s="3343"/>
      <c r="O157" s="3345"/>
      <c r="P157" s="3332"/>
      <c r="Q157" s="3332"/>
      <c r="R157" s="3332"/>
      <c r="S157" s="3332"/>
      <c r="T157" s="3335"/>
      <c r="U157" s="1311"/>
      <c r="V157" s="1366" t="s">
        <v>47</v>
      </c>
      <c r="W157" s="1619" t="s">
        <v>358</v>
      </c>
      <c r="X157" s="1417">
        <v>1</v>
      </c>
      <c r="Y157" s="1418" t="s">
        <v>331</v>
      </c>
      <c r="Z157" s="1419">
        <v>1.8</v>
      </c>
      <c r="AA157" s="1370">
        <f t="shared" si="41"/>
        <v>1.8</v>
      </c>
      <c r="AB157" s="1403">
        <f t="shared" si="42"/>
        <v>2.016</v>
      </c>
      <c r="AC157" s="1386"/>
      <c r="AD157" s="1387"/>
      <c r="AE157" s="1388"/>
      <c r="AF157" s="1388" t="s">
        <v>52</v>
      </c>
      <c r="AG157" s="3362"/>
    </row>
    <row r="158" spans="1:33" ht="33" customHeight="1" x14ac:dyDescent="0.2">
      <c r="A158" s="3220"/>
      <c r="B158" s="3352"/>
      <c r="C158" s="3249"/>
      <c r="D158" s="3249"/>
      <c r="E158" s="3257"/>
      <c r="F158" s="3343"/>
      <c r="G158" s="3343"/>
      <c r="H158" s="3343"/>
      <c r="I158" s="3349"/>
      <c r="J158" s="3349"/>
      <c r="K158" s="3349"/>
      <c r="L158" s="3349"/>
      <c r="M158" s="3343"/>
      <c r="N158" s="3343"/>
      <c r="O158" s="3345"/>
      <c r="P158" s="3332"/>
      <c r="Q158" s="3332"/>
      <c r="R158" s="3332"/>
      <c r="S158" s="3332"/>
      <c r="T158" s="3335"/>
      <c r="U158" s="1311"/>
      <c r="V158" s="1366" t="s">
        <v>47</v>
      </c>
      <c r="W158" s="1635" t="s">
        <v>445</v>
      </c>
      <c r="X158" s="1373">
        <v>1</v>
      </c>
      <c r="Y158" s="1415" t="s">
        <v>264</v>
      </c>
      <c r="Z158" s="1416">
        <v>0.57999999999999996</v>
      </c>
      <c r="AA158" s="1370">
        <f t="shared" si="41"/>
        <v>0.57999999999999996</v>
      </c>
      <c r="AB158" s="1363">
        <f t="shared" si="42"/>
        <v>0.64959999999999996</v>
      </c>
      <c r="AC158" s="1404"/>
      <c r="AD158" s="1405"/>
      <c r="AE158" s="1406"/>
      <c r="AF158" s="1406" t="s">
        <v>52</v>
      </c>
      <c r="AG158" s="3362"/>
    </row>
    <row r="159" spans="1:33" ht="33" customHeight="1" x14ac:dyDescent="0.2">
      <c r="A159" s="3220"/>
      <c r="B159" s="3340"/>
      <c r="C159" s="3277"/>
      <c r="D159" s="3277"/>
      <c r="E159" s="3284"/>
      <c r="F159" s="3328"/>
      <c r="G159" s="3328"/>
      <c r="H159" s="3328"/>
      <c r="I159" s="3350"/>
      <c r="J159" s="3350"/>
      <c r="K159" s="3350"/>
      <c r="L159" s="3350"/>
      <c r="M159" s="3328"/>
      <c r="N159" s="3328"/>
      <c r="O159" s="3346"/>
      <c r="P159" s="3333"/>
      <c r="Q159" s="3333"/>
      <c r="R159" s="3333"/>
      <c r="S159" s="3333"/>
      <c r="T159" s="3330"/>
      <c r="U159" s="1381"/>
      <c r="V159" s="1366" t="s">
        <v>47</v>
      </c>
      <c r="W159" s="1636" t="s">
        <v>363</v>
      </c>
      <c r="X159" s="1382">
        <v>3</v>
      </c>
      <c r="Y159" s="1420" t="s">
        <v>331</v>
      </c>
      <c r="Z159" s="1421">
        <v>0.69</v>
      </c>
      <c r="AA159" s="1385">
        <f t="shared" si="41"/>
        <v>2.0699999999999998</v>
      </c>
      <c r="AB159" s="1385">
        <f t="shared" si="42"/>
        <v>2.3184</v>
      </c>
      <c r="AC159" s="1400"/>
      <c r="AD159" s="1383"/>
      <c r="AE159" s="1401"/>
      <c r="AF159" s="1401" t="s">
        <v>52</v>
      </c>
      <c r="AG159" s="3363"/>
    </row>
    <row r="160" spans="1:33" ht="18" customHeight="1" x14ac:dyDescent="0.2">
      <c r="A160" s="3220"/>
      <c r="B160" s="3339" t="s">
        <v>44</v>
      </c>
      <c r="C160" s="3254" t="s">
        <v>230</v>
      </c>
      <c r="D160" s="3255" t="s">
        <v>87</v>
      </c>
      <c r="E160" s="3266" t="s">
        <v>47</v>
      </c>
      <c r="F160" s="3341" t="s">
        <v>446</v>
      </c>
      <c r="G160" s="3341" t="s">
        <v>136</v>
      </c>
      <c r="H160" s="3341" t="s">
        <v>447</v>
      </c>
      <c r="I160" s="3351">
        <v>2</v>
      </c>
      <c r="J160" s="3351">
        <v>2</v>
      </c>
      <c r="K160" s="3348">
        <v>22</v>
      </c>
      <c r="L160" s="3348">
        <v>22</v>
      </c>
      <c r="M160" s="3327" t="s">
        <v>1410</v>
      </c>
      <c r="N160" s="3370" t="s">
        <v>193</v>
      </c>
      <c r="O160" s="3358">
        <f>AC160</f>
        <v>178.34880000000001</v>
      </c>
      <c r="P160" s="3347">
        <v>0</v>
      </c>
      <c r="Q160" s="3347">
        <v>0</v>
      </c>
      <c r="R160" s="3347">
        <v>0</v>
      </c>
      <c r="S160" s="3331">
        <f>+SUM(O160:Q165)</f>
        <v>178.34880000000001</v>
      </c>
      <c r="T160" s="3334" t="s">
        <v>449</v>
      </c>
      <c r="U160" s="1397" t="s">
        <v>64</v>
      </c>
      <c r="V160" s="1423"/>
      <c r="W160" s="1630" t="s">
        <v>105</v>
      </c>
      <c r="X160" s="1422"/>
      <c r="Y160" s="1423"/>
      <c r="Z160" s="1424"/>
      <c r="AA160" s="1425"/>
      <c r="AB160" s="1425"/>
      <c r="AC160" s="1392">
        <f>SUM(AB161:AB165)</f>
        <v>178.34880000000001</v>
      </c>
      <c r="AD160" s="1423"/>
      <c r="AE160" s="1426"/>
      <c r="AF160" s="1426"/>
      <c r="AG160" s="3368" t="s">
        <v>1432</v>
      </c>
    </row>
    <row r="161" spans="1:33" ht="18" customHeight="1" x14ac:dyDescent="0.2">
      <c r="A161" s="3220"/>
      <c r="B161" s="3352"/>
      <c r="C161" s="3249"/>
      <c r="D161" s="3249"/>
      <c r="E161" s="3257"/>
      <c r="F161" s="3343"/>
      <c r="G161" s="3343"/>
      <c r="H161" s="3343"/>
      <c r="I161" s="3349"/>
      <c r="J161" s="3349"/>
      <c r="K161" s="3349"/>
      <c r="L161" s="3349"/>
      <c r="M161" s="3343"/>
      <c r="N161" s="3371"/>
      <c r="O161" s="3345"/>
      <c r="P161" s="3332"/>
      <c r="Q161" s="3332"/>
      <c r="R161" s="3332"/>
      <c r="S161" s="3332"/>
      <c r="T161" s="3335"/>
      <c r="U161" s="1311"/>
      <c r="V161" s="1366" t="s">
        <v>47</v>
      </c>
      <c r="W161" s="1637" t="s">
        <v>450</v>
      </c>
      <c r="X161" s="1373">
        <v>2</v>
      </c>
      <c r="Y161" s="1415" t="s">
        <v>331</v>
      </c>
      <c r="Z161" s="1416">
        <v>2.09</v>
      </c>
      <c r="AA161" s="1370">
        <f t="shared" ref="AA161:AA165" si="43">+X161*Z161</f>
        <v>4.18</v>
      </c>
      <c r="AB161" s="1370">
        <f t="shared" ref="AB161:AB165" si="44">+AA161*0.12+AA161</f>
        <v>4.6815999999999995</v>
      </c>
      <c r="AC161" s="1371"/>
      <c r="AD161" s="1368"/>
      <c r="AE161" s="1372"/>
      <c r="AF161" s="1372" t="s">
        <v>52</v>
      </c>
      <c r="AG161" s="3337"/>
    </row>
    <row r="162" spans="1:33" ht="18" customHeight="1" x14ac:dyDescent="0.2">
      <c r="A162" s="3220"/>
      <c r="B162" s="3352"/>
      <c r="C162" s="3249"/>
      <c r="D162" s="3249"/>
      <c r="E162" s="3257"/>
      <c r="F162" s="3343"/>
      <c r="G162" s="3343"/>
      <c r="H162" s="3343"/>
      <c r="I162" s="3349"/>
      <c r="J162" s="3349"/>
      <c r="K162" s="3349"/>
      <c r="L162" s="3349"/>
      <c r="M162" s="3343"/>
      <c r="N162" s="3371"/>
      <c r="O162" s="3345"/>
      <c r="P162" s="3332"/>
      <c r="Q162" s="3332"/>
      <c r="R162" s="3332"/>
      <c r="S162" s="3332"/>
      <c r="T162" s="3335"/>
      <c r="U162" s="1311"/>
      <c r="V162" s="1366" t="s">
        <v>47</v>
      </c>
      <c r="W162" s="1619" t="s">
        <v>451</v>
      </c>
      <c r="X162" s="1373">
        <v>2</v>
      </c>
      <c r="Y162" s="1415" t="s">
        <v>264</v>
      </c>
      <c r="Z162" s="1378">
        <v>0.31</v>
      </c>
      <c r="AA162" s="1370">
        <f t="shared" si="43"/>
        <v>0.62</v>
      </c>
      <c r="AB162" s="1370">
        <f t="shared" si="44"/>
        <v>0.69440000000000002</v>
      </c>
      <c r="AC162" s="1371"/>
      <c r="AD162" s="1368"/>
      <c r="AE162" s="1372"/>
      <c r="AF162" s="1372" t="s">
        <v>52</v>
      </c>
      <c r="AG162" s="3337"/>
    </row>
    <row r="163" spans="1:33" ht="18" customHeight="1" x14ac:dyDescent="0.2">
      <c r="A163" s="3220"/>
      <c r="B163" s="3352"/>
      <c r="C163" s="3249"/>
      <c r="D163" s="3249"/>
      <c r="E163" s="3257"/>
      <c r="F163" s="3343"/>
      <c r="G163" s="3343"/>
      <c r="H163" s="3343"/>
      <c r="I163" s="3349"/>
      <c r="J163" s="3349"/>
      <c r="K163" s="3349"/>
      <c r="L163" s="3349"/>
      <c r="M163" s="3343"/>
      <c r="N163" s="3371"/>
      <c r="O163" s="3345"/>
      <c r="P163" s="3332"/>
      <c r="Q163" s="3332"/>
      <c r="R163" s="3332"/>
      <c r="S163" s="3332"/>
      <c r="T163" s="3335"/>
      <c r="U163" s="1311"/>
      <c r="V163" s="1366" t="s">
        <v>47</v>
      </c>
      <c r="W163" s="1619" t="s">
        <v>926</v>
      </c>
      <c r="X163" s="1367">
        <v>100</v>
      </c>
      <c r="Y163" s="1368" t="s">
        <v>264</v>
      </c>
      <c r="Z163" s="1369">
        <v>1.49</v>
      </c>
      <c r="AA163" s="1374">
        <f t="shared" si="43"/>
        <v>149</v>
      </c>
      <c r="AB163" s="1374">
        <f t="shared" si="44"/>
        <v>166.88</v>
      </c>
      <c r="AC163" s="1371"/>
      <c r="AD163" s="1368"/>
      <c r="AE163" s="1372"/>
      <c r="AF163" s="1372" t="s">
        <v>52</v>
      </c>
      <c r="AG163" s="3337"/>
    </row>
    <row r="164" spans="1:33" ht="33.950000000000003" customHeight="1" x14ac:dyDescent="0.2">
      <c r="A164" s="3220"/>
      <c r="B164" s="3352"/>
      <c r="C164" s="3249"/>
      <c r="D164" s="3249"/>
      <c r="E164" s="3257"/>
      <c r="F164" s="3343"/>
      <c r="G164" s="3343"/>
      <c r="H164" s="3343"/>
      <c r="I164" s="3349"/>
      <c r="J164" s="3349"/>
      <c r="K164" s="3349"/>
      <c r="L164" s="3349"/>
      <c r="M164" s="3343"/>
      <c r="N164" s="3371"/>
      <c r="O164" s="3345"/>
      <c r="P164" s="3332"/>
      <c r="Q164" s="3332"/>
      <c r="R164" s="3332"/>
      <c r="S164" s="3332"/>
      <c r="T164" s="3335"/>
      <c r="U164" s="1311"/>
      <c r="V164" s="1366" t="s">
        <v>47</v>
      </c>
      <c r="W164" s="1631" t="s">
        <v>107</v>
      </c>
      <c r="X164" s="1367">
        <v>2</v>
      </c>
      <c r="Y164" s="1368" t="s">
        <v>264</v>
      </c>
      <c r="Z164" s="1403">
        <v>1.1000000000000001</v>
      </c>
      <c r="AA164" s="1370">
        <f t="shared" si="43"/>
        <v>2.2000000000000002</v>
      </c>
      <c r="AB164" s="1370">
        <f t="shared" si="44"/>
        <v>2.4640000000000004</v>
      </c>
      <c r="AC164" s="1371"/>
      <c r="AD164" s="1368"/>
      <c r="AE164" s="1372"/>
      <c r="AF164" s="1372" t="s">
        <v>52</v>
      </c>
      <c r="AG164" s="3337"/>
    </row>
    <row r="165" spans="1:33" ht="33.950000000000003" customHeight="1" thickBot="1" x14ac:dyDescent="0.25">
      <c r="A165" s="3220"/>
      <c r="B165" s="3364"/>
      <c r="C165" s="3307"/>
      <c r="D165" s="3307"/>
      <c r="E165" s="3308"/>
      <c r="F165" s="3365"/>
      <c r="G165" s="3365"/>
      <c r="H165" s="3365"/>
      <c r="I165" s="3374"/>
      <c r="J165" s="3374"/>
      <c r="K165" s="3374"/>
      <c r="L165" s="3374"/>
      <c r="M165" s="3365"/>
      <c r="N165" s="3372"/>
      <c r="O165" s="3373"/>
      <c r="P165" s="3366"/>
      <c r="Q165" s="3366"/>
      <c r="R165" s="3366"/>
      <c r="S165" s="3366"/>
      <c r="T165" s="3367"/>
      <c r="U165" s="1427"/>
      <c r="V165" s="1428" t="s">
        <v>47</v>
      </c>
      <c r="W165" s="1638" t="s">
        <v>452</v>
      </c>
      <c r="X165" s="1429">
        <v>6</v>
      </c>
      <c r="Y165" s="1430" t="s">
        <v>264</v>
      </c>
      <c r="Z165" s="1431">
        <v>0.54</v>
      </c>
      <c r="AA165" s="1432">
        <f t="shared" si="43"/>
        <v>3.24</v>
      </c>
      <c r="AB165" s="1432">
        <f t="shared" si="44"/>
        <v>3.6288</v>
      </c>
      <c r="AC165" s="1433"/>
      <c r="AD165" s="1430"/>
      <c r="AE165" s="1434"/>
      <c r="AF165" s="1434" t="s">
        <v>52</v>
      </c>
      <c r="AG165" s="3369"/>
    </row>
    <row r="166" spans="1:33" ht="22.5" customHeight="1" thickBot="1" x14ac:dyDescent="0.25">
      <c r="A166" s="3221"/>
      <c r="B166" s="3315" t="s">
        <v>137</v>
      </c>
      <c r="C166" s="3287"/>
      <c r="D166" s="3287"/>
      <c r="E166" s="3287"/>
      <c r="F166" s="3287"/>
      <c r="G166" s="3287"/>
      <c r="H166" s="3287"/>
      <c r="I166" s="3287"/>
      <c r="J166" s="3287"/>
      <c r="K166" s="3287"/>
      <c r="L166" s="3287"/>
      <c r="M166" s="3287"/>
      <c r="N166" s="1580" t="s">
        <v>138</v>
      </c>
      <c r="O166" s="1667">
        <f t="shared" ref="O166:S166" si="45">SUM(O134:O165)</f>
        <v>344.0016</v>
      </c>
      <c r="P166" s="1667">
        <f t="shared" si="45"/>
        <v>0</v>
      </c>
      <c r="Q166" s="1667">
        <f t="shared" si="45"/>
        <v>42</v>
      </c>
      <c r="R166" s="1667">
        <f t="shared" si="45"/>
        <v>0</v>
      </c>
      <c r="S166" s="1667">
        <f t="shared" si="45"/>
        <v>386.0016</v>
      </c>
      <c r="T166" s="1596"/>
      <c r="U166" s="3288" t="s">
        <v>139</v>
      </c>
      <c r="V166" s="3287"/>
      <c r="W166" s="3287"/>
      <c r="X166" s="3287"/>
      <c r="Y166" s="3287"/>
      <c r="Z166" s="3287"/>
      <c r="AA166" s="3287"/>
      <c r="AB166" s="1581" t="s">
        <v>138</v>
      </c>
      <c r="AC166" s="1662">
        <f>SUM(AC134:AC165)</f>
        <v>386.0016</v>
      </c>
      <c r="AD166" s="3289"/>
      <c r="AE166" s="3290"/>
      <c r="AF166" s="3290"/>
      <c r="AG166" s="3291"/>
    </row>
    <row r="167" spans="1:33" ht="28.5" customHeight="1" x14ac:dyDescent="0.2">
      <c r="A167" s="3213" t="s">
        <v>453</v>
      </c>
      <c r="B167" s="3387" t="s">
        <v>44</v>
      </c>
      <c r="C167" s="3388" t="s">
        <v>45</v>
      </c>
      <c r="D167" s="3258" t="s">
        <v>262</v>
      </c>
      <c r="E167" s="3389" t="s">
        <v>47</v>
      </c>
      <c r="F167" s="3258" t="s">
        <v>454</v>
      </c>
      <c r="G167" s="3258" t="s">
        <v>455</v>
      </c>
      <c r="H167" s="3258" t="s">
        <v>456</v>
      </c>
      <c r="I167" s="3384">
        <v>6</v>
      </c>
      <c r="J167" s="3384">
        <v>6</v>
      </c>
      <c r="K167" s="3386">
        <v>24</v>
      </c>
      <c r="L167" s="3386">
        <v>24</v>
      </c>
      <c r="M167" s="3380" t="s">
        <v>1170</v>
      </c>
      <c r="N167" s="3377" t="s">
        <v>458</v>
      </c>
      <c r="O167" s="3344">
        <f>+AC167</f>
        <v>32.078800000000001</v>
      </c>
      <c r="P167" s="3383">
        <v>0</v>
      </c>
      <c r="Q167" s="3383">
        <v>0</v>
      </c>
      <c r="R167" s="3383">
        <v>0</v>
      </c>
      <c r="S167" s="3375">
        <f>+SUM(O167:Q176)</f>
        <v>32.078800000000001</v>
      </c>
      <c r="T167" s="3377" t="s">
        <v>459</v>
      </c>
      <c r="U167" s="1389" t="s">
        <v>64</v>
      </c>
      <c r="V167" s="1435"/>
      <c r="W167" s="1617" t="s">
        <v>105</v>
      </c>
      <c r="X167" s="1373"/>
      <c r="Y167" s="1405"/>
      <c r="Z167" s="1411"/>
      <c r="AA167" s="1436"/>
      <c r="AB167" s="1416"/>
      <c r="AC167" s="1437">
        <f>SUM(AB168:AB176)</f>
        <v>32.078800000000001</v>
      </c>
      <c r="AD167" s="1361"/>
      <c r="AE167" s="1365"/>
      <c r="AF167" s="1365"/>
      <c r="AG167" s="3379" t="s">
        <v>1471</v>
      </c>
    </row>
    <row r="168" spans="1:33" ht="28.5" customHeight="1" x14ac:dyDescent="0.2">
      <c r="A168" s="3214"/>
      <c r="B168" s="3252"/>
      <c r="C168" s="3249"/>
      <c r="D168" s="3249"/>
      <c r="E168" s="3257"/>
      <c r="F168" s="3249"/>
      <c r="G168" s="3249"/>
      <c r="H168" s="3249"/>
      <c r="I168" s="3349"/>
      <c r="J168" s="3349"/>
      <c r="K168" s="3349"/>
      <c r="L168" s="3349"/>
      <c r="M168" s="3343"/>
      <c r="N168" s="3335"/>
      <c r="O168" s="3345"/>
      <c r="P168" s="3332"/>
      <c r="Q168" s="3332"/>
      <c r="R168" s="3332"/>
      <c r="S168" s="3332"/>
      <c r="T168" s="3335"/>
      <c r="U168" s="1438"/>
      <c r="V168" s="1366" t="s">
        <v>47</v>
      </c>
      <c r="W168" s="1619" t="s">
        <v>359</v>
      </c>
      <c r="X168" s="1367">
        <v>4</v>
      </c>
      <c r="Y168" s="1368" t="s">
        <v>264</v>
      </c>
      <c r="Z168" s="1369">
        <v>1.65</v>
      </c>
      <c r="AA168" s="1374">
        <f t="shared" ref="AA168:AA176" si="46">+X168*Z168</f>
        <v>6.6</v>
      </c>
      <c r="AB168" s="1374">
        <f t="shared" ref="AB168:AB169" si="47">+AA168*0.12+AA168</f>
        <v>7.3919999999999995</v>
      </c>
      <c r="AC168" s="1437"/>
      <c r="AD168" s="1405"/>
      <c r="AE168" s="1406"/>
      <c r="AF168" s="1406" t="s">
        <v>52</v>
      </c>
      <c r="AG168" s="3337"/>
    </row>
    <row r="169" spans="1:33" ht="28.5" customHeight="1" x14ac:dyDescent="0.2">
      <c r="A169" s="3214"/>
      <c r="B169" s="3252"/>
      <c r="C169" s="3249"/>
      <c r="D169" s="3249"/>
      <c r="E169" s="3257"/>
      <c r="F169" s="3249"/>
      <c r="G169" s="3249"/>
      <c r="H169" s="3249"/>
      <c r="I169" s="3349"/>
      <c r="J169" s="3349"/>
      <c r="K169" s="3349"/>
      <c r="L169" s="3349"/>
      <c r="M169" s="3343"/>
      <c r="N169" s="3335"/>
      <c r="O169" s="3345"/>
      <c r="P169" s="3332"/>
      <c r="Q169" s="3332"/>
      <c r="R169" s="3332"/>
      <c r="S169" s="3332"/>
      <c r="T169" s="3335"/>
      <c r="U169" s="1438"/>
      <c r="V169" s="1366" t="s">
        <v>47</v>
      </c>
      <c r="W169" s="1619" t="s">
        <v>364</v>
      </c>
      <c r="X169" s="1367">
        <v>3</v>
      </c>
      <c r="Y169" s="1368" t="s">
        <v>331</v>
      </c>
      <c r="Z169" s="1374">
        <v>0.21</v>
      </c>
      <c r="AA169" s="1374">
        <f t="shared" si="46"/>
        <v>0.63</v>
      </c>
      <c r="AB169" s="1374">
        <f t="shared" si="47"/>
        <v>0.7056</v>
      </c>
      <c r="AC169" s="1437"/>
      <c r="AD169" s="1405"/>
      <c r="AE169" s="1406"/>
      <c r="AF169" s="1406" t="s">
        <v>52</v>
      </c>
      <c r="AG169" s="3337"/>
    </row>
    <row r="170" spans="1:33" ht="28.5" customHeight="1" x14ac:dyDescent="0.2">
      <c r="A170" s="3214"/>
      <c r="B170" s="3252"/>
      <c r="C170" s="3249"/>
      <c r="D170" s="3249"/>
      <c r="E170" s="3257"/>
      <c r="F170" s="3249"/>
      <c r="G170" s="3249"/>
      <c r="H170" s="3249"/>
      <c r="I170" s="3349"/>
      <c r="J170" s="3349"/>
      <c r="K170" s="3349"/>
      <c r="L170" s="3349"/>
      <c r="M170" s="3343"/>
      <c r="N170" s="3335"/>
      <c r="O170" s="3345"/>
      <c r="P170" s="3332"/>
      <c r="Q170" s="3332"/>
      <c r="R170" s="3332"/>
      <c r="S170" s="3332"/>
      <c r="T170" s="3335"/>
      <c r="U170" s="1438"/>
      <c r="V170" s="1366" t="s">
        <v>47</v>
      </c>
      <c r="W170" s="1619" t="s">
        <v>348</v>
      </c>
      <c r="X170" s="1367">
        <v>1</v>
      </c>
      <c r="Y170" s="1368" t="s">
        <v>330</v>
      </c>
      <c r="Z170" s="1369">
        <v>3.25</v>
      </c>
      <c r="AA170" s="1374">
        <f t="shared" si="46"/>
        <v>3.25</v>
      </c>
      <c r="AB170" s="1374">
        <f>+AA170</f>
        <v>3.25</v>
      </c>
      <c r="AC170" s="1437"/>
      <c r="AD170" s="1405"/>
      <c r="AE170" s="1406"/>
      <c r="AF170" s="1406" t="s">
        <v>52</v>
      </c>
      <c r="AG170" s="3337"/>
    </row>
    <row r="171" spans="1:33" ht="28.5" customHeight="1" x14ac:dyDescent="0.2">
      <c r="A171" s="3214"/>
      <c r="B171" s="3252"/>
      <c r="C171" s="3249"/>
      <c r="D171" s="3249"/>
      <c r="E171" s="3257"/>
      <c r="F171" s="3249"/>
      <c r="G171" s="3249"/>
      <c r="H171" s="3249"/>
      <c r="I171" s="3349"/>
      <c r="J171" s="3349"/>
      <c r="K171" s="3349"/>
      <c r="L171" s="3349"/>
      <c r="M171" s="3343"/>
      <c r="N171" s="3335"/>
      <c r="O171" s="3345"/>
      <c r="P171" s="3332"/>
      <c r="Q171" s="3332"/>
      <c r="R171" s="3332"/>
      <c r="S171" s="3332"/>
      <c r="T171" s="3335"/>
      <c r="U171" s="1438"/>
      <c r="V171" s="1366" t="s">
        <v>47</v>
      </c>
      <c r="W171" s="1619" t="s">
        <v>335</v>
      </c>
      <c r="X171" s="1373">
        <v>6</v>
      </c>
      <c r="Y171" s="1405" t="s">
        <v>264</v>
      </c>
      <c r="Z171" s="1411">
        <v>0.24</v>
      </c>
      <c r="AA171" s="1374">
        <f t="shared" si="46"/>
        <v>1.44</v>
      </c>
      <c r="AB171" s="1374">
        <f t="shared" ref="AB171:AB176" si="48">+AA171*0.12+AA171</f>
        <v>1.6128</v>
      </c>
      <c r="AC171" s="1437"/>
      <c r="AD171" s="1405"/>
      <c r="AE171" s="1406"/>
      <c r="AF171" s="1406" t="s">
        <v>52</v>
      </c>
      <c r="AG171" s="3337"/>
    </row>
    <row r="172" spans="1:33" ht="28.5" customHeight="1" x14ac:dyDescent="0.2">
      <c r="A172" s="3214"/>
      <c r="B172" s="3252"/>
      <c r="C172" s="3249"/>
      <c r="D172" s="3249"/>
      <c r="E172" s="3257"/>
      <c r="F172" s="3249"/>
      <c r="G172" s="3249"/>
      <c r="H172" s="3249"/>
      <c r="I172" s="3349"/>
      <c r="J172" s="3349"/>
      <c r="K172" s="3349"/>
      <c r="L172" s="3349"/>
      <c r="M172" s="3343"/>
      <c r="N172" s="3335"/>
      <c r="O172" s="3345"/>
      <c r="P172" s="3332"/>
      <c r="Q172" s="3332"/>
      <c r="R172" s="3332"/>
      <c r="S172" s="3332"/>
      <c r="T172" s="3335"/>
      <c r="U172" s="1438"/>
      <c r="V172" s="1366" t="s">
        <v>47</v>
      </c>
      <c r="W172" s="1620" t="s">
        <v>361</v>
      </c>
      <c r="X172" s="1367">
        <v>1</v>
      </c>
      <c r="Y172" s="1405" t="s">
        <v>264</v>
      </c>
      <c r="Z172" s="1369">
        <v>1.94</v>
      </c>
      <c r="AA172" s="1374">
        <f t="shared" si="46"/>
        <v>1.94</v>
      </c>
      <c r="AB172" s="1374">
        <f t="shared" si="48"/>
        <v>2.1728000000000001</v>
      </c>
      <c r="AC172" s="1437"/>
      <c r="AD172" s="1405"/>
      <c r="AE172" s="1406"/>
      <c r="AF172" s="1406" t="s">
        <v>52</v>
      </c>
      <c r="AG172" s="3337"/>
    </row>
    <row r="173" spans="1:33" ht="28.5" customHeight="1" x14ac:dyDescent="0.2">
      <c r="A173" s="3214"/>
      <c r="B173" s="3252"/>
      <c r="C173" s="3249"/>
      <c r="D173" s="3249"/>
      <c r="E173" s="3257"/>
      <c r="F173" s="3249"/>
      <c r="G173" s="3249"/>
      <c r="H173" s="3249"/>
      <c r="I173" s="3349"/>
      <c r="J173" s="3349"/>
      <c r="K173" s="3349"/>
      <c r="L173" s="3349"/>
      <c r="M173" s="3343"/>
      <c r="N173" s="3335"/>
      <c r="O173" s="3345"/>
      <c r="P173" s="3332"/>
      <c r="Q173" s="3332"/>
      <c r="R173" s="3332"/>
      <c r="S173" s="3332"/>
      <c r="T173" s="3335"/>
      <c r="U173" s="1438"/>
      <c r="V173" s="1366" t="s">
        <v>47</v>
      </c>
      <c r="W173" s="1620" t="s">
        <v>362</v>
      </c>
      <c r="X173" s="1367">
        <v>1</v>
      </c>
      <c r="Y173" s="1405" t="s">
        <v>264</v>
      </c>
      <c r="Z173" s="1369">
        <v>13.76</v>
      </c>
      <c r="AA173" s="1439">
        <f t="shared" si="46"/>
        <v>13.76</v>
      </c>
      <c r="AB173" s="1416">
        <f t="shared" si="48"/>
        <v>15.411199999999999</v>
      </c>
      <c r="AC173" s="1437"/>
      <c r="AD173" s="1405"/>
      <c r="AE173" s="1406"/>
      <c r="AF173" s="1406" t="s">
        <v>52</v>
      </c>
      <c r="AG173" s="3337"/>
    </row>
    <row r="174" spans="1:33" ht="28.5" customHeight="1" x14ac:dyDescent="0.2">
      <c r="A174" s="3214"/>
      <c r="B174" s="3252"/>
      <c r="C174" s="3249"/>
      <c r="D174" s="3249"/>
      <c r="E174" s="3257"/>
      <c r="F174" s="3249"/>
      <c r="G174" s="3249"/>
      <c r="H174" s="3249"/>
      <c r="I174" s="3349"/>
      <c r="J174" s="3349"/>
      <c r="K174" s="3349"/>
      <c r="L174" s="3349"/>
      <c r="M174" s="3343"/>
      <c r="N174" s="3335"/>
      <c r="O174" s="3345"/>
      <c r="P174" s="3332"/>
      <c r="Q174" s="3332"/>
      <c r="R174" s="3332"/>
      <c r="S174" s="3332"/>
      <c r="T174" s="3335"/>
      <c r="U174" s="1311"/>
      <c r="V174" s="1366" t="s">
        <v>47</v>
      </c>
      <c r="W174" s="1620" t="s">
        <v>363</v>
      </c>
      <c r="X174" s="1367">
        <v>1</v>
      </c>
      <c r="Y174" s="1368" t="s">
        <v>331</v>
      </c>
      <c r="Z174" s="1369">
        <v>0.69</v>
      </c>
      <c r="AA174" s="1439">
        <f t="shared" si="46"/>
        <v>0.69</v>
      </c>
      <c r="AB174" s="1374">
        <f t="shared" si="48"/>
        <v>0.77279999999999993</v>
      </c>
      <c r="AC174" s="1313"/>
      <c r="AD174" s="1368"/>
      <c r="AE174" s="1372"/>
      <c r="AF174" s="1372" t="s">
        <v>52</v>
      </c>
      <c r="AG174" s="3337"/>
    </row>
    <row r="175" spans="1:33" ht="28.5" customHeight="1" x14ac:dyDescent="0.2">
      <c r="A175" s="3214"/>
      <c r="B175" s="3252"/>
      <c r="C175" s="3249"/>
      <c r="D175" s="3249"/>
      <c r="E175" s="3257"/>
      <c r="F175" s="3249"/>
      <c r="G175" s="3249"/>
      <c r="H175" s="3249"/>
      <c r="I175" s="3349"/>
      <c r="J175" s="3349"/>
      <c r="K175" s="3349"/>
      <c r="L175" s="3349"/>
      <c r="M175" s="3343"/>
      <c r="N175" s="3335"/>
      <c r="O175" s="3345"/>
      <c r="P175" s="3332"/>
      <c r="Q175" s="3332"/>
      <c r="R175" s="3332"/>
      <c r="S175" s="3332"/>
      <c r="T175" s="3335"/>
      <c r="U175" s="1311"/>
      <c r="V175" s="1366" t="s">
        <v>47</v>
      </c>
      <c r="W175" s="1619" t="s">
        <v>386</v>
      </c>
      <c r="X175" s="1440">
        <v>4</v>
      </c>
      <c r="Y175" s="1368" t="s">
        <v>264</v>
      </c>
      <c r="Z175" s="1369">
        <v>7.0000000000000007E-2</v>
      </c>
      <c r="AA175" s="1439">
        <f t="shared" si="46"/>
        <v>0.28000000000000003</v>
      </c>
      <c r="AB175" s="1374">
        <f t="shared" si="48"/>
        <v>0.31360000000000005</v>
      </c>
      <c r="AC175" s="1313"/>
      <c r="AD175" s="1368"/>
      <c r="AE175" s="1372"/>
      <c r="AF175" s="1372" t="s">
        <v>52</v>
      </c>
      <c r="AG175" s="3337"/>
    </row>
    <row r="176" spans="1:33" ht="28.5" customHeight="1" x14ac:dyDescent="0.2">
      <c r="A176" s="3214"/>
      <c r="B176" s="3253"/>
      <c r="C176" s="3249"/>
      <c r="D176" s="3249"/>
      <c r="E176" s="3257"/>
      <c r="F176" s="3250"/>
      <c r="G176" s="3250"/>
      <c r="H176" s="3250"/>
      <c r="I176" s="3385"/>
      <c r="J176" s="3385"/>
      <c r="K176" s="3385"/>
      <c r="L176" s="3385"/>
      <c r="M176" s="3381"/>
      <c r="N176" s="3378"/>
      <c r="O176" s="3382"/>
      <c r="P176" s="3376"/>
      <c r="Q176" s="3376"/>
      <c r="R176" s="3332"/>
      <c r="S176" s="3376"/>
      <c r="T176" s="3378"/>
      <c r="U176" s="1381"/>
      <c r="V176" s="1393" t="s">
        <v>47</v>
      </c>
      <c r="W176" s="1618" t="s">
        <v>387</v>
      </c>
      <c r="X176" s="1441">
        <v>4</v>
      </c>
      <c r="Y176" s="1383" t="s">
        <v>264</v>
      </c>
      <c r="Z176" s="1384">
        <v>0.1</v>
      </c>
      <c r="AA176" s="1395">
        <f t="shared" si="46"/>
        <v>0.4</v>
      </c>
      <c r="AB176" s="1395">
        <f t="shared" si="48"/>
        <v>0.44800000000000001</v>
      </c>
      <c r="AC176" s="1396"/>
      <c r="AD176" s="1383"/>
      <c r="AE176" s="1401"/>
      <c r="AF176" s="1401" t="s">
        <v>52</v>
      </c>
      <c r="AG176" s="3337"/>
    </row>
    <row r="177" spans="1:33" ht="31.5" customHeight="1" x14ac:dyDescent="0.2">
      <c r="A177" s="3214"/>
      <c r="B177" s="3251" t="s">
        <v>93</v>
      </c>
      <c r="C177" s="3254" t="s">
        <v>679</v>
      </c>
      <c r="D177" s="3255" t="s">
        <v>77</v>
      </c>
      <c r="E177" s="3266" t="s">
        <v>47</v>
      </c>
      <c r="F177" s="3255" t="s">
        <v>940</v>
      </c>
      <c r="G177" s="3255" t="s">
        <v>941</v>
      </c>
      <c r="H177" s="3255" t="s">
        <v>460</v>
      </c>
      <c r="I177" s="3351">
        <v>1</v>
      </c>
      <c r="J177" s="3351">
        <v>1</v>
      </c>
      <c r="K177" s="3348">
        <v>16</v>
      </c>
      <c r="L177" s="3348">
        <v>16</v>
      </c>
      <c r="M177" s="3341" t="s">
        <v>1171</v>
      </c>
      <c r="N177" s="3341" t="s">
        <v>475</v>
      </c>
      <c r="O177" s="3358">
        <f>+AC177</f>
        <v>18.311999999999998</v>
      </c>
      <c r="P177" s="3359">
        <v>0</v>
      </c>
      <c r="Q177" s="3359">
        <v>0</v>
      </c>
      <c r="R177" s="3359">
        <v>0</v>
      </c>
      <c r="S177" s="3360">
        <f>+SUM(O177:Q181)</f>
        <v>18.311999999999998</v>
      </c>
      <c r="T177" s="3334" t="s">
        <v>459</v>
      </c>
      <c r="U177" s="1438" t="s">
        <v>64</v>
      </c>
      <c r="V177" s="1390"/>
      <c r="W177" s="1621" t="s">
        <v>105</v>
      </c>
      <c r="X177" s="1373"/>
      <c r="Y177" s="1405"/>
      <c r="Z177" s="1411"/>
      <c r="AA177" s="1416"/>
      <c r="AB177" s="1416"/>
      <c r="AC177" s="1437">
        <f>SUM(AB178:AB181)</f>
        <v>18.311999999999998</v>
      </c>
      <c r="AD177" s="1405"/>
      <c r="AE177" s="1406"/>
      <c r="AF177" s="1406"/>
      <c r="AG177" s="3336" t="s">
        <v>1453</v>
      </c>
    </row>
    <row r="178" spans="1:33" ht="31.5" customHeight="1" x14ac:dyDescent="0.2">
      <c r="A178" s="3214"/>
      <c r="B178" s="3252"/>
      <c r="C178" s="3249"/>
      <c r="D178" s="3249"/>
      <c r="E178" s="3257"/>
      <c r="F178" s="3249"/>
      <c r="G178" s="3249"/>
      <c r="H178" s="3249"/>
      <c r="I178" s="3349"/>
      <c r="J178" s="3349"/>
      <c r="K178" s="3349"/>
      <c r="L178" s="3349"/>
      <c r="M178" s="3343"/>
      <c r="N178" s="3343"/>
      <c r="O178" s="3345"/>
      <c r="P178" s="3332"/>
      <c r="Q178" s="3332"/>
      <c r="R178" s="3332"/>
      <c r="S178" s="3332"/>
      <c r="T178" s="3335"/>
      <c r="U178" s="1311"/>
      <c r="V178" s="1366" t="s">
        <v>47</v>
      </c>
      <c r="W178" s="1619" t="s">
        <v>358</v>
      </c>
      <c r="X178" s="1367">
        <v>1</v>
      </c>
      <c r="Y178" s="1368" t="s">
        <v>331</v>
      </c>
      <c r="Z178" s="1369">
        <v>1.8</v>
      </c>
      <c r="AA178" s="1439">
        <f t="shared" ref="AA178:AA181" si="49">+X178*Z178</f>
        <v>1.8</v>
      </c>
      <c r="AB178" s="1416">
        <f t="shared" ref="AB178:AB181" si="50">+AA178*0.12+AA178</f>
        <v>2.016</v>
      </c>
      <c r="AC178" s="1437"/>
      <c r="AD178" s="1368"/>
      <c r="AE178" s="1372"/>
      <c r="AF178" s="1372" t="s">
        <v>52</v>
      </c>
      <c r="AG178" s="3337"/>
    </row>
    <row r="179" spans="1:33" ht="31.5" customHeight="1" x14ac:dyDescent="0.2">
      <c r="A179" s="3214"/>
      <c r="B179" s="3252"/>
      <c r="C179" s="3249"/>
      <c r="D179" s="3249"/>
      <c r="E179" s="3257"/>
      <c r="F179" s="3249"/>
      <c r="G179" s="3249"/>
      <c r="H179" s="3249"/>
      <c r="I179" s="3349"/>
      <c r="J179" s="3349"/>
      <c r="K179" s="3349"/>
      <c r="L179" s="3349"/>
      <c r="M179" s="3343"/>
      <c r="N179" s="3343"/>
      <c r="O179" s="3345"/>
      <c r="P179" s="3332"/>
      <c r="Q179" s="3332"/>
      <c r="R179" s="3332"/>
      <c r="S179" s="3332"/>
      <c r="T179" s="3335"/>
      <c r="U179" s="1311"/>
      <c r="V179" s="1366" t="s">
        <v>47</v>
      </c>
      <c r="W179" s="1619" t="s">
        <v>148</v>
      </c>
      <c r="X179" s="1367">
        <v>3</v>
      </c>
      <c r="Y179" s="1368" t="s">
        <v>264</v>
      </c>
      <c r="Z179" s="1369">
        <v>0.65</v>
      </c>
      <c r="AA179" s="1439">
        <f t="shared" si="49"/>
        <v>1.9500000000000002</v>
      </c>
      <c r="AB179" s="1374">
        <f t="shared" si="50"/>
        <v>2.1840000000000002</v>
      </c>
      <c r="AC179" s="1313"/>
      <c r="AD179" s="1368"/>
      <c r="AE179" s="1372"/>
      <c r="AF179" s="1372" t="s">
        <v>52</v>
      </c>
      <c r="AG179" s="3337"/>
    </row>
    <row r="180" spans="1:33" ht="31.5" customHeight="1" x14ac:dyDescent="0.2">
      <c r="A180" s="3214"/>
      <c r="B180" s="3252"/>
      <c r="C180" s="3249"/>
      <c r="D180" s="3249"/>
      <c r="E180" s="3257"/>
      <c r="F180" s="3249"/>
      <c r="G180" s="3249"/>
      <c r="H180" s="3249"/>
      <c r="I180" s="3349"/>
      <c r="J180" s="3349"/>
      <c r="K180" s="3349"/>
      <c r="L180" s="3349"/>
      <c r="M180" s="3343"/>
      <c r="N180" s="3343"/>
      <c r="O180" s="3345"/>
      <c r="P180" s="3332"/>
      <c r="Q180" s="3332"/>
      <c r="R180" s="3332"/>
      <c r="S180" s="3332"/>
      <c r="T180" s="3335"/>
      <c r="U180" s="1311"/>
      <c r="V180" s="1366" t="s">
        <v>47</v>
      </c>
      <c r="W180" s="1619" t="s">
        <v>378</v>
      </c>
      <c r="X180" s="1367">
        <v>2</v>
      </c>
      <c r="Y180" s="1368" t="s">
        <v>331</v>
      </c>
      <c r="Z180" s="1416">
        <v>5.4</v>
      </c>
      <c r="AA180" s="1439">
        <f t="shared" si="49"/>
        <v>10.8</v>
      </c>
      <c r="AB180" s="1374">
        <f t="shared" si="50"/>
        <v>12.096</v>
      </c>
      <c r="AC180" s="1313"/>
      <c r="AD180" s="1368"/>
      <c r="AE180" s="1372"/>
      <c r="AF180" s="1372" t="s">
        <v>52</v>
      </c>
      <c r="AG180" s="3337"/>
    </row>
    <row r="181" spans="1:33" ht="31.5" customHeight="1" x14ac:dyDescent="0.2">
      <c r="A181" s="3214"/>
      <c r="B181" s="3283"/>
      <c r="C181" s="3277"/>
      <c r="D181" s="3277"/>
      <c r="E181" s="3284"/>
      <c r="F181" s="3277"/>
      <c r="G181" s="3277"/>
      <c r="H181" s="3277"/>
      <c r="I181" s="3350"/>
      <c r="J181" s="3350"/>
      <c r="K181" s="3350"/>
      <c r="L181" s="3350"/>
      <c r="M181" s="3328"/>
      <c r="N181" s="3328"/>
      <c r="O181" s="3345"/>
      <c r="P181" s="3332"/>
      <c r="Q181" s="3332"/>
      <c r="R181" s="3332"/>
      <c r="S181" s="3332"/>
      <c r="T181" s="3330"/>
      <c r="U181" s="1381"/>
      <c r="V181" s="1393" t="s">
        <v>47</v>
      </c>
      <c r="W181" s="1618" t="s">
        <v>332</v>
      </c>
      <c r="X181" s="1394">
        <v>2</v>
      </c>
      <c r="Y181" s="1383" t="s">
        <v>264</v>
      </c>
      <c r="Z181" s="1384">
        <v>0.9</v>
      </c>
      <c r="AA181" s="1395">
        <f t="shared" si="49"/>
        <v>1.8</v>
      </c>
      <c r="AB181" s="1395">
        <f t="shared" si="50"/>
        <v>2.016</v>
      </c>
      <c r="AC181" s="1396"/>
      <c r="AD181" s="1383"/>
      <c r="AE181" s="1401"/>
      <c r="AF181" s="1401" t="s">
        <v>52</v>
      </c>
      <c r="AG181" s="3391"/>
    </row>
    <row r="182" spans="1:33" ht="75" customHeight="1" x14ac:dyDescent="0.2">
      <c r="A182" s="3214"/>
      <c r="B182" s="3251" t="s">
        <v>44</v>
      </c>
      <c r="C182" s="3254" t="s">
        <v>329</v>
      </c>
      <c r="D182" s="3255" t="s">
        <v>262</v>
      </c>
      <c r="E182" s="3266" t="s">
        <v>47</v>
      </c>
      <c r="F182" s="3255" t="s">
        <v>462</v>
      </c>
      <c r="G182" s="3255" t="s">
        <v>96</v>
      </c>
      <c r="H182" s="3255" t="s">
        <v>416</v>
      </c>
      <c r="I182" s="3351">
        <v>1</v>
      </c>
      <c r="J182" s="3351">
        <v>1</v>
      </c>
      <c r="K182" s="3348">
        <v>2</v>
      </c>
      <c r="L182" s="3348">
        <v>2</v>
      </c>
      <c r="M182" s="3341" t="s">
        <v>1173</v>
      </c>
      <c r="N182" s="3370" t="s">
        <v>366</v>
      </c>
      <c r="O182" s="3358">
        <f>AC182</f>
        <v>3.25</v>
      </c>
      <c r="P182" s="3359">
        <v>0</v>
      </c>
      <c r="Q182" s="3359">
        <v>0</v>
      </c>
      <c r="R182" s="3359">
        <v>0</v>
      </c>
      <c r="S182" s="3360">
        <f>+SUM(O182:R183)</f>
        <v>3.25</v>
      </c>
      <c r="T182" s="3334" t="s">
        <v>459</v>
      </c>
      <c r="U182" s="1389" t="s">
        <v>64</v>
      </c>
      <c r="V182" s="1390" t="s">
        <v>47</v>
      </c>
      <c r="W182" s="1617" t="s">
        <v>105</v>
      </c>
      <c r="X182" s="1360"/>
      <c r="Y182" s="1361"/>
      <c r="Z182" s="1362"/>
      <c r="AA182" s="1391"/>
      <c r="AB182" s="1391"/>
      <c r="AC182" s="1392">
        <f>AB183</f>
        <v>3.25</v>
      </c>
      <c r="AD182" s="1405"/>
      <c r="AE182" s="1406"/>
      <c r="AF182" s="1406"/>
      <c r="AG182" s="3390" t="s">
        <v>1454</v>
      </c>
    </row>
    <row r="183" spans="1:33" ht="75" customHeight="1" thickBot="1" x14ac:dyDescent="0.25">
      <c r="A183" s="3214"/>
      <c r="B183" s="3306"/>
      <c r="C183" s="3307"/>
      <c r="D183" s="3307"/>
      <c r="E183" s="3308"/>
      <c r="F183" s="3307"/>
      <c r="G183" s="3307"/>
      <c r="H183" s="3307"/>
      <c r="I183" s="3374"/>
      <c r="J183" s="3374"/>
      <c r="K183" s="3374"/>
      <c r="L183" s="3374"/>
      <c r="M183" s="3365"/>
      <c r="N183" s="3372"/>
      <c r="O183" s="3373"/>
      <c r="P183" s="3366"/>
      <c r="Q183" s="3366"/>
      <c r="R183" s="3366"/>
      <c r="S183" s="3366"/>
      <c r="T183" s="3367"/>
      <c r="U183" s="1442"/>
      <c r="V183" s="1443" t="s">
        <v>47</v>
      </c>
      <c r="W183" s="1623" t="s">
        <v>348</v>
      </c>
      <c r="X183" s="1444">
        <v>1</v>
      </c>
      <c r="Y183" s="1445" t="s">
        <v>330</v>
      </c>
      <c r="Z183" s="1446">
        <v>3.25</v>
      </c>
      <c r="AA183" s="1447">
        <f>+X183*Z183</f>
        <v>3.25</v>
      </c>
      <c r="AB183" s="1447">
        <f>+AA183</f>
        <v>3.25</v>
      </c>
      <c r="AC183" s="1448"/>
      <c r="AD183" s="1445"/>
      <c r="AE183" s="1449"/>
      <c r="AF183" s="1449" t="s">
        <v>52</v>
      </c>
      <c r="AG183" s="3369"/>
    </row>
    <row r="184" spans="1:33" ht="22.5" customHeight="1" thickBot="1" x14ac:dyDescent="0.25">
      <c r="A184" s="3215"/>
      <c r="B184" s="3315" t="s">
        <v>137</v>
      </c>
      <c r="C184" s="3287"/>
      <c r="D184" s="3287"/>
      <c r="E184" s="3287"/>
      <c r="F184" s="3287"/>
      <c r="G184" s="3287"/>
      <c r="H184" s="3287"/>
      <c r="I184" s="3287"/>
      <c r="J184" s="3287"/>
      <c r="K184" s="3287"/>
      <c r="L184" s="3287"/>
      <c r="M184" s="3287"/>
      <c r="N184" s="1580" t="s">
        <v>138</v>
      </c>
      <c r="O184" s="1667">
        <f t="shared" ref="O184:S184" si="51">SUM(O167:O183)</f>
        <v>53.640799999999999</v>
      </c>
      <c r="P184" s="1668">
        <f t="shared" si="51"/>
        <v>0</v>
      </c>
      <c r="Q184" s="1668">
        <f t="shared" si="51"/>
        <v>0</v>
      </c>
      <c r="R184" s="1668">
        <f t="shared" si="51"/>
        <v>0</v>
      </c>
      <c r="S184" s="1668">
        <f t="shared" si="51"/>
        <v>53.640799999999999</v>
      </c>
      <c r="T184" s="1596"/>
      <c r="U184" s="3288" t="s">
        <v>139</v>
      </c>
      <c r="V184" s="3287"/>
      <c r="W184" s="3287"/>
      <c r="X184" s="3287"/>
      <c r="Y184" s="3287"/>
      <c r="Z184" s="3287"/>
      <c r="AA184" s="3287"/>
      <c r="AB184" s="1578" t="s">
        <v>138</v>
      </c>
      <c r="AC184" s="1662">
        <f>SUM(AC167:AC182)</f>
        <v>53.640799999999999</v>
      </c>
      <c r="AD184" s="3289"/>
      <c r="AE184" s="3290"/>
      <c r="AF184" s="3290"/>
      <c r="AG184" s="3291"/>
    </row>
    <row r="185" spans="1:33" ht="21.95" customHeight="1" x14ac:dyDescent="0.2">
      <c r="A185" s="3213" t="s">
        <v>464</v>
      </c>
      <c r="B185" s="3398" t="s">
        <v>44</v>
      </c>
      <c r="C185" s="3388" t="s">
        <v>45</v>
      </c>
      <c r="D185" s="3258" t="s">
        <v>262</v>
      </c>
      <c r="E185" s="3389" t="s">
        <v>47</v>
      </c>
      <c r="F185" s="3258" t="s">
        <v>454</v>
      </c>
      <c r="G185" s="3258" t="s">
        <v>455</v>
      </c>
      <c r="H185" s="3258" t="s">
        <v>456</v>
      </c>
      <c r="I185" s="3384">
        <v>6</v>
      </c>
      <c r="J185" s="3384">
        <v>6</v>
      </c>
      <c r="K185" s="3386">
        <v>24</v>
      </c>
      <c r="L185" s="3386">
        <v>24</v>
      </c>
      <c r="M185" s="3396" t="s">
        <v>942</v>
      </c>
      <c r="N185" s="3397" t="s">
        <v>458</v>
      </c>
      <c r="O185" s="3344">
        <f>+AC185+AC191</f>
        <v>34.522399999999998</v>
      </c>
      <c r="P185" s="3383">
        <v>0</v>
      </c>
      <c r="Q185" s="3383">
        <v>0</v>
      </c>
      <c r="R185" s="3383">
        <v>0</v>
      </c>
      <c r="S185" s="3375">
        <f>SUM(O185:R195)</f>
        <v>34.522399999999998</v>
      </c>
      <c r="T185" s="3377" t="s">
        <v>465</v>
      </c>
      <c r="U185" s="1438" t="s">
        <v>64</v>
      </c>
      <c r="V185" s="1390"/>
      <c r="W185" s="1621" t="s">
        <v>105</v>
      </c>
      <c r="X185" s="1450"/>
      <c r="Y185" s="1368"/>
      <c r="Z185" s="1369"/>
      <c r="AA185" s="1374"/>
      <c r="AB185" s="1374"/>
      <c r="AC185" s="1451">
        <f>SUM(AB186:AB190)</f>
        <v>21.561999999999998</v>
      </c>
      <c r="AD185" s="1452"/>
      <c r="AE185" s="1453"/>
      <c r="AF185" s="1453"/>
      <c r="AG185" s="3379" t="s">
        <v>1455</v>
      </c>
    </row>
    <row r="186" spans="1:33" ht="21.95" customHeight="1" x14ac:dyDescent="0.2">
      <c r="A186" s="3214"/>
      <c r="B186" s="3352"/>
      <c r="C186" s="3249"/>
      <c r="D186" s="3249"/>
      <c r="E186" s="3257"/>
      <c r="F186" s="3249"/>
      <c r="G186" s="3249"/>
      <c r="H186" s="3249"/>
      <c r="I186" s="3349"/>
      <c r="J186" s="3349"/>
      <c r="K186" s="3349"/>
      <c r="L186" s="3349"/>
      <c r="M186" s="3343"/>
      <c r="N186" s="3371"/>
      <c r="O186" s="3345"/>
      <c r="P186" s="3332"/>
      <c r="Q186" s="3332"/>
      <c r="R186" s="3332"/>
      <c r="S186" s="3332"/>
      <c r="T186" s="3335"/>
      <c r="U186" s="1438"/>
      <c r="V186" s="1366" t="s">
        <v>47</v>
      </c>
      <c r="W186" s="1619" t="s">
        <v>348</v>
      </c>
      <c r="X186" s="1367">
        <v>1</v>
      </c>
      <c r="Y186" s="1368" t="s">
        <v>330</v>
      </c>
      <c r="Z186" s="1369">
        <v>3.25</v>
      </c>
      <c r="AA186" s="1439">
        <f t="shared" ref="AA186:AA190" si="52">+X186*Z186</f>
        <v>3.25</v>
      </c>
      <c r="AB186" s="1416">
        <f>+AA186</f>
        <v>3.25</v>
      </c>
      <c r="AC186" s="1313"/>
      <c r="AD186" s="1368"/>
      <c r="AE186" s="1372"/>
      <c r="AF186" s="1372" t="s">
        <v>52</v>
      </c>
      <c r="AG186" s="3337"/>
    </row>
    <row r="187" spans="1:33" ht="21.95" customHeight="1" x14ac:dyDescent="0.2">
      <c r="A187" s="3214"/>
      <c r="B187" s="3352"/>
      <c r="C187" s="3249"/>
      <c r="D187" s="3249"/>
      <c r="E187" s="3257"/>
      <c r="F187" s="3249"/>
      <c r="G187" s="3249"/>
      <c r="H187" s="3249"/>
      <c r="I187" s="3349"/>
      <c r="J187" s="3349"/>
      <c r="K187" s="3349"/>
      <c r="L187" s="3349"/>
      <c r="M187" s="3343"/>
      <c r="N187" s="3371"/>
      <c r="O187" s="3345"/>
      <c r="P187" s="3332"/>
      <c r="Q187" s="3332"/>
      <c r="R187" s="3332"/>
      <c r="S187" s="3332"/>
      <c r="T187" s="3335"/>
      <c r="U187" s="1438"/>
      <c r="V187" s="1366" t="s">
        <v>47</v>
      </c>
      <c r="W187" s="1619" t="s">
        <v>358</v>
      </c>
      <c r="X187" s="1367">
        <v>1</v>
      </c>
      <c r="Y187" s="1368" t="s">
        <v>331</v>
      </c>
      <c r="Z187" s="1369">
        <v>1.8</v>
      </c>
      <c r="AA187" s="1439">
        <f t="shared" si="52"/>
        <v>1.8</v>
      </c>
      <c r="AB187" s="1416">
        <f t="shared" ref="AB187:AB190" si="53">+AA187*0.12+AA187</f>
        <v>2.016</v>
      </c>
      <c r="AC187" s="1313"/>
      <c r="AD187" s="1368"/>
      <c r="AE187" s="1372"/>
      <c r="AF187" s="1372" t="s">
        <v>52</v>
      </c>
      <c r="AG187" s="3337"/>
    </row>
    <row r="188" spans="1:33" ht="21.95" customHeight="1" x14ac:dyDescent="0.2">
      <c r="A188" s="3214"/>
      <c r="B188" s="3352"/>
      <c r="C188" s="3249"/>
      <c r="D188" s="3249"/>
      <c r="E188" s="3257"/>
      <c r="F188" s="3249"/>
      <c r="G188" s="3249"/>
      <c r="H188" s="3249"/>
      <c r="I188" s="3349"/>
      <c r="J188" s="3349"/>
      <c r="K188" s="3349"/>
      <c r="L188" s="3349"/>
      <c r="M188" s="3343"/>
      <c r="N188" s="3371"/>
      <c r="O188" s="3345"/>
      <c r="P188" s="3332"/>
      <c r="Q188" s="3332"/>
      <c r="R188" s="3332"/>
      <c r="S188" s="3332"/>
      <c r="T188" s="3335"/>
      <c r="U188" s="1438"/>
      <c r="V188" s="1366" t="s">
        <v>47</v>
      </c>
      <c r="W188" s="1619" t="s">
        <v>148</v>
      </c>
      <c r="X188" s="1367">
        <v>3</v>
      </c>
      <c r="Y188" s="1368" t="s">
        <v>264</v>
      </c>
      <c r="Z188" s="1369">
        <v>0.65</v>
      </c>
      <c r="AA188" s="1439">
        <f t="shared" si="52"/>
        <v>1.9500000000000002</v>
      </c>
      <c r="AB188" s="1374">
        <f t="shared" si="53"/>
        <v>2.1840000000000002</v>
      </c>
      <c r="AC188" s="1313"/>
      <c r="AD188" s="1368"/>
      <c r="AE188" s="1372"/>
      <c r="AF188" s="1372" t="s">
        <v>52</v>
      </c>
      <c r="AG188" s="3337"/>
    </row>
    <row r="189" spans="1:33" ht="33.950000000000003" customHeight="1" x14ac:dyDescent="0.2">
      <c r="A189" s="3214"/>
      <c r="B189" s="3352"/>
      <c r="C189" s="3249"/>
      <c r="D189" s="3249"/>
      <c r="E189" s="3257"/>
      <c r="F189" s="3249"/>
      <c r="G189" s="3249"/>
      <c r="H189" s="3249"/>
      <c r="I189" s="3349"/>
      <c r="J189" s="3349"/>
      <c r="K189" s="3349"/>
      <c r="L189" s="3349"/>
      <c r="M189" s="3343"/>
      <c r="N189" s="3371"/>
      <c r="O189" s="3345"/>
      <c r="P189" s="3332"/>
      <c r="Q189" s="3332"/>
      <c r="R189" s="3332"/>
      <c r="S189" s="3332"/>
      <c r="T189" s="3335"/>
      <c r="U189" s="1311"/>
      <c r="V189" s="1366" t="s">
        <v>47</v>
      </c>
      <c r="W189" s="1619" t="s">
        <v>378</v>
      </c>
      <c r="X189" s="1367">
        <v>2</v>
      </c>
      <c r="Y189" s="1368" t="s">
        <v>331</v>
      </c>
      <c r="Z189" s="1416">
        <v>5.4</v>
      </c>
      <c r="AA189" s="1439">
        <f t="shared" si="52"/>
        <v>10.8</v>
      </c>
      <c r="AB189" s="1374">
        <f t="shared" si="53"/>
        <v>12.096</v>
      </c>
      <c r="AC189" s="1313"/>
      <c r="AD189" s="1368"/>
      <c r="AE189" s="1368"/>
      <c r="AF189" s="1368" t="s">
        <v>52</v>
      </c>
      <c r="AG189" s="3337"/>
    </row>
    <row r="190" spans="1:33" ht="21.95" customHeight="1" x14ac:dyDescent="0.2">
      <c r="A190" s="3214"/>
      <c r="B190" s="3352"/>
      <c r="C190" s="3249"/>
      <c r="D190" s="3249"/>
      <c r="E190" s="3257"/>
      <c r="F190" s="3249"/>
      <c r="G190" s="3249"/>
      <c r="H190" s="3249"/>
      <c r="I190" s="3349"/>
      <c r="J190" s="3349"/>
      <c r="K190" s="3349"/>
      <c r="L190" s="3349"/>
      <c r="M190" s="3343"/>
      <c r="N190" s="3371"/>
      <c r="O190" s="3345"/>
      <c r="P190" s="3332"/>
      <c r="Q190" s="3332"/>
      <c r="R190" s="3332"/>
      <c r="S190" s="3332"/>
      <c r="T190" s="3335"/>
      <c r="U190" s="1311"/>
      <c r="V190" s="1366" t="s">
        <v>47</v>
      </c>
      <c r="W190" s="1619" t="s">
        <v>332</v>
      </c>
      <c r="X190" s="1367">
        <v>2</v>
      </c>
      <c r="Y190" s="1368" t="s">
        <v>264</v>
      </c>
      <c r="Z190" s="1369">
        <v>0.9</v>
      </c>
      <c r="AA190" s="1374">
        <f t="shared" si="52"/>
        <v>1.8</v>
      </c>
      <c r="AB190" s="1374">
        <f t="shared" si="53"/>
        <v>2.016</v>
      </c>
      <c r="AC190" s="1313"/>
      <c r="AD190" s="1368"/>
      <c r="AE190" s="1368"/>
      <c r="AF190" s="1368" t="s">
        <v>52</v>
      </c>
      <c r="AG190" s="3337"/>
    </row>
    <row r="191" spans="1:33" ht="21.95" customHeight="1" x14ac:dyDescent="0.2">
      <c r="A191" s="3214"/>
      <c r="B191" s="3352"/>
      <c r="C191" s="3249"/>
      <c r="D191" s="3249"/>
      <c r="E191" s="3257"/>
      <c r="F191" s="3249"/>
      <c r="G191" s="3249"/>
      <c r="H191" s="3249"/>
      <c r="I191" s="3349"/>
      <c r="J191" s="3349"/>
      <c r="K191" s="3349"/>
      <c r="L191" s="3349"/>
      <c r="M191" s="3343"/>
      <c r="N191" s="3371"/>
      <c r="O191" s="3345"/>
      <c r="P191" s="3332"/>
      <c r="Q191" s="3332"/>
      <c r="R191" s="3332"/>
      <c r="S191" s="3332"/>
      <c r="T191" s="3335"/>
      <c r="U191" s="1438" t="s">
        <v>64</v>
      </c>
      <c r="V191" s="1390"/>
      <c r="W191" s="1621" t="s">
        <v>105</v>
      </c>
      <c r="X191" s="1373"/>
      <c r="Y191" s="1405"/>
      <c r="Z191" s="1411"/>
      <c r="AA191" s="1416"/>
      <c r="AB191" s="1416"/>
      <c r="AC191" s="1437">
        <f>SUM(AB192:AB195)</f>
        <v>12.9604</v>
      </c>
      <c r="AD191" s="1405"/>
      <c r="AE191" s="1406"/>
      <c r="AF191" s="1406"/>
      <c r="AG191" s="3337"/>
    </row>
    <row r="192" spans="1:33" ht="21.95" customHeight="1" x14ac:dyDescent="0.2">
      <c r="A192" s="3214"/>
      <c r="B192" s="3352"/>
      <c r="C192" s="3249"/>
      <c r="D192" s="3249"/>
      <c r="E192" s="3257"/>
      <c r="F192" s="3249"/>
      <c r="G192" s="3249"/>
      <c r="H192" s="3249"/>
      <c r="I192" s="3349"/>
      <c r="J192" s="3349"/>
      <c r="K192" s="3349"/>
      <c r="L192" s="3349"/>
      <c r="M192" s="3343"/>
      <c r="N192" s="3371"/>
      <c r="O192" s="3345"/>
      <c r="P192" s="3332"/>
      <c r="Q192" s="3332"/>
      <c r="R192" s="3332"/>
      <c r="S192" s="3332"/>
      <c r="T192" s="3335"/>
      <c r="U192" s="1438"/>
      <c r="V192" s="1366" t="s">
        <v>47</v>
      </c>
      <c r="W192" s="1619" t="s">
        <v>359</v>
      </c>
      <c r="X192" s="1367">
        <v>4</v>
      </c>
      <c r="Y192" s="1368" t="s">
        <v>264</v>
      </c>
      <c r="Z192" s="1369">
        <v>1.65</v>
      </c>
      <c r="AA192" s="1374">
        <f t="shared" ref="AA192:AA195" si="54">+X192*Z192</f>
        <v>6.6</v>
      </c>
      <c r="AB192" s="1374">
        <f t="shared" ref="AB192:AB193" si="55">+AA192*0.12+AA192</f>
        <v>7.3919999999999995</v>
      </c>
      <c r="AC192" s="1313"/>
      <c r="AD192" s="1405"/>
      <c r="AE192" s="1406"/>
      <c r="AF192" s="1406" t="s">
        <v>52</v>
      </c>
      <c r="AG192" s="3337"/>
    </row>
    <row r="193" spans="1:33" ht="21.95" customHeight="1" x14ac:dyDescent="0.2">
      <c r="A193" s="3214"/>
      <c r="B193" s="3352"/>
      <c r="C193" s="3249"/>
      <c r="D193" s="3249"/>
      <c r="E193" s="3257"/>
      <c r="F193" s="3249"/>
      <c r="G193" s="3249"/>
      <c r="H193" s="3249"/>
      <c r="I193" s="3349"/>
      <c r="J193" s="3349"/>
      <c r="K193" s="3349"/>
      <c r="L193" s="3349"/>
      <c r="M193" s="3343"/>
      <c r="N193" s="3371"/>
      <c r="O193" s="3345"/>
      <c r="P193" s="3332"/>
      <c r="Q193" s="3332"/>
      <c r="R193" s="3332"/>
      <c r="S193" s="3332"/>
      <c r="T193" s="3335"/>
      <c r="U193" s="1438"/>
      <c r="V193" s="1366" t="s">
        <v>47</v>
      </c>
      <c r="W193" s="1619" t="s">
        <v>364</v>
      </c>
      <c r="X193" s="1367">
        <v>3</v>
      </c>
      <c r="Y193" s="1368" t="s">
        <v>331</v>
      </c>
      <c r="Z193" s="1374">
        <v>0.21</v>
      </c>
      <c r="AA193" s="1374">
        <f t="shared" si="54"/>
        <v>0.63</v>
      </c>
      <c r="AB193" s="1374">
        <f t="shared" si="55"/>
        <v>0.7056</v>
      </c>
      <c r="AC193" s="1313"/>
      <c r="AD193" s="1405"/>
      <c r="AE193" s="1406"/>
      <c r="AF193" s="1406" t="s">
        <v>52</v>
      </c>
      <c r="AG193" s="3337"/>
    </row>
    <row r="194" spans="1:33" ht="21.95" customHeight="1" x14ac:dyDescent="0.2">
      <c r="A194" s="3214"/>
      <c r="B194" s="3352"/>
      <c r="C194" s="3249"/>
      <c r="D194" s="3249"/>
      <c r="E194" s="3257"/>
      <c r="F194" s="3249"/>
      <c r="G194" s="3249"/>
      <c r="H194" s="3249"/>
      <c r="I194" s="3349"/>
      <c r="J194" s="3349"/>
      <c r="K194" s="3349"/>
      <c r="L194" s="3349"/>
      <c r="M194" s="3343"/>
      <c r="N194" s="3371"/>
      <c r="O194" s="3345"/>
      <c r="P194" s="3332"/>
      <c r="Q194" s="3332"/>
      <c r="R194" s="3332"/>
      <c r="S194" s="3332"/>
      <c r="T194" s="3335"/>
      <c r="U194" s="1438"/>
      <c r="V194" s="1366" t="s">
        <v>47</v>
      </c>
      <c r="W194" s="1619" t="s">
        <v>348</v>
      </c>
      <c r="X194" s="1367">
        <v>1</v>
      </c>
      <c r="Y194" s="1368" t="s">
        <v>330</v>
      </c>
      <c r="Z194" s="1369">
        <v>3.25</v>
      </c>
      <c r="AA194" s="1374">
        <f t="shared" si="54"/>
        <v>3.25</v>
      </c>
      <c r="AB194" s="1374">
        <f>+AA194</f>
        <v>3.25</v>
      </c>
      <c r="AC194" s="1437"/>
      <c r="AD194" s="1405"/>
      <c r="AE194" s="1406"/>
      <c r="AF194" s="1406" t="s">
        <v>52</v>
      </c>
      <c r="AG194" s="3337"/>
    </row>
    <row r="195" spans="1:33" ht="21.95" customHeight="1" x14ac:dyDescent="0.2">
      <c r="A195" s="3214"/>
      <c r="B195" s="3352"/>
      <c r="C195" s="3249"/>
      <c r="D195" s="3249"/>
      <c r="E195" s="3257"/>
      <c r="F195" s="3249"/>
      <c r="G195" s="3249"/>
      <c r="H195" s="3249"/>
      <c r="I195" s="3349"/>
      <c r="J195" s="3349"/>
      <c r="K195" s="3349"/>
      <c r="L195" s="3349"/>
      <c r="M195" s="3343"/>
      <c r="N195" s="3371"/>
      <c r="O195" s="3345"/>
      <c r="P195" s="3332"/>
      <c r="Q195" s="3332"/>
      <c r="R195" s="3332"/>
      <c r="S195" s="3332"/>
      <c r="T195" s="3335"/>
      <c r="U195" s="1381"/>
      <c r="V195" s="1393" t="s">
        <v>47</v>
      </c>
      <c r="W195" s="1618" t="s">
        <v>335</v>
      </c>
      <c r="X195" s="1382">
        <v>6</v>
      </c>
      <c r="Y195" s="1455" t="s">
        <v>264</v>
      </c>
      <c r="Z195" s="1456">
        <v>0.24</v>
      </c>
      <c r="AA195" s="1395">
        <f t="shared" si="54"/>
        <v>1.44</v>
      </c>
      <c r="AB195" s="1395">
        <f>+AA195*0.12+AA195</f>
        <v>1.6128</v>
      </c>
      <c r="AC195" s="1396"/>
      <c r="AD195" s="1383"/>
      <c r="AE195" s="1401"/>
      <c r="AF195" s="1401" t="s">
        <v>52</v>
      </c>
      <c r="AG195" s="3337"/>
    </row>
    <row r="196" spans="1:33" ht="30.75" customHeight="1" x14ac:dyDescent="0.2">
      <c r="A196" s="3214"/>
      <c r="B196" s="3339" t="s">
        <v>93</v>
      </c>
      <c r="C196" s="3394" t="s">
        <v>679</v>
      </c>
      <c r="D196" s="3395" t="s">
        <v>77</v>
      </c>
      <c r="E196" s="1457" t="s">
        <v>47</v>
      </c>
      <c r="F196" s="3395" t="s">
        <v>940</v>
      </c>
      <c r="G196" s="3395" t="s">
        <v>941</v>
      </c>
      <c r="H196" s="3395" t="s">
        <v>460</v>
      </c>
      <c r="I196" s="3351">
        <v>2</v>
      </c>
      <c r="J196" s="3351">
        <v>2</v>
      </c>
      <c r="K196" s="3348">
        <v>24</v>
      </c>
      <c r="L196" s="3348">
        <v>24</v>
      </c>
      <c r="M196" s="3341" t="s">
        <v>466</v>
      </c>
      <c r="N196" s="3341" t="s">
        <v>475</v>
      </c>
      <c r="O196" s="3358">
        <f>+AC196</f>
        <v>3.7071999999999998</v>
      </c>
      <c r="P196" s="3359">
        <v>0</v>
      </c>
      <c r="Q196" s="3359">
        <v>0</v>
      </c>
      <c r="R196" s="3359">
        <v>0</v>
      </c>
      <c r="S196" s="3360">
        <f>SUM(O196:R200)</f>
        <v>3.7071999999999998</v>
      </c>
      <c r="T196" s="3334" t="s">
        <v>465</v>
      </c>
      <c r="U196" s="1438" t="s">
        <v>64</v>
      </c>
      <c r="V196" s="1390"/>
      <c r="W196" s="1621" t="s">
        <v>105</v>
      </c>
      <c r="X196" s="1373"/>
      <c r="Y196" s="1405"/>
      <c r="Z196" s="1411"/>
      <c r="AA196" s="1416"/>
      <c r="AB196" s="1416"/>
      <c r="AC196" s="1437">
        <f>SUM(AB197:AB200)</f>
        <v>3.7071999999999998</v>
      </c>
      <c r="AD196" s="1405"/>
      <c r="AE196" s="1406"/>
      <c r="AF196" s="1406"/>
      <c r="AG196" s="3336" t="s">
        <v>1454</v>
      </c>
    </row>
    <row r="197" spans="1:33" ht="30.75" customHeight="1" x14ac:dyDescent="0.2">
      <c r="A197" s="3214"/>
      <c r="B197" s="3352"/>
      <c r="C197" s="3249"/>
      <c r="D197" s="3249"/>
      <c r="E197" s="1458"/>
      <c r="F197" s="3249"/>
      <c r="G197" s="3249"/>
      <c r="H197" s="3249"/>
      <c r="I197" s="3349"/>
      <c r="J197" s="3349"/>
      <c r="K197" s="3349"/>
      <c r="L197" s="3349"/>
      <c r="M197" s="3343"/>
      <c r="N197" s="3343"/>
      <c r="O197" s="3345"/>
      <c r="P197" s="3332"/>
      <c r="Q197" s="3332"/>
      <c r="R197" s="3332"/>
      <c r="S197" s="3332"/>
      <c r="T197" s="3335"/>
      <c r="U197" s="1438"/>
      <c r="V197" s="1366" t="s">
        <v>47</v>
      </c>
      <c r="W197" s="1620" t="s">
        <v>361</v>
      </c>
      <c r="X197" s="1367">
        <v>1</v>
      </c>
      <c r="Y197" s="1405" t="s">
        <v>264</v>
      </c>
      <c r="Z197" s="1369">
        <v>1.94</v>
      </c>
      <c r="AA197" s="1374">
        <f t="shared" ref="AA197:AA200" si="56">+X197*Z197</f>
        <v>1.94</v>
      </c>
      <c r="AB197" s="1374">
        <f t="shared" ref="AB197:AB200" si="57">+AA197*0.12+AA197</f>
        <v>2.1728000000000001</v>
      </c>
      <c r="AC197" s="1313"/>
      <c r="AD197" s="1368"/>
      <c r="AE197" s="1368"/>
      <c r="AF197" s="1368" t="s">
        <v>52</v>
      </c>
      <c r="AG197" s="3337"/>
    </row>
    <row r="198" spans="1:33" ht="30.75" customHeight="1" x14ac:dyDescent="0.2">
      <c r="A198" s="3214"/>
      <c r="B198" s="3352"/>
      <c r="C198" s="3249"/>
      <c r="D198" s="3249"/>
      <c r="E198" s="1458"/>
      <c r="F198" s="3249"/>
      <c r="G198" s="3249"/>
      <c r="H198" s="3249"/>
      <c r="I198" s="3349"/>
      <c r="J198" s="3349"/>
      <c r="K198" s="3349"/>
      <c r="L198" s="3349"/>
      <c r="M198" s="3343"/>
      <c r="N198" s="3343"/>
      <c r="O198" s="3345"/>
      <c r="P198" s="3332"/>
      <c r="Q198" s="3332"/>
      <c r="R198" s="3332"/>
      <c r="S198" s="3332"/>
      <c r="T198" s="3335"/>
      <c r="U198" s="1438"/>
      <c r="V198" s="1366" t="s">
        <v>47</v>
      </c>
      <c r="W198" s="1620" t="s">
        <v>363</v>
      </c>
      <c r="X198" s="1367">
        <v>1</v>
      </c>
      <c r="Y198" s="1368" t="s">
        <v>331</v>
      </c>
      <c r="Z198" s="1369">
        <v>0.69</v>
      </c>
      <c r="AA198" s="1439">
        <f t="shared" si="56"/>
        <v>0.69</v>
      </c>
      <c r="AB198" s="1374">
        <f t="shared" si="57"/>
        <v>0.77279999999999993</v>
      </c>
      <c r="AC198" s="1313"/>
      <c r="AD198" s="1405"/>
      <c r="AE198" s="1406"/>
      <c r="AF198" s="1406" t="s">
        <v>52</v>
      </c>
      <c r="AG198" s="3337"/>
    </row>
    <row r="199" spans="1:33" ht="30.75" customHeight="1" x14ac:dyDescent="0.2">
      <c r="A199" s="3214"/>
      <c r="B199" s="3352"/>
      <c r="C199" s="3249"/>
      <c r="D199" s="3249"/>
      <c r="E199" s="1458"/>
      <c r="F199" s="3249"/>
      <c r="G199" s="3249"/>
      <c r="H199" s="3249"/>
      <c r="I199" s="3349"/>
      <c r="J199" s="3349"/>
      <c r="K199" s="3349"/>
      <c r="L199" s="3349"/>
      <c r="M199" s="3343"/>
      <c r="N199" s="3343"/>
      <c r="O199" s="3345"/>
      <c r="P199" s="3332"/>
      <c r="Q199" s="3332"/>
      <c r="R199" s="3332"/>
      <c r="S199" s="3332"/>
      <c r="T199" s="3335"/>
      <c r="U199" s="1438"/>
      <c r="V199" s="1366" t="s">
        <v>47</v>
      </c>
      <c r="W199" s="1619" t="s">
        <v>386</v>
      </c>
      <c r="X199" s="1440">
        <v>4</v>
      </c>
      <c r="Y199" s="1368" t="s">
        <v>264</v>
      </c>
      <c r="Z199" s="1369">
        <v>7.0000000000000007E-2</v>
      </c>
      <c r="AA199" s="1439">
        <f t="shared" si="56"/>
        <v>0.28000000000000003</v>
      </c>
      <c r="AB199" s="1374">
        <f t="shared" si="57"/>
        <v>0.31360000000000005</v>
      </c>
      <c r="AC199" s="1313"/>
      <c r="AD199" s="1368"/>
      <c r="AE199" s="1368"/>
      <c r="AF199" s="1368" t="s">
        <v>52</v>
      </c>
      <c r="AG199" s="3337"/>
    </row>
    <row r="200" spans="1:33" ht="30.75" customHeight="1" x14ac:dyDescent="0.2">
      <c r="A200" s="3214"/>
      <c r="B200" s="3393"/>
      <c r="C200" s="3249"/>
      <c r="D200" s="3249"/>
      <c r="E200" s="1458"/>
      <c r="F200" s="3249"/>
      <c r="G200" s="3249"/>
      <c r="H200" s="3277"/>
      <c r="I200" s="3350"/>
      <c r="J200" s="3350"/>
      <c r="K200" s="3392"/>
      <c r="L200" s="3392"/>
      <c r="M200" s="3328"/>
      <c r="N200" s="3328"/>
      <c r="O200" s="3346"/>
      <c r="P200" s="3333"/>
      <c r="Q200" s="3333"/>
      <c r="R200" s="3333"/>
      <c r="S200" s="3333"/>
      <c r="T200" s="3330"/>
      <c r="U200" s="1469"/>
      <c r="V200" s="1393" t="s">
        <v>47</v>
      </c>
      <c r="W200" s="1618" t="s">
        <v>387</v>
      </c>
      <c r="X200" s="1441">
        <v>4</v>
      </c>
      <c r="Y200" s="1383" t="s">
        <v>264</v>
      </c>
      <c r="Z200" s="1384">
        <v>0.1</v>
      </c>
      <c r="AA200" s="1395">
        <f t="shared" si="56"/>
        <v>0.4</v>
      </c>
      <c r="AB200" s="1395">
        <f t="shared" si="57"/>
        <v>0.44800000000000001</v>
      </c>
      <c r="AC200" s="1396"/>
      <c r="AD200" s="1383"/>
      <c r="AE200" s="1401"/>
      <c r="AF200" s="1401" t="s">
        <v>52</v>
      </c>
      <c r="AG200" s="3391"/>
    </row>
    <row r="201" spans="1:33" ht="77.25" customHeight="1" x14ac:dyDescent="0.2">
      <c r="A201" s="3214"/>
      <c r="B201" s="3339" t="s">
        <v>44</v>
      </c>
      <c r="C201" s="3254" t="s">
        <v>329</v>
      </c>
      <c r="D201" s="3255" t="s">
        <v>262</v>
      </c>
      <c r="E201" s="3266" t="s">
        <v>47</v>
      </c>
      <c r="F201" s="3255" t="s">
        <v>467</v>
      </c>
      <c r="G201" s="3255" t="s">
        <v>96</v>
      </c>
      <c r="H201" s="3255" t="s">
        <v>416</v>
      </c>
      <c r="I201" s="3351">
        <v>1</v>
      </c>
      <c r="J201" s="3351">
        <v>2</v>
      </c>
      <c r="K201" s="3399">
        <v>24</v>
      </c>
      <c r="L201" s="3399">
        <v>24</v>
      </c>
      <c r="M201" s="3341" t="s">
        <v>463</v>
      </c>
      <c r="N201" s="3341" t="s">
        <v>366</v>
      </c>
      <c r="O201" s="3358">
        <f>AC201</f>
        <v>15.411199999999999</v>
      </c>
      <c r="P201" s="3359">
        <v>0</v>
      </c>
      <c r="Q201" s="3359">
        <v>0</v>
      </c>
      <c r="R201" s="3359">
        <v>0</v>
      </c>
      <c r="S201" s="3360">
        <f>SUM(O201:R202)</f>
        <v>15.411199999999999</v>
      </c>
      <c r="T201" s="3334" t="s">
        <v>465</v>
      </c>
      <c r="U201" s="1389" t="s">
        <v>64</v>
      </c>
      <c r="V201" s="1390" t="s">
        <v>47</v>
      </c>
      <c r="W201" s="1617" t="s">
        <v>105</v>
      </c>
      <c r="X201" s="1360"/>
      <c r="Y201" s="1361"/>
      <c r="Z201" s="1362"/>
      <c r="AA201" s="1391"/>
      <c r="AB201" s="1391"/>
      <c r="AC201" s="1392">
        <f>AB202</f>
        <v>15.411199999999999</v>
      </c>
      <c r="AD201" s="1361"/>
      <c r="AE201" s="1361"/>
      <c r="AF201" s="1361"/>
      <c r="AG201" s="3390" t="s">
        <v>1453</v>
      </c>
    </row>
    <row r="202" spans="1:33" ht="77.25" customHeight="1" thickBot="1" x14ac:dyDescent="0.25">
      <c r="A202" s="3214"/>
      <c r="B202" s="3364"/>
      <c r="C202" s="3307"/>
      <c r="D202" s="3307"/>
      <c r="E202" s="3308"/>
      <c r="F202" s="3307"/>
      <c r="G202" s="3307"/>
      <c r="H202" s="3307"/>
      <c r="I202" s="3374"/>
      <c r="J202" s="3374"/>
      <c r="K202" s="3374"/>
      <c r="L202" s="3374"/>
      <c r="M202" s="3365"/>
      <c r="N202" s="3365"/>
      <c r="O202" s="3373"/>
      <c r="P202" s="3366"/>
      <c r="Q202" s="3366"/>
      <c r="R202" s="3366"/>
      <c r="S202" s="3366"/>
      <c r="T202" s="3367"/>
      <c r="U202" s="1442"/>
      <c r="V202" s="1443" t="s">
        <v>47</v>
      </c>
      <c r="W202" s="1623" t="s">
        <v>1428</v>
      </c>
      <c r="X202" s="1444">
        <v>1</v>
      </c>
      <c r="Y202" s="1445" t="s">
        <v>264</v>
      </c>
      <c r="Z202" s="1446">
        <v>13.76</v>
      </c>
      <c r="AA202" s="1447">
        <f>+X202*Z202</f>
        <v>13.76</v>
      </c>
      <c r="AB202" s="1447">
        <f>+AA202*0.12+AA202</f>
        <v>15.411199999999999</v>
      </c>
      <c r="AC202" s="1448"/>
      <c r="AD202" s="1445"/>
      <c r="AE202" s="1445"/>
      <c r="AF202" s="1445" t="s">
        <v>52</v>
      </c>
      <c r="AG202" s="3369"/>
    </row>
    <row r="203" spans="1:33" ht="22.5" customHeight="1" thickBot="1" x14ac:dyDescent="0.25">
      <c r="A203" s="3215"/>
      <c r="B203" s="3315" t="s">
        <v>137</v>
      </c>
      <c r="C203" s="3287"/>
      <c r="D203" s="3287"/>
      <c r="E203" s="3287"/>
      <c r="F203" s="3287"/>
      <c r="G203" s="3287"/>
      <c r="H203" s="3287"/>
      <c r="I203" s="3287"/>
      <c r="J203" s="3287"/>
      <c r="K203" s="3287"/>
      <c r="L203" s="3287"/>
      <c r="M203" s="3287"/>
      <c r="N203" s="1580" t="s">
        <v>138</v>
      </c>
      <c r="O203" s="1667">
        <f t="shared" ref="O203:S203" si="58">SUM(O185:O202)</f>
        <v>53.640799999999999</v>
      </c>
      <c r="P203" s="1667">
        <f t="shared" si="58"/>
        <v>0</v>
      </c>
      <c r="Q203" s="1667">
        <f t="shared" si="58"/>
        <v>0</v>
      </c>
      <c r="R203" s="1667">
        <f t="shared" si="58"/>
        <v>0</v>
      </c>
      <c r="S203" s="1668">
        <f t="shared" si="58"/>
        <v>53.640799999999999</v>
      </c>
      <c r="T203" s="1596"/>
      <c r="U203" s="3288" t="s">
        <v>139</v>
      </c>
      <c r="V203" s="3287"/>
      <c r="W203" s="3287"/>
      <c r="X203" s="3287"/>
      <c r="Y203" s="3287"/>
      <c r="Z203" s="3287"/>
      <c r="AA203" s="3287"/>
      <c r="AB203" s="1578" t="s">
        <v>138</v>
      </c>
      <c r="AC203" s="1662">
        <f>SUM(AC185:AC202)</f>
        <v>53.640799999999999</v>
      </c>
      <c r="AD203" s="3289"/>
      <c r="AE203" s="3290"/>
      <c r="AF203" s="3290"/>
      <c r="AG203" s="3291"/>
    </row>
    <row r="204" spans="1:33" ht="24" customHeight="1" x14ac:dyDescent="0.2">
      <c r="A204" s="3213" t="s">
        <v>468</v>
      </c>
      <c r="B204" s="3398" t="s">
        <v>75</v>
      </c>
      <c r="C204" s="3388" t="s">
        <v>76</v>
      </c>
      <c r="D204" s="3258" t="s">
        <v>77</v>
      </c>
      <c r="E204" s="3389" t="s">
        <v>469</v>
      </c>
      <c r="F204" s="3258" t="s">
        <v>454</v>
      </c>
      <c r="G204" s="3258" t="s">
        <v>455</v>
      </c>
      <c r="H204" s="3258" t="s">
        <v>456</v>
      </c>
      <c r="I204" s="3384">
        <v>10</v>
      </c>
      <c r="J204" s="3384">
        <v>10</v>
      </c>
      <c r="K204" s="3386">
        <v>24</v>
      </c>
      <c r="L204" s="3386">
        <v>24</v>
      </c>
      <c r="M204" s="3380" t="s">
        <v>943</v>
      </c>
      <c r="N204" s="3397" t="s">
        <v>944</v>
      </c>
      <c r="O204" s="3344">
        <f>AC204</f>
        <v>19.9176</v>
      </c>
      <c r="P204" s="3402">
        <v>0</v>
      </c>
      <c r="Q204" s="3402">
        <f>+AC213</f>
        <v>22176.000000000004</v>
      </c>
      <c r="R204" s="3402">
        <v>0</v>
      </c>
      <c r="S204" s="3403">
        <f>+SUM(O204:Q214)</f>
        <v>22195.917600000004</v>
      </c>
      <c r="T204" s="3377" t="s">
        <v>470</v>
      </c>
      <c r="U204" s="1438" t="s">
        <v>64</v>
      </c>
      <c r="V204" s="1390"/>
      <c r="W204" s="1621" t="s">
        <v>105</v>
      </c>
      <c r="X204" s="1373"/>
      <c r="Y204" s="1405"/>
      <c r="Z204" s="1411"/>
      <c r="AA204" s="1416"/>
      <c r="AB204" s="1416"/>
      <c r="AC204" s="1313">
        <f>SUM(AB205:AB212)</f>
        <v>19.9176</v>
      </c>
      <c r="AD204" s="1405"/>
      <c r="AE204" s="1405"/>
      <c r="AF204" s="1459"/>
      <c r="AG204" s="3379"/>
    </row>
    <row r="205" spans="1:33" ht="24" customHeight="1" x14ac:dyDescent="0.2">
      <c r="A205" s="3214"/>
      <c r="B205" s="3352"/>
      <c r="C205" s="3249"/>
      <c r="D205" s="3249"/>
      <c r="E205" s="3257"/>
      <c r="F205" s="3249"/>
      <c r="G205" s="3249"/>
      <c r="H205" s="3249"/>
      <c r="I205" s="3349"/>
      <c r="J205" s="3349"/>
      <c r="K205" s="3349"/>
      <c r="L205" s="3349"/>
      <c r="M205" s="3343"/>
      <c r="N205" s="3371"/>
      <c r="O205" s="3345"/>
      <c r="P205" s="3332"/>
      <c r="Q205" s="3332"/>
      <c r="R205" s="3332"/>
      <c r="S205" s="3332"/>
      <c r="T205" s="3335"/>
      <c r="U205" s="1460"/>
      <c r="V205" s="1366" t="s">
        <v>47</v>
      </c>
      <c r="W205" s="1619" t="s">
        <v>359</v>
      </c>
      <c r="X205" s="1367">
        <v>4</v>
      </c>
      <c r="Y205" s="1368" t="s">
        <v>264</v>
      </c>
      <c r="Z205" s="1369">
        <v>1.65</v>
      </c>
      <c r="AA205" s="1374">
        <f t="shared" ref="AA205:AA211" si="59">+X205*Z205</f>
        <v>6.6</v>
      </c>
      <c r="AB205" s="1374">
        <f t="shared" ref="AB205:AB206" si="60">+AA205*0.12+AA205</f>
        <v>7.3919999999999995</v>
      </c>
      <c r="AC205" s="1374"/>
      <c r="AD205" s="1405"/>
      <c r="AE205" s="1405"/>
      <c r="AF205" s="1405" t="s">
        <v>52</v>
      </c>
      <c r="AG205" s="3337"/>
    </row>
    <row r="206" spans="1:33" ht="24" customHeight="1" x14ac:dyDescent="0.2">
      <c r="A206" s="3214"/>
      <c r="B206" s="3352"/>
      <c r="C206" s="3249"/>
      <c r="D206" s="3249"/>
      <c r="E206" s="3257"/>
      <c r="F206" s="3249"/>
      <c r="G206" s="3249"/>
      <c r="H206" s="3249"/>
      <c r="I206" s="3349"/>
      <c r="J206" s="3349"/>
      <c r="K206" s="3349"/>
      <c r="L206" s="3349"/>
      <c r="M206" s="3343"/>
      <c r="N206" s="3371"/>
      <c r="O206" s="3345"/>
      <c r="P206" s="3332"/>
      <c r="Q206" s="3332"/>
      <c r="R206" s="3332"/>
      <c r="S206" s="3332"/>
      <c r="T206" s="3335"/>
      <c r="U206" s="1460"/>
      <c r="V206" s="1366" t="s">
        <v>47</v>
      </c>
      <c r="W206" s="1619" t="s">
        <v>364</v>
      </c>
      <c r="X206" s="1367">
        <v>3</v>
      </c>
      <c r="Y206" s="1368" t="s">
        <v>331</v>
      </c>
      <c r="Z206" s="1374">
        <v>0.21</v>
      </c>
      <c r="AA206" s="1374">
        <f t="shared" si="59"/>
        <v>0.63</v>
      </c>
      <c r="AB206" s="1374">
        <f t="shared" si="60"/>
        <v>0.7056</v>
      </c>
      <c r="AC206" s="1416"/>
      <c r="AD206" s="1405"/>
      <c r="AE206" s="1405"/>
      <c r="AF206" s="1405" t="s">
        <v>52</v>
      </c>
      <c r="AG206" s="3337"/>
    </row>
    <row r="207" spans="1:33" ht="24" customHeight="1" x14ac:dyDescent="0.2">
      <c r="A207" s="3214"/>
      <c r="B207" s="3352"/>
      <c r="C207" s="3249"/>
      <c r="D207" s="3249"/>
      <c r="E207" s="3257"/>
      <c r="F207" s="3249"/>
      <c r="G207" s="3249"/>
      <c r="H207" s="3249"/>
      <c r="I207" s="3349"/>
      <c r="J207" s="3349"/>
      <c r="K207" s="3349"/>
      <c r="L207" s="3349"/>
      <c r="M207" s="3343"/>
      <c r="N207" s="3371"/>
      <c r="O207" s="3345"/>
      <c r="P207" s="3332"/>
      <c r="Q207" s="3332"/>
      <c r="R207" s="3332"/>
      <c r="S207" s="3332"/>
      <c r="T207" s="3335"/>
      <c r="U207" s="1460"/>
      <c r="V207" s="1366" t="s">
        <v>47</v>
      </c>
      <c r="W207" s="1619" t="s">
        <v>348</v>
      </c>
      <c r="X207" s="1367">
        <v>2</v>
      </c>
      <c r="Y207" s="1368" t="s">
        <v>330</v>
      </c>
      <c r="Z207" s="1369">
        <v>3.25</v>
      </c>
      <c r="AA207" s="1374">
        <f t="shared" si="59"/>
        <v>6.5</v>
      </c>
      <c r="AB207" s="1374">
        <f>+AA207</f>
        <v>6.5</v>
      </c>
      <c r="AC207" s="1313"/>
      <c r="AD207" s="1368"/>
      <c r="AE207" s="1368"/>
      <c r="AF207" s="1368" t="s">
        <v>52</v>
      </c>
      <c r="AG207" s="3337"/>
    </row>
    <row r="208" spans="1:33" ht="24" customHeight="1" x14ac:dyDescent="0.2">
      <c r="A208" s="3214"/>
      <c r="B208" s="3352"/>
      <c r="C208" s="3249"/>
      <c r="D208" s="3249"/>
      <c r="E208" s="3257"/>
      <c r="F208" s="3249"/>
      <c r="G208" s="3249"/>
      <c r="H208" s="3249"/>
      <c r="I208" s="3349"/>
      <c r="J208" s="3349"/>
      <c r="K208" s="3349"/>
      <c r="L208" s="3349"/>
      <c r="M208" s="3343"/>
      <c r="N208" s="3371"/>
      <c r="O208" s="3345"/>
      <c r="P208" s="3332"/>
      <c r="Q208" s="3332"/>
      <c r="R208" s="3332"/>
      <c r="S208" s="3332"/>
      <c r="T208" s="3335"/>
      <c r="U208" s="1460"/>
      <c r="V208" s="1366" t="s">
        <v>47</v>
      </c>
      <c r="W208" s="1619" t="s">
        <v>335</v>
      </c>
      <c r="X208" s="1373">
        <v>6</v>
      </c>
      <c r="Y208" s="1405" t="s">
        <v>264</v>
      </c>
      <c r="Z208" s="1411">
        <v>0.24</v>
      </c>
      <c r="AA208" s="1374">
        <f t="shared" si="59"/>
        <v>1.44</v>
      </c>
      <c r="AB208" s="1374">
        <f t="shared" ref="AB208:AB211" si="61">+AA208*0.12+AA208</f>
        <v>1.6128</v>
      </c>
      <c r="AC208" s="1313"/>
      <c r="AD208" s="1368"/>
      <c r="AE208" s="1368"/>
      <c r="AF208" s="1368" t="s">
        <v>52</v>
      </c>
      <c r="AG208" s="3337"/>
    </row>
    <row r="209" spans="1:33" ht="24" customHeight="1" x14ac:dyDescent="0.2">
      <c r="A209" s="3214"/>
      <c r="B209" s="3352"/>
      <c r="C209" s="3249"/>
      <c r="D209" s="3249"/>
      <c r="E209" s="3257"/>
      <c r="F209" s="3249"/>
      <c r="G209" s="3249"/>
      <c r="H209" s="3249"/>
      <c r="I209" s="3349"/>
      <c r="J209" s="3349"/>
      <c r="K209" s="3349"/>
      <c r="L209" s="3349"/>
      <c r="M209" s="3343"/>
      <c r="N209" s="3371"/>
      <c r="O209" s="3345"/>
      <c r="P209" s="3332"/>
      <c r="Q209" s="3332"/>
      <c r="R209" s="3332"/>
      <c r="S209" s="3332"/>
      <c r="T209" s="3335"/>
      <c r="U209" s="1460"/>
      <c r="V209" s="1366" t="s">
        <v>47</v>
      </c>
      <c r="W209" s="1620" t="s">
        <v>361</v>
      </c>
      <c r="X209" s="1367">
        <v>1</v>
      </c>
      <c r="Y209" s="1405" t="s">
        <v>264</v>
      </c>
      <c r="Z209" s="1369">
        <v>1.94</v>
      </c>
      <c r="AA209" s="1374">
        <f t="shared" si="59"/>
        <v>1.94</v>
      </c>
      <c r="AB209" s="1374">
        <f t="shared" si="61"/>
        <v>2.1728000000000001</v>
      </c>
      <c r="AC209" s="1437"/>
      <c r="AD209" s="1405"/>
      <c r="AE209" s="1405"/>
      <c r="AF209" s="1405" t="s">
        <v>52</v>
      </c>
      <c r="AG209" s="3337"/>
    </row>
    <row r="210" spans="1:33" ht="24" customHeight="1" x14ac:dyDescent="0.2">
      <c r="A210" s="3214"/>
      <c r="B210" s="3352"/>
      <c r="C210" s="3249"/>
      <c r="D210" s="3249"/>
      <c r="E210" s="3257"/>
      <c r="F210" s="3249"/>
      <c r="G210" s="3249"/>
      <c r="H210" s="3249"/>
      <c r="I210" s="3349"/>
      <c r="J210" s="3349"/>
      <c r="K210" s="3349"/>
      <c r="L210" s="3349"/>
      <c r="M210" s="3343"/>
      <c r="N210" s="3371"/>
      <c r="O210" s="3345"/>
      <c r="P210" s="3332"/>
      <c r="Q210" s="3332"/>
      <c r="R210" s="3332"/>
      <c r="S210" s="3332"/>
      <c r="T210" s="3335"/>
      <c r="U210" s="1460"/>
      <c r="V210" s="1366" t="s">
        <v>47</v>
      </c>
      <c r="W210" s="1620" t="s">
        <v>363</v>
      </c>
      <c r="X210" s="1367">
        <v>1</v>
      </c>
      <c r="Y210" s="1368" t="s">
        <v>331</v>
      </c>
      <c r="Z210" s="1369">
        <v>0.69</v>
      </c>
      <c r="AA210" s="1439">
        <f t="shared" si="59"/>
        <v>0.69</v>
      </c>
      <c r="AB210" s="1374">
        <f t="shared" si="61"/>
        <v>0.77279999999999993</v>
      </c>
      <c r="AC210" s="1313"/>
      <c r="AD210" s="1368"/>
      <c r="AE210" s="1368"/>
      <c r="AF210" s="1368" t="s">
        <v>52</v>
      </c>
      <c r="AG210" s="3337"/>
    </row>
    <row r="211" spans="1:33" ht="24" customHeight="1" x14ac:dyDescent="0.2">
      <c r="A211" s="3214"/>
      <c r="B211" s="3352"/>
      <c r="C211" s="3249"/>
      <c r="D211" s="3249"/>
      <c r="E211" s="3257"/>
      <c r="F211" s="3249"/>
      <c r="G211" s="3249"/>
      <c r="H211" s="3249"/>
      <c r="I211" s="3349"/>
      <c r="J211" s="3349"/>
      <c r="K211" s="3349"/>
      <c r="L211" s="3349"/>
      <c r="M211" s="3343"/>
      <c r="N211" s="3371"/>
      <c r="O211" s="3345"/>
      <c r="P211" s="3332"/>
      <c r="Q211" s="3332"/>
      <c r="R211" s="3332"/>
      <c r="S211" s="3332"/>
      <c r="T211" s="3335"/>
      <c r="U211" s="1460"/>
      <c r="V211" s="1366" t="s">
        <v>47</v>
      </c>
      <c r="W211" s="1619" t="s">
        <v>386</v>
      </c>
      <c r="X211" s="1440">
        <v>4</v>
      </c>
      <c r="Y211" s="1368" t="s">
        <v>264</v>
      </c>
      <c r="Z211" s="1369">
        <v>7.0000000000000007E-2</v>
      </c>
      <c r="AA211" s="1439">
        <f t="shared" si="59"/>
        <v>0.28000000000000003</v>
      </c>
      <c r="AB211" s="1374">
        <f t="shared" si="61"/>
        <v>0.31360000000000005</v>
      </c>
      <c r="AC211" s="1461"/>
      <c r="AD211" s="1377"/>
      <c r="AE211" s="1377"/>
      <c r="AF211" s="1377" t="s">
        <v>52</v>
      </c>
      <c r="AG211" s="3337"/>
    </row>
    <row r="212" spans="1:33" s="2422" customFormat="1" ht="24" customHeight="1" x14ac:dyDescent="0.2">
      <c r="A212" s="3214"/>
      <c r="B212" s="3352"/>
      <c r="C212" s="3249"/>
      <c r="D212" s="3249"/>
      <c r="E212" s="3257"/>
      <c r="F212" s="3249"/>
      <c r="G212" s="3249"/>
      <c r="H212" s="3249"/>
      <c r="I212" s="3349"/>
      <c r="J212" s="3349"/>
      <c r="K212" s="3349"/>
      <c r="L212" s="3349"/>
      <c r="M212" s="3343"/>
      <c r="N212" s="3371"/>
      <c r="O212" s="3345"/>
      <c r="P212" s="3332"/>
      <c r="Q212" s="3332"/>
      <c r="R212" s="3332"/>
      <c r="S212" s="3332"/>
      <c r="T212" s="3335"/>
      <c r="U212" s="1460"/>
      <c r="V212" s="1366" t="s">
        <v>47</v>
      </c>
      <c r="W212" s="1619" t="s">
        <v>387</v>
      </c>
      <c r="X212" s="1440">
        <v>4</v>
      </c>
      <c r="Y212" s="1368" t="s">
        <v>264</v>
      </c>
      <c r="Z212" s="1369">
        <v>0.1</v>
      </c>
      <c r="AA212" s="1374">
        <f t="shared" ref="AA212" si="62">+X212*Z212</f>
        <v>0.4</v>
      </c>
      <c r="AB212" s="1374">
        <f t="shared" ref="AB212" si="63">+AA212*0.12+AA212</f>
        <v>0.44800000000000001</v>
      </c>
      <c r="AC212" s="1313"/>
      <c r="AD212" s="1368"/>
      <c r="AE212" s="1368"/>
      <c r="AF212" s="1368" t="s">
        <v>52</v>
      </c>
      <c r="AG212" s="3337"/>
    </row>
    <row r="213" spans="1:33" s="2422" customFormat="1" ht="24" customHeight="1" x14ac:dyDescent="0.2">
      <c r="A213" s="3214"/>
      <c r="B213" s="3352"/>
      <c r="C213" s="3249"/>
      <c r="D213" s="3249"/>
      <c r="E213" s="3257"/>
      <c r="F213" s="3249"/>
      <c r="G213" s="3249"/>
      <c r="H213" s="3249"/>
      <c r="I213" s="3349"/>
      <c r="J213" s="3349"/>
      <c r="K213" s="3349"/>
      <c r="L213" s="3349"/>
      <c r="M213" s="3343"/>
      <c r="N213" s="3371"/>
      <c r="O213" s="3345"/>
      <c r="P213" s="3332"/>
      <c r="Q213" s="3332"/>
      <c r="R213" s="3332"/>
      <c r="S213" s="3332"/>
      <c r="T213" s="3335"/>
      <c r="U213" s="1460" t="s">
        <v>740</v>
      </c>
      <c r="V213" s="2444"/>
      <c r="W213" s="2447" t="s">
        <v>82</v>
      </c>
      <c r="X213" s="2445"/>
      <c r="Y213" s="2446"/>
      <c r="Z213" s="2421"/>
      <c r="AA213" s="1436"/>
      <c r="AB213" s="1436"/>
      <c r="AC213" s="2448">
        <f>+AB214</f>
        <v>22176.000000000004</v>
      </c>
      <c r="AD213" s="2446"/>
      <c r="AE213" s="2446"/>
      <c r="AF213" s="1462"/>
      <c r="AG213" s="3337"/>
    </row>
    <row r="214" spans="1:33" ht="24" customHeight="1" x14ac:dyDescent="0.2">
      <c r="A214" s="3214"/>
      <c r="B214" s="3393"/>
      <c r="C214" s="3277"/>
      <c r="D214" s="3277"/>
      <c r="E214" s="3284"/>
      <c r="F214" s="3277"/>
      <c r="G214" s="3277"/>
      <c r="H214" s="3277"/>
      <c r="I214" s="3350"/>
      <c r="J214" s="3350"/>
      <c r="K214" s="3350"/>
      <c r="L214" s="3350"/>
      <c r="M214" s="3328"/>
      <c r="N214" s="3401"/>
      <c r="O214" s="3346"/>
      <c r="P214" s="3333"/>
      <c r="Q214" s="3333"/>
      <c r="R214" s="3333"/>
      <c r="S214" s="3333"/>
      <c r="T214" s="3330"/>
      <c r="U214" s="1381"/>
      <c r="V214" s="1393" t="s">
        <v>47</v>
      </c>
      <c r="W214" s="1618" t="s">
        <v>2110</v>
      </c>
      <c r="X214" s="1441">
        <v>15</v>
      </c>
      <c r="Y214" s="1383" t="s">
        <v>264</v>
      </c>
      <c r="Z214" s="1384">
        <v>1320</v>
      </c>
      <c r="AA214" s="1395">
        <f>+X214*Z214</f>
        <v>19800</v>
      </c>
      <c r="AB214" s="1395">
        <f>+AA214*1.12</f>
        <v>22176.000000000004</v>
      </c>
      <c r="AC214" s="1396"/>
      <c r="AD214" s="1383"/>
      <c r="AE214" s="1383"/>
      <c r="AF214" s="1463" t="s">
        <v>52</v>
      </c>
      <c r="AG214" s="3338"/>
    </row>
    <row r="215" spans="1:33" ht="118.5" customHeight="1" x14ac:dyDescent="0.2">
      <c r="A215" s="3214"/>
      <c r="B215" s="3339" t="s">
        <v>93</v>
      </c>
      <c r="C215" s="3254" t="s">
        <v>94</v>
      </c>
      <c r="D215" s="3255" t="s">
        <v>77</v>
      </c>
      <c r="E215" s="3400" t="s">
        <v>47</v>
      </c>
      <c r="F215" s="3255" t="s">
        <v>945</v>
      </c>
      <c r="G215" s="3255" t="s">
        <v>941</v>
      </c>
      <c r="H215" s="3255" t="s">
        <v>460</v>
      </c>
      <c r="I215" s="3351">
        <v>308</v>
      </c>
      <c r="J215" s="3351">
        <v>308</v>
      </c>
      <c r="K215" s="3348">
        <v>24</v>
      </c>
      <c r="L215" s="3348">
        <v>24</v>
      </c>
      <c r="M215" s="3327" t="s">
        <v>937</v>
      </c>
      <c r="N215" s="3327" t="s">
        <v>946</v>
      </c>
      <c r="O215" s="3358">
        <f>AC215</f>
        <v>15.411199999999999</v>
      </c>
      <c r="P215" s="3347">
        <v>0</v>
      </c>
      <c r="Q215" s="3347">
        <v>0</v>
      </c>
      <c r="R215" s="3347">
        <v>0</v>
      </c>
      <c r="S215" s="3331">
        <f>+SUM(O215:Q216)</f>
        <v>15.411199999999999</v>
      </c>
      <c r="T215" s="3334" t="s">
        <v>471</v>
      </c>
      <c r="U215" s="1389" t="s">
        <v>64</v>
      </c>
      <c r="V215" s="1390" t="s">
        <v>47</v>
      </c>
      <c r="W215" s="1617" t="s">
        <v>105</v>
      </c>
      <c r="X215" s="1360"/>
      <c r="Y215" s="1361"/>
      <c r="Z215" s="1362"/>
      <c r="AA215" s="1391"/>
      <c r="AB215" s="1391"/>
      <c r="AC215" s="1392">
        <f>AB216</f>
        <v>15.411199999999999</v>
      </c>
      <c r="AD215" s="1405"/>
      <c r="AE215" s="1405"/>
      <c r="AF215" s="1406"/>
      <c r="AG215" s="3336"/>
    </row>
    <row r="216" spans="1:33" ht="118.5" customHeight="1" x14ac:dyDescent="0.2">
      <c r="A216" s="3214"/>
      <c r="B216" s="3352"/>
      <c r="C216" s="3249"/>
      <c r="D216" s="3249"/>
      <c r="E216" s="3257"/>
      <c r="F216" s="3249"/>
      <c r="G216" s="3249"/>
      <c r="H216" s="3249"/>
      <c r="I216" s="3349"/>
      <c r="J216" s="3349"/>
      <c r="K216" s="3349"/>
      <c r="L216" s="3349"/>
      <c r="M216" s="3343"/>
      <c r="N216" s="3343"/>
      <c r="O216" s="3345"/>
      <c r="P216" s="3332"/>
      <c r="Q216" s="3332"/>
      <c r="R216" s="3332"/>
      <c r="S216" s="3332"/>
      <c r="T216" s="3335"/>
      <c r="U216" s="1381"/>
      <c r="V216" s="1393" t="s">
        <v>47</v>
      </c>
      <c r="W216" s="1618" t="s">
        <v>1428</v>
      </c>
      <c r="X216" s="1394">
        <v>1</v>
      </c>
      <c r="Y216" s="1383" t="s">
        <v>264</v>
      </c>
      <c r="Z216" s="1384">
        <v>13.76</v>
      </c>
      <c r="AA216" s="1395">
        <f>+X216*Z216</f>
        <v>13.76</v>
      </c>
      <c r="AB216" s="1395">
        <f>+AA216*0.12+AA216</f>
        <v>15.411199999999999</v>
      </c>
      <c r="AC216" s="1396"/>
      <c r="AD216" s="1464"/>
      <c r="AE216" s="1464"/>
      <c r="AF216" s="1465" t="s">
        <v>52</v>
      </c>
      <c r="AG216" s="3337"/>
    </row>
    <row r="217" spans="1:33" ht="18" customHeight="1" x14ac:dyDescent="0.2">
      <c r="A217" s="3214"/>
      <c r="B217" s="3339" t="s">
        <v>44</v>
      </c>
      <c r="C217" s="3254" t="s">
        <v>329</v>
      </c>
      <c r="D217" s="3255" t="s">
        <v>262</v>
      </c>
      <c r="E217" s="3266" t="s">
        <v>47</v>
      </c>
      <c r="F217" s="3406" t="s">
        <v>1381</v>
      </c>
      <c r="G217" s="3255" t="s">
        <v>96</v>
      </c>
      <c r="H217" s="3255" t="s">
        <v>416</v>
      </c>
      <c r="I217" s="3351">
        <v>1</v>
      </c>
      <c r="J217" s="3351">
        <v>2</v>
      </c>
      <c r="K217" s="3348">
        <v>2</v>
      </c>
      <c r="L217" s="3348">
        <v>4</v>
      </c>
      <c r="M217" s="3341" t="s">
        <v>463</v>
      </c>
      <c r="N217" s="3341" t="s">
        <v>366</v>
      </c>
      <c r="O217" s="3358">
        <f>+AC217</f>
        <v>18.311999999999998</v>
      </c>
      <c r="P217" s="3347">
        <v>0</v>
      </c>
      <c r="Q217" s="3347">
        <v>0</v>
      </c>
      <c r="R217" s="3347">
        <v>0</v>
      </c>
      <c r="S217" s="3331">
        <f>+SUM(O217:Q221)</f>
        <v>18.311999999999998</v>
      </c>
      <c r="T217" s="3334" t="s">
        <v>472</v>
      </c>
      <c r="U217" s="1438" t="s">
        <v>64</v>
      </c>
      <c r="V217" s="1390"/>
      <c r="W217" s="1624" t="s">
        <v>105</v>
      </c>
      <c r="X217" s="1373"/>
      <c r="Y217" s="1405"/>
      <c r="Z217" s="1411"/>
      <c r="AA217" s="1416"/>
      <c r="AB217" s="1416"/>
      <c r="AC217" s="1437">
        <f>SUM(AB218:AB221)</f>
        <v>18.311999999999998</v>
      </c>
      <c r="AD217" s="1405"/>
      <c r="AE217" s="1405"/>
      <c r="AF217" s="1459"/>
      <c r="AG217" s="3336"/>
    </row>
    <row r="218" spans="1:33" ht="18" customHeight="1" x14ac:dyDescent="0.2">
      <c r="A218" s="3214"/>
      <c r="B218" s="3352"/>
      <c r="C218" s="3249"/>
      <c r="D218" s="3249"/>
      <c r="E218" s="3257"/>
      <c r="F218" s="3249"/>
      <c r="G218" s="3249"/>
      <c r="H218" s="3249"/>
      <c r="I218" s="3349"/>
      <c r="J218" s="3349"/>
      <c r="K218" s="3349"/>
      <c r="L218" s="3349"/>
      <c r="M218" s="3343"/>
      <c r="N218" s="3343"/>
      <c r="O218" s="3345"/>
      <c r="P218" s="3332"/>
      <c r="Q218" s="3332"/>
      <c r="R218" s="3332"/>
      <c r="S218" s="3332"/>
      <c r="T218" s="3335"/>
      <c r="U218" s="1438"/>
      <c r="V218" s="1366" t="s">
        <v>47</v>
      </c>
      <c r="W218" s="1619" t="s">
        <v>358</v>
      </c>
      <c r="X218" s="1367">
        <v>1</v>
      </c>
      <c r="Y218" s="1368" t="s">
        <v>331</v>
      </c>
      <c r="Z218" s="1369">
        <v>1.8</v>
      </c>
      <c r="AA218" s="1439">
        <f t="shared" ref="AA218:AA221" si="64">+X218*Z218</f>
        <v>1.8</v>
      </c>
      <c r="AB218" s="1416">
        <f t="shared" ref="AB218:AB221" si="65">+AA218*0.12+AA218</f>
        <v>2.016</v>
      </c>
      <c r="AC218" s="1437"/>
      <c r="AD218" s="1405"/>
      <c r="AE218" s="1405"/>
      <c r="AF218" s="1405" t="s">
        <v>52</v>
      </c>
      <c r="AG218" s="3337"/>
    </row>
    <row r="219" spans="1:33" ht="18" customHeight="1" x14ac:dyDescent="0.2">
      <c r="A219" s="3214"/>
      <c r="B219" s="3352"/>
      <c r="C219" s="3249"/>
      <c r="D219" s="3249"/>
      <c r="E219" s="3257"/>
      <c r="F219" s="3249"/>
      <c r="G219" s="3249"/>
      <c r="H219" s="3249"/>
      <c r="I219" s="3349"/>
      <c r="J219" s="3349"/>
      <c r="K219" s="3349"/>
      <c r="L219" s="3349"/>
      <c r="M219" s="3343"/>
      <c r="N219" s="3343"/>
      <c r="O219" s="3345"/>
      <c r="P219" s="3332"/>
      <c r="Q219" s="3332"/>
      <c r="R219" s="3332"/>
      <c r="S219" s="3332"/>
      <c r="T219" s="3335"/>
      <c r="U219" s="1438"/>
      <c r="V219" s="1466" t="s">
        <v>47</v>
      </c>
      <c r="W219" s="1619" t="s">
        <v>148</v>
      </c>
      <c r="X219" s="1367">
        <v>3</v>
      </c>
      <c r="Y219" s="1368" t="s">
        <v>264</v>
      </c>
      <c r="Z219" s="1369">
        <v>0.65</v>
      </c>
      <c r="AA219" s="1439">
        <f t="shared" si="64"/>
        <v>1.9500000000000002</v>
      </c>
      <c r="AB219" s="1374">
        <f t="shared" si="65"/>
        <v>2.1840000000000002</v>
      </c>
      <c r="AC219" s="1437"/>
      <c r="AD219" s="1405"/>
      <c r="AE219" s="1405"/>
      <c r="AF219" s="1405" t="s">
        <v>52</v>
      </c>
      <c r="AG219" s="3337"/>
    </row>
    <row r="220" spans="1:33" ht="33.950000000000003" customHeight="1" x14ac:dyDescent="0.2">
      <c r="A220" s="3214"/>
      <c r="B220" s="3352"/>
      <c r="C220" s="3249"/>
      <c r="D220" s="3249"/>
      <c r="E220" s="3257"/>
      <c r="F220" s="3249"/>
      <c r="G220" s="3249"/>
      <c r="H220" s="3249"/>
      <c r="I220" s="3349"/>
      <c r="J220" s="3349"/>
      <c r="K220" s="3349"/>
      <c r="L220" s="3349"/>
      <c r="M220" s="3343"/>
      <c r="N220" s="3343"/>
      <c r="O220" s="3345"/>
      <c r="P220" s="3332"/>
      <c r="Q220" s="3332"/>
      <c r="R220" s="3332"/>
      <c r="S220" s="3332"/>
      <c r="T220" s="3335"/>
      <c r="U220" s="1311"/>
      <c r="V220" s="1366" t="s">
        <v>47</v>
      </c>
      <c r="W220" s="1619" t="s">
        <v>378</v>
      </c>
      <c r="X220" s="1367">
        <v>2</v>
      </c>
      <c r="Y220" s="1368" t="s">
        <v>331</v>
      </c>
      <c r="Z220" s="1416">
        <v>5.4</v>
      </c>
      <c r="AA220" s="1439">
        <f t="shared" si="64"/>
        <v>10.8</v>
      </c>
      <c r="AB220" s="1374">
        <f t="shared" si="65"/>
        <v>12.096</v>
      </c>
      <c r="AC220" s="1313"/>
      <c r="AD220" s="1368"/>
      <c r="AE220" s="1368"/>
      <c r="AF220" s="1368" t="s">
        <v>52</v>
      </c>
      <c r="AG220" s="3337"/>
    </row>
    <row r="221" spans="1:33" ht="18" customHeight="1" thickBot="1" x14ac:dyDescent="0.25">
      <c r="A221" s="3214"/>
      <c r="B221" s="3364"/>
      <c r="C221" s="3307"/>
      <c r="D221" s="3307"/>
      <c r="E221" s="3308"/>
      <c r="F221" s="3307"/>
      <c r="G221" s="3307"/>
      <c r="H221" s="3307"/>
      <c r="I221" s="3374"/>
      <c r="J221" s="3374"/>
      <c r="K221" s="3374"/>
      <c r="L221" s="3374"/>
      <c r="M221" s="3365"/>
      <c r="N221" s="3365"/>
      <c r="O221" s="3373"/>
      <c r="P221" s="3366"/>
      <c r="Q221" s="3366"/>
      <c r="R221" s="3366"/>
      <c r="S221" s="3366"/>
      <c r="T221" s="3367"/>
      <c r="U221" s="1427"/>
      <c r="V221" s="1428" t="s">
        <v>47</v>
      </c>
      <c r="W221" s="1623" t="s">
        <v>332</v>
      </c>
      <c r="X221" s="1444">
        <v>2</v>
      </c>
      <c r="Y221" s="1445" t="s">
        <v>264</v>
      </c>
      <c r="Z221" s="1446">
        <v>0.9</v>
      </c>
      <c r="AA221" s="1447">
        <f t="shared" si="64"/>
        <v>1.8</v>
      </c>
      <c r="AB221" s="1447">
        <f t="shared" si="65"/>
        <v>2.016</v>
      </c>
      <c r="AC221" s="1448"/>
      <c r="AD221" s="1445"/>
      <c r="AE221" s="1467"/>
      <c r="AF221" s="1467" t="s">
        <v>52</v>
      </c>
      <c r="AG221" s="3369"/>
    </row>
    <row r="222" spans="1:33" ht="22.5" customHeight="1" thickBot="1" x14ac:dyDescent="0.25">
      <c r="A222" s="3215"/>
      <c r="B222" s="3315" t="s">
        <v>137</v>
      </c>
      <c r="C222" s="3287"/>
      <c r="D222" s="3287"/>
      <c r="E222" s="3287"/>
      <c r="F222" s="3287"/>
      <c r="G222" s="3287"/>
      <c r="H222" s="3287"/>
      <c r="I222" s="3287"/>
      <c r="J222" s="3287"/>
      <c r="K222" s="3287"/>
      <c r="L222" s="3287"/>
      <c r="M222" s="3287"/>
      <c r="N222" s="1580" t="s">
        <v>138</v>
      </c>
      <c r="O222" s="1667">
        <f>SUM(O204:O217)</f>
        <v>53.640799999999999</v>
      </c>
      <c r="P222" s="1668">
        <f>SUM(P204:P217)</f>
        <v>0</v>
      </c>
      <c r="Q222" s="1668">
        <f>SUM(Q204:Q217)</f>
        <v>22176.000000000004</v>
      </c>
      <c r="R222" s="1668">
        <f>SUM(R204:R217)</f>
        <v>0</v>
      </c>
      <c r="S222" s="1668">
        <f>SUM(S204:S221)</f>
        <v>22229.640800000005</v>
      </c>
      <c r="T222" s="1596"/>
      <c r="U222" s="3288" t="s">
        <v>139</v>
      </c>
      <c r="V222" s="3287"/>
      <c r="W222" s="3287"/>
      <c r="X222" s="3287"/>
      <c r="Y222" s="3287"/>
      <c r="Z222" s="3287"/>
      <c r="AA222" s="3287"/>
      <c r="AB222" s="1578" t="s">
        <v>138</v>
      </c>
      <c r="AC222" s="1662">
        <f>SUM(AC204:AC221)</f>
        <v>22229.640800000005</v>
      </c>
      <c r="AD222" s="3289"/>
      <c r="AE222" s="3290"/>
      <c r="AF222" s="3290"/>
      <c r="AG222" s="3291"/>
    </row>
    <row r="223" spans="1:33" ht="27" customHeight="1" x14ac:dyDescent="0.2">
      <c r="A223" s="3213" t="s">
        <v>473</v>
      </c>
      <c r="B223" s="3413" t="s">
        <v>44</v>
      </c>
      <c r="C223" s="3415" t="s">
        <v>329</v>
      </c>
      <c r="D223" s="3380" t="s">
        <v>1376</v>
      </c>
      <c r="E223" s="3416" t="s">
        <v>47</v>
      </c>
      <c r="F223" s="3380" t="s">
        <v>454</v>
      </c>
      <c r="G223" s="3380" t="s">
        <v>455</v>
      </c>
      <c r="H223" s="3380" t="s">
        <v>456</v>
      </c>
      <c r="I223" s="3384">
        <v>6</v>
      </c>
      <c r="J223" s="3384">
        <v>6</v>
      </c>
      <c r="K223" s="3386">
        <v>24</v>
      </c>
      <c r="L223" s="3386">
        <v>24</v>
      </c>
      <c r="M223" s="3380" t="s">
        <v>1412</v>
      </c>
      <c r="N223" s="3412" t="s">
        <v>1411</v>
      </c>
      <c r="O223" s="3344">
        <f>SUM(AC223)</f>
        <v>19.9176</v>
      </c>
      <c r="P223" s="3383">
        <v>0</v>
      </c>
      <c r="Q223" s="3383">
        <v>0</v>
      </c>
      <c r="R223" s="3383">
        <v>0</v>
      </c>
      <c r="S223" s="3375">
        <f>SUM(O223:R231)</f>
        <v>19.9176</v>
      </c>
      <c r="T223" s="3377" t="s">
        <v>474</v>
      </c>
      <c r="U223" s="1438" t="s">
        <v>64</v>
      </c>
      <c r="V223" s="1602"/>
      <c r="W223" s="1621" t="s">
        <v>105</v>
      </c>
      <c r="X223" s="1450"/>
      <c r="Y223" s="1368"/>
      <c r="Z223" s="1369"/>
      <c r="AA223" s="1374"/>
      <c r="AB223" s="1374"/>
      <c r="AC223" s="1313">
        <f>SUM(AB224:AB231)</f>
        <v>19.9176</v>
      </c>
      <c r="AD223" s="1368"/>
      <c r="AE223" s="1372"/>
      <c r="AF223" s="1372"/>
      <c r="AG223" s="3379" t="s">
        <v>1431</v>
      </c>
    </row>
    <row r="224" spans="1:33" ht="27" customHeight="1" x14ac:dyDescent="0.2">
      <c r="A224" s="3214"/>
      <c r="B224" s="3408"/>
      <c r="C224" s="3343"/>
      <c r="D224" s="3343"/>
      <c r="E224" s="3411"/>
      <c r="F224" s="3343"/>
      <c r="G224" s="3343"/>
      <c r="H224" s="3343"/>
      <c r="I224" s="3349"/>
      <c r="J224" s="3349"/>
      <c r="K224" s="3349"/>
      <c r="L224" s="3349"/>
      <c r="M224" s="3343"/>
      <c r="N224" s="3371"/>
      <c r="O224" s="3345"/>
      <c r="P224" s="3332"/>
      <c r="Q224" s="3332"/>
      <c r="R224" s="3332"/>
      <c r="S224" s="3332"/>
      <c r="T224" s="3335"/>
      <c r="U224" s="1438"/>
      <c r="V224" s="1366" t="s">
        <v>47</v>
      </c>
      <c r="W224" s="1619" t="s">
        <v>359</v>
      </c>
      <c r="X224" s="1367">
        <v>4</v>
      </c>
      <c r="Y224" s="1368" t="s">
        <v>264</v>
      </c>
      <c r="Z224" s="1369">
        <v>1.65</v>
      </c>
      <c r="AA224" s="1374">
        <f t="shared" ref="AA224:AA231" si="66">+X224*Z224</f>
        <v>6.6</v>
      </c>
      <c r="AB224" s="1374">
        <f t="shared" ref="AB224:AB225" si="67">+AA224*0.12+AA224</f>
        <v>7.3919999999999995</v>
      </c>
      <c r="AC224" s="1313"/>
      <c r="AD224" s="1368"/>
      <c r="AE224" s="1372"/>
      <c r="AF224" s="1372" t="s">
        <v>52</v>
      </c>
      <c r="AG224" s="3337"/>
    </row>
    <row r="225" spans="1:33" ht="27" customHeight="1" x14ac:dyDescent="0.2">
      <c r="A225" s="3214"/>
      <c r="B225" s="3408"/>
      <c r="C225" s="3343"/>
      <c r="D225" s="3343"/>
      <c r="E225" s="3411"/>
      <c r="F225" s="3343"/>
      <c r="G225" s="3343"/>
      <c r="H225" s="3343"/>
      <c r="I225" s="3349"/>
      <c r="J225" s="3349"/>
      <c r="K225" s="3349"/>
      <c r="L225" s="3349"/>
      <c r="M225" s="3343"/>
      <c r="N225" s="3371"/>
      <c r="O225" s="3345"/>
      <c r="P225" s="3332"/>
      <c r="Q225" s="3332"/>
      <c r="R225" s="3332"/>
      <c r="S225" s="3332"/>
      <c r="T225" s="3335"/>
      <c r="U225" s="1438"/>
      <c r="V225" s="1366" t="s">
        <v>47</v>
      </c>
      <c r="W225" s="1619" t="s">
        <v>364</v>
      </c>
      <c r="X225" s="1367">
        <v>3</v>
      </c>
      <c r="Y225" s="1368" t="s">
        <v>331</v>
      </c>
      <c r="Z225" s="1374">
        <v>0.21</v>
      </c>
      <c r="AA225" s="1374">
        <f t="shared" si="66"/>
        <v>0.63</v>
      </c>
      <c r="AB225" s="1374">
        <f t="shared" si="67"/>
        <v>0.7056</v>
      </c>
      <c r="AC225" s="1313"/>
      <c r="AD225" s="1368"/>
      <c r="AE225" s="1372"/>
      <c r="AF225" s="1372" t="s">
        <v>52</v>
      </c>
      <c r="AG225" s="3337"/>
    </row>
    <row r="226" spans="1:33" ht="27" customHeight="1" x14ac:dyDescent="0.2">
      <c r="A226" s="3214"/>
      <c r="B226" s="3408"/>
      <c r="C226" s="3343"/>
      <c r="D226" s="3343"/>
      <c r="E226" s="3411"/>
      <c r="F226" s="3343"/>
      <c r="G226" s="3343"/>
      <c r="H226" s="3343"/>
      <c r="I226" s="3349"/>
      <c r="J226" s="3349"/>
      <c r="K226" s="3349"/>
      <c r="L226" s="3349"/>
      <c r="M226" s="3343"/>
      <c r="N226" s="3371"/>
      <c r="O226" s="3345"/>
      <c r="P226" s="3332"/>
      <c r="Q226" s="3332"/>
      <c r="R226" s="3332"/>
      <c r="S226" s="3332"/>
      <c r="T226" s="3335"/>
      <c r="U226" s="1438"/>
      <c r="V226" s="1468" t="s">
        <v>47</v>
      </c>
      <c r="W226" s="1619" t="s">
        <v>348</v>
      </c>
      <c r="X226" s="1367">
        <v>2</v>
      </c>
      <c r="Y226" s="1368" t="s">
        <v>330</v>
      </c>
      <c r="Z226" s="1369">
        <v>3.25</v>
      </c>
      <c r="AA226" s="1374">
        <f t="shared" si="66"/>
        <v>6.5</v>
      </c>
      <c r="AB226" s="1374">
        <f>+AA226</f>
        <v>6.5</v>
      </c>
      <c r="AC226" s="1313"/>
      <c r="AD226" s="1368"/>
      <c r="AE226" s="1372"/>
      <c r="AF226" s="1372" t="s">
        <v>52</v>
      </c>
      <c r="AG226" s="3337"/>
    </row>
    <row r="227" spans="1:33" ht="27" customHeight="1" x14ac:dyDescent="0.2">
      <c r="A227" s="3214"/>
      <c r="B227" s="3408"/>
      <c r="C227" s="3343"/>
      <c r="D227" s="3343"/>
      <c r="E227" s="3411"/>
      <c r="F227" s="3343"/>
      <c r="G227" s="3343"/>
      <c r="H227" s="3343"/>
      <c r="I227" s="3349"/>
      <c r="J227" s="3349"/>
      <c r="K227" s="3349"/>
      <c r="L227" s="3349"/>
      <c r="M227" s="3343"/>
      <c r="N227" s="3371"/>
      <c r="O227" s="3345"/>
      <c r="P227" s="3332"/>
      <c r="Q227" s="3332"/>
      <c r="R227" s="3332"/>
      <c r="S227" s="3332"/>
      <c r="T227" s="3335"/>
      <c r="U227" s="1438"/>
      <c r="V227" s="1468" t="s">
        <v>47</v>
      </c>
      <c r="W227" s="1619" t="s">
        <v>335</v>
      </c>
      <c r="X227" s="1373">
        <v>6</v>
      </c>
      <c r="Y227" s="1405" t="s">
        <v>264</v>
      </c>
      <c r="Z227" s="1411">
        <v>0.24</v>
      </c>
      <c r="AA227" s="1374">
        <f t="shared" si="66"/>
        <v>1.44</v>
      </c>
      <c r="AB227" s="1374">
        <f t="shared" ref="AB227:AB231" si="68">+AA227*0.12+AA227</f>
        <v>1.6128</v>
      </c>
      <c r="AC227" s="1313"/>
      <c r="AD227" s="1368"/>
      <c r="AE227" s="1372"/>
      <c r="AF227" s="1372" t="s">
        <v>52</v>
      </c>
      <c r="AG227" s="3337"/>
    </row>
    <row r="228" spans="1:33" ht="27" customHeight="1" x14ac:dyDescent="0.2">
      <c r="A228" s="3214"/>
      <c r="B228" s="3408"/>
      <c r="C228" s="3343"/>
      <c r="D228" s="3343"/>
      <c r="E228" s="3411"/>
      <c r="F228" s="3343"/>
      <c r="G228" s="3343"/>
      <c r="H228" s="3343"/>
      <c r="I228" s="3349"/>
      <c r="J228" s="3349"/>
      <c r="K228" s="3349"/>
      <c r="L228" s="3349"/>
      <c r="M228" s="3343"/>
      <c r="N228" s="3371"/>
      <c r="O228" s="3345"/>
      <c r="P228" s="3332"/>
      <c r="Q228" s="3332"/>
      <c r="R228" s="3332"/>
      <c r="S228" s="3332"/>
      <c r="T228" s="3335"/>
      <c r="U228" s="1438"/>
      <c r="V228" s="1390" t="s">
        <v>47</v>
      </c>
      <c r="W228" s="1620" t="s">
        <v>361</v>
      </c>
      <c r="X228" s="1367">
        <v>1</v>
      </c>
      <c r="Y228" s="1405" t="s">
        <v>264</v>
      </c>
      <c r="Z228" s="1369">
        <v>1.94</v>
      </c>
      <c r="AA228" s="1374">
        <f t="shared" si="66"/>
        <v>1.94</v>
      </c>
      <c r="AB228" s="1374">
        <f t="shared" si="68"/>
        <v>2.1728000000000001</v>
      </c>
      <c r="AC228" s="1313"/>
      <c r="AD228" s="1368"/>
      <c r="AE228" s="1372"/>
      <c r="AF228" s="1372" t="s">
        <v>52</v>
      </c>
      <c r="AG228" s="3337"/>
    </row>
    <row r="229" spans="1:33" ht="27" customHeight="1" x14ac:dyDescent="0.2">
      <c r="A229" s="3214"/>
      <c r="B229" s="3408"/>
      <c r="C229" s="3343"/>
      <c r="D229" s="3343"/>
      <c r="E229" s="3411"/>
      <c r="F229" s="3343"/>
      <c r="G229" s="3343"/>
      <c r="H229" s="3343"/>
      <c r="I229" s="3349"/>
      <c r="J229" s="3349"/>
      <c r="K229" s="3349"/>
      <c r="L229" s="3349"/>
      <c r="M229" s="3343"/>
      <c r="N229" s="3371"/>
      <c r="O229" s="3345"/>
      <c r="P229" s="3332"/>
      <c r="Q229" s="3332"/>
      <c r="R229" s="3332"/>
      <c r="S229" s="3332"/>
      <c r="T229" s="3335"/>
      <c r="U229" s="1438"/>
      <c r="V229" s="1390" t="s">
        <v>47</v>
      </c>
      <c r="W229" s="1620" t="s">
        <v>363</v>
      </c>
      <c r="X229" s="1367">
        <v>1</v>
      </c>
      <c r="Y229" s="1368" t="s">
        <v>331</v>
      </c>
      <c r="Z229" s="1369">
        <v>0.69</v>
      </c>
      <c r="AA229" s="1439">
        <f t="shared" si="66"/>
        <v>0.69</v>
      </c>
      <c r="AB229" s="1374">
        <f t="shared" si="68"/>
        <v>0.77279999999999993</v>
      </c>
      <c r="AC229" s="1313"/>
      <c r="AD229" s="1368"/>
      <c r="AE229" s="1372"/>
      <c r="AF229" s="1372" t="s">
        <v>52</v>
      </c>
      <c r="AG229" s="3337"/>
    </row>
    <row r="230" spans="1:33" ht="27" customHeight="1" x14ac:dyDescent="0.2">
      <c r="A230" s="3214"/>
      <c r="B230" s="3408"/>
      <c r="C230" s="3343"/>
      <c r="D230" s="3343"/>
      <c r="E230" s="3411"/>
      <c r="F230" s="3343"/>
      <c r="G230" s="3343"/>
      <c r="H230" s="3343"/>
      <c r="I230" s="3349"/>
      <c r="J230" s="3349"/>
      <c r="K230" s="3349"/>
      <c r="L230" s="3349"/>
      <c r="M230" s="3343"/>
      <c r="N230" s="3371"/>
      <c r="O230" s="3345"/>
      <c r="P230" s="3332"/>
      <c r="Q230" s="3332"/>
      <c r="R230" s="3332"/>
      <c r="S230" s="3332"/>
      <c r="T230" s="3335"/>
      <c r="U230" s="1311"/>
      <c r="V230" s="1390" t="s">
        <v>47</v>
      </c>
      <c r="W230" s="1619" t="s">
        <v>386</v>
      </c>
      <c r="X230" s="1440">
        <v>4</v>
      </c>
      <c r="Y230" s="1368" t="s">
        <v>264</v>
      </c>
      <c r="Z230" s="1369">
        <v>7.0000000000000007E-2</v>
      </c>
      <c r="AA230" s="1439">
        <f t="shared" si="66"/>
        <v>0.28000000000000003</v>
      </c>
      <c r="AB230" s="1374">
        <f t="shared" si="68"/>
        <v>0.31360000000000005</v>
      </c>
      <c r="AC230" s="1313"/>
      <c r="AD230" s="1368"/>
      <c r="AE230" s="1368"/>
      <c r="AF230" s="1368" t="s">
        <v>52</v>
      </c>
      <c r="AG230" s="3337"/>
    </row>
    <row r="231" spans="1:33" ht="27" customHeight="1" x14ac:dyDescent="0.2">
      <c r="A231" s="3214"/>
      <c r="B231" s="3414"/>
      <c r="C231" s="3328"/>
      <c r="D231" s="3328"/>
      <c r="E231" s="3417"/>
      <c r="F231" s="3328"/>
      <c r="G231" s="3328"/>
      <c r="H231" s="3328"/>
      <c r="I231" s="3350"/>
      <c r="J231" s="3350"/>
      <c r="K231" s="3350"/>
      <c r="L231" s="3350"/>
      <c r="M231" s="3328"/>
      <c r="N231" s="3401"/>
      <c r="O231" s="3346"/>
      <c r="P231" s="3333"/>
      <c r="Q231" s="3333"/>
      <c r="R231" s="3333"/>
      <c r="S231" s="3333"/>
      <c r="T231" s="3378"/>
      <c r="U231" s="1469"/>
      <c r="V231" s="1470" t="s">
        <v>47</v>
      </c>
      <c r="W231" s="1618" t="s">
        <v>387</v>
      </c>
      <c r="X231" s="1441">
        <v>4</v>
      </c>
      <c r="Y231" s="1383" t="s">
        <v>264</v>
      </c>
      <c r="Z231" s="1384">
        <v>0.1</v>
      </c>
      <c r="AA231" s="1395">
        <f t="shared" si="66"/>
        <v>0.4</v>
      </c>
      <c r="AB231" s="1395">
        <f t="shared" si="68"/>
        <v>0.44800000000000001</v>
      </c>
      <c r="AC231" s="1396"/>
      <c r="AD231" s="1383"/>
      <c r="AE231" s="1383"/>
      <c r="AF231" s="1383" t="s">
        <v>52</v>
      </c>
      <c r="AG231" s="3337"/>
    </row>
    <row r="232" spans="1:33" ht="69.75" customHeight="1" x14ac:dyDescent="0.2">
      <c r="A232" s="3214"/>
      <c r="B232" s="3407" t="s">
        <v>93</v>
      </c>
      <c r="C232" s="3409" t="s">
        <v>94</v>
      </c>
      <c r="D232" s="3341" t="s">
        <v>77</v>
      </c>
      <c r="E232" s="3410" t="s">
        <v>47</v>
      </c>
      <c r="F232" s="3341" t="s">
        <v>940</v>
      </c>
      <c r="G232" s="3341" t="s">
        <v>941</v>
      </c>
      <c r="H232" s="3341" t="s">
        <v>460</v>
      </c>
      <c r="I232" s="3351">
        <v>2</v>
      </c>
      <c r="J232" s="3351">
        <v>2</v>
      </c>
      <c r="K232" s="3348">
        <v>16</v>
      </c>
      <c r="L232" s="3348">
        <v>16</v>
      </c>
      <c r="M232" s="3327" t="s">
        <v>461</v>
      </c>
      <c r="N232" s="3341" t="s">
        <v>475</v>
      </c>
      <c r="O232" s="3358">
        <f>AC232</f>
        <v>15.411199999999999</v>
      </c>
      <c r="P232" s="3359">
        <v>0</v>
      </c>
      <c r="Q232" s="3359">
        <v>0</v>
      </c>
      <c r="R232" s="3359">
        <v>0</v>
      </c>
      <c r="S232" s="3404">
        <f>SUM(O232:R233)</f>
        <v>15.411199999999999</v>
      </c>
      <c r="T232" s="3334" t="s">
        <v>474</v>
      </c>
      <c r="U232" s="1389" t="s">
        <v>64</v>
      </c>
      <c r="V232" s="1390" t="s">
        <v>47</v>
      </c>
      <c r="W232" s="1617" t="s">
        <v>105</v>
      </c>
      <c r="X232" s="1360"/>
      <c r="Y232" s="1361"/>
      <c r="Z232" s="1362"/>
      <c r="AA232" s="1391"/>
      <c r="AB232" s="1391"/>
      <c r="AC232" s="1392">
        <f>AB233</f>
        <v>15.411199999999999</v>
      </c>
      <c r="AD232" s="1405"/>
      <c r="AE232" s="1405"/>
      <c r="AF232" s="1459"/>
      <c r="AG232" s="3336" t="s">
        <v>1172</v>
      </c>
    </row>
    <row r="233" spans="1:33" ht="69.75" customHeight="1" x14ac:dyDescent="0.2">
      <c r="A233" s="3214"/>
      <c r="B233" s="3408"/>
      <c r="C233" s="3343"/>
      <c r="D233" s="3343"/>
      <c r="E233" s="3411"/>
      <c r="F233" s="3328"/>
      <c r="G233" s="3328"/>
      <c r="H233" s="3328"/>
      <c r="I233" s="3350"/>
      <c r="J233" s="3350"/>
      <c r="K233" s="3350"/>
      <c r="L233" s="3350"/>
      <c r="M233" s="3328"/>
      <c r="N233" s="3328"/>
      <c r="O233" s="3346"/>
      <c r="P233" s="3333"/>
      <c r="Q233" s="3333"/>
      <c r="R233" s="3333"/>
      <c r="S233" s="3405"/>
      <c r="T233" s="3330"/>
      <c r="U233" s="1381"/>
      <c r="V233" s="1393" t="s">
        <v>47</v>
      </c>
      <c r="W233" s="1618" t="s">
        <v>1428</v>
      </c>
      <c r="X233" s="1394">
        <v>1</v>
      </c>
      <c r="Y233" s="1383" t="s">
        <v>264</v>
      </c>
      <c r="Z233" s="1384">
        <v>13.76</v>
      </c>
      <c r="AA233" s="1395">
        <f>+X233*Z233</f>
        <v>13.76</v>
      </c>
      <c r="AB233" s="1395">
        <f>+AA233*0.12+AA233</f>
        <v>15.411199999999999</v>
      </c>
      <c r="AC233" s="1396"/>
      <c r="AD233" s="1405"/>
      <c r="AE233" s="1405"/>
      <c r="AF233" s="1459" t="s">
        <v>52</v>
      </c>
      <c r="AG233" s="3338"/>
    </row>
    <row r="234" spans="1:33" ht="18" customHeight="1" x14ac:dyDescent="0.2">
      <c r="A234" s="3214"/>
      <c r="B234" s="3421" t="s">
        <v>44</v>
      </c>
      <c r="C234" s="3409" t="s">
        <v>329</v>
      </c>
      <c r="D234" s="3341" t="s">
        <v>262</v>
      </c>
      <c r="E234" s="3410" t="s">
        <v>47</v>
      </c>
      <c r="F234" s="3341" t="s">
        <v>1382</v>
      </c>
      <c r="G234" s="3341" t="s">
        <v>96</v>
      </c>
      <c r="H234" s="3341" t="s">
        <v>416</v>
      </c>
      <c r="I234" s="3351">
        <v>1</v>
      </c>
      <c r="J234" s="3351">
        <v>1</v>
      </c>
      <c r="K234" s="3348">
        <v>2</v>
      </c>
      <c r="L234" s="3348">
        <v>4</v>
      </c>
      <c r="M234" s="3341" t="s">
        <v>463</v>
      </c>
      <c r="N234" s="3341" t="s">
        <v>366</v>
      </c>
      <c r="O234" s="3358">
        <f>+AC234</f>
        <v>18.311999999999998</v>
      </c>
      <c r="P234" s="3359">
        <v>0</v>
      </c>
      <c r="Q234" s="3359">
        <v>0</v>
      </c>
      <c r="R234" s="3359">
        <v>0</v>
      </c>
      <c r="S234" s="3360">
        <f>SUM(O234:R238)</f>
        <v>18.311999999999998</v>
      </c>
      <c r="T234" s="3334" t="s">
        <v>476</v>
      </c>
      <c r="U234" s="1389" t="s">
        <v>64</v>
      </c>
      <c r="V234" s="1603"/>
      <c r="W234" s="1617" t="s">
        <v>105</v>
      </c>
      <c r="X234" s="1360"/>
      <c r="Y234" s="1361"/>
      <c r="Z234" s="1362"/>
      <c r="AA234" s="1391"/>
      <c r="AB234" s="1391"/>
      <c r="AC234" s="1392">
        <f>SUM(AB235:AB238)</f>
        <v>18.311999999999998</v>
      </c>
      <c r="AD234" s="1361"/>
      <c r="AE234" s="1365"/>
      <c r="AF234" s="1365"/>
      <c r="AG234" s="3336" t="s">
        <v>1172</v>
      </c>
    </row>
    <row r="235" spans="1:33" ht="18" customHeight="1" x14ac:dyDescent="0.2">
      <c r="A235" s="3214"/>
      <c r="B235" s="3422"/>
      <c r="C235" s="3343"/>
      <c r="D235" s="3343"/>
      <c r="E235" s="3411"/>
      <c r="F235" s="3343"/>
      <c r="G235" s="3343"/>
      <c r="H235" s="3343"/>
      <c r="I235" s="3349"/>
      <c r="J235" s="3349"/>
      <c r="K235" s="3349"/>
      <c r="L235" s="3349"/>
      <c r="M235" s="3343"/>
      <c r="N235" s="3343"/>
      <c r="O235" s="3345"/>
      <c r="P235" s="3332"/>
      <c r="Q235" s="3332"/>
      <c r="R235" s="3332"/>
      <c r="S235" s="3332"/>
      <c r="T235" s="3335"/>
      <c r="U235" s="1438"/>
      <c r="V235" s="1366" t="s">
        <v>47</v>
      </c>
      <c r="W235" s="1619" t="s">
        <v>358</v>
      </c>
      <c r="X235" s="1367">
        <v>1</v>
      </c>
      <c r="Y235" s="1368" t="s">
        <v>331</v>
      </c>
      <c r="Z235" s="1369">
        <v>1.8</v>
      </c>
      <c r="AA235" s="1439">
        <f t="shared" ref="AA235:AA238" si="69">+X235*Z235</f>
        <v>1.8</v>
      </c>
      <c r="AB235" s="1416">
        <f t="shared" ref="AB235:AB238" si="70">+AA235*0.12+AA235</f>
        <v>2.016</v>
      </c>
      <c r="AC235" s="1437"/>
      <c r="AD235" s="1405"/>
      <c r="AE235" s="1406"/>
      <c r="AF235" s="1406" t="s">
        <v>52</v>
      </c>
      <c r="AG235" s="3337"/>
    </row>
    <row r="236" spans="1:33" ht="18" customHeight="1" x14ac:dyDescent="0.2">
      <c r="A236" s="3214"/>
      <c r="B236" s="3422"/>
      <c r="C236" s="3343"/>
      <c r="D236" s="3343"/>
      <c r="E236" s="3411"/>
      <c r="F236" s="3343"/>
      <c r="G236" s="3343"/>
      <c r="H236" s="3343"/>
      <c r="I236" s="3349"/>
      <c r="J236" s="3349"/>
      <c r="K236" s="3349"/>
      <c r="L236" s="3349"/>
      <c r="M236" s="3343"/>
      <c r="N236" s="3343"/>
      <c r="O236" s="3345"/>
      <c r="P236" s="3332"/>
      <c r="Q236" s="3332"/>
      <c r="R236" s="3332"/>
      <c r="S236" s="3332"/>
      <c r="T236" s="3335"/>
      <c r="U236" s="1438"/>
      <c r="V236" s="1466" t="s">
        <v>47</v>
      </c>
      <c r="W236" s="1619" t="s">
        <v>148</v>
      </c>
      <c r="X236" s="1367">
        <v>3</v>
      </c>
      <c r="Y236" s="1368" t="s">
        <v>264</v>
      </c>
      <c r="Z236" s="1369">
        <v>0.65</v>
      </c>
      <c r="AA236" s="1439">
        <f t="shared" si="69"/>
        <v>1.9500000000000002</v>
      </c>
      <c r="AB236" s="1374">
        <f t="shared" si="70"/>
        <v>2.1840000000000002</v>
      </c>
      <c r="AC236" s="1369"/>
      <c r="AD236" s="1405"/>
      <c r="AE236" s="1406"/>
      <c r="AF236" s="1406" t="s">
        <v>52</v>
      </c>
      <c r="AG236" s="3337"/>
    </row>
    <row r="237" spans="1:33" ht="33.950000000000003" customHeight="1" x14ac:dyDescent="0.2">
      <c r="A237" s="3214"/>
      <c r="B237" s="3422"/>
      <c r="C237" s="3343"/>
      <c r="D237" s="3343"/>
      <c r="E237" s="3411"/>
      <c r="F237" s="3343"/>
      <c r="G237" s="3343"/>
      <c r="H237" s="3343"/>
      <c r="I237" s="3349"/>
      <c r="J237" s="3349"/>
      <c r="K237" s="3349"/>
      <c r="L237" s="3349"/>
      <c r="M237" s="3343"/>
      <c r="N237" s="3343"/>
      <c r="O237" s="3345"/>
      <c r="P237" s="3332"/>
      <c r="Q237" s="3332"/>
      <c r="R237" s="3332"/>
      <c r="S237" s="3332"/>
      <c r="T237" s="3335"/>
      <c r="U237" s="1438"/>
      <c r="V237" s="1366" t="s">
        <v>47</v>
      </c>
      <c r="W237" s="1619" t="s">
        <v>378</v>
      </c>
      <c r="X237" s="1367">
        <v>2</v>
      </c>
      <c r="Y237" s="1368" t="s">
        <v>331</v>
      </c>
      <c r="Z237" s="1416">
        <v>5.4</v>
      </c>
      <c r="AA237" s="1439">
        <f t="shared" si="69"/>
        <v>10.8</v>
      </c>
      <c r="AB237" s="1374">
        <f t="shared" si="70"/>
        <v>12.096</v>
      </c>
      <c r="AC237" s="1369"/>
      <c r="AD237" s="1405"/>
      <c r="AE237" s="1406"/>
      <c r="AF237" s="1406" t="s">
        <v>52</v>
      </c>
      <c r="AG237" s="3337"/>
    </row>
    <row r="238" spans="1:33" ht="18" customHeight="1" thickBot="1" x14ac:dyDescent="0.25">
      <c r="A238" s="3214"/>
      <c r="B238" s="3423"/>
      <c r="C238" s="3365"/>
      <c r="D238" s="3365"/>
      <c r="E238" s="3424"/>
      <c r="F238" s="3365"/>
      <c r="G238" s="3365"/>
      <c r="H238" s="3365"/>
      <c r="I238" s="3374"/>
      <c r="J238" s="3374"/>
      <c r="K238" s="3374"/>
      <c r="L238" s="3374"/>
      <c r="M238" s="3365"/>
      <c r="N238" s="3365"/>
      <c r="O238" s="3373"/>
      <c r="P238" s="3366"/>
      <c r="Q238" s="3366"/>
      <c r="R238" s="3366"/>
      <c r="S238" s="3366"/>
      <c r="T238" s="3367"/>
      <c r="U238" s="1442"/>
      <c r="V238" s="1443" t="s">
        <v>47</v>
      </c>
      <c r="W238" s="1623" t="s">
        <v>332</v>
      </c>
      <c r="X238" s="1444">
        <v>2</v>
      </c>
      <c r="Y238" s="1445" t="s">
        <v>264</v>
      </c>
      <c r="Z238" s="1446">
        <v>0.9</v>
      </c>
      <c r="AA238" s="1447">
        <f t="shared" si="69"/>
        <v>1.8</v>
      </c>
      <c r="AB238" s="1447">
        <f t="shared" si="70"/>
        <v>2.016</v>
      </c>
      <c r="AC238" s="1448"/>
      <c r="AD238" s="1445"/>
      <c r="AE238" s="1449"/>
      <c r="AF238" s="1449" t="s">
        <v>52</v>
      </c>
      <c r="AG238" s="3369"/>
    </row>
    <row r="239" spans="1:33" ht="22.5" customHeight="1" thickBot="1" x14ac:dyDescent="0.25">
      <c r="A239" s="3215"/>
      <c r="B239" s="3315" t="s">
        <v>137</v>
      </c>
      <c r="C239" s="3287"/>
      <c r="D239" s="3287"/>
      <c r="E239" s="3287"/>
      <c r="F239" s="3287"/>
      <c r="G239" s="3287"/>
      <c r="H239" s="3287"/>
      <c r="I239" s="3287"/>
      <c r="J239" s="3287"/>
      <c r="K239" s="3287"/>
      <c r="L239" s="3287"/>
      <c r="M239" s="3287"/>
      <c r="N239" s="1580" t="s">
        <v>138</v>
      </c>
      <c r="O239" s="1667">
        <f t="shared" ref="O239:R239" si="71">SUM(O223:O234)</f>
        <v>53.640799999999999</v>
      </c>
      <c r="P239" s="1668">
        <f t="shared" si="71"/>
        <v>0</v>
      </c>
      <c r="Q239" s="1668">
        <f t="shared" si="71"/>
        <v>0</v>
      </c>
      <c r="R239" s="1668">
        <f t="shared" si="71"/>
        <v>0</v>
      </c>
      <c r="S239" s="1668">
        <f>SUM(S223:S238)</f>
        <v>53.640799999999999</v>
      </c>
      <c r="T239" s="1596"/>
      <c r="U239" s="3288" t="s">
        <v>139</v>
      </c>
      <c r="V239" s="3287"/>
      <c r="W239" s="3287"/>
      <c r="X239" s="3287"/>
      <c r="Y239" s="3287"/>
      <c r="Z239" s="3287"/>
      <c r="AA239" s="3287"/>
      <c r="AB239" s="1578" t="s">
        <v>138</v>
      </c>
      <c r="AC239" s="1662">
        <f>SUM(AC223:AC238)</f>
        <v>53.640799999999999</v>
      </c>
      <c r="AD239" s="3289"/>
      <c r="AE239" s="3290"/>
      <c r="AF239" s="3290"/>
      <c r="AG239" s="3291"/>
    </row>
    <row r="240" spans="1:33" ht="132.75" customHeight="1" x14ac:dyDescent="0.2">
      <c r="A240" s="3213" t="s">
        <v>477</v>
      </c>
      <c r="B240" s="3418" t="s">
        <v>44</v>
      </c>
      <c r="C240" s="3419" t="s">
        <v>45</v>
      </c>
      <c r="D240" s="3322" t="s">
        <v>262</v>
      </c>
      <c r="E240" s="3420" t="s">
        <v>47</v>
      </c>
      <c r="F240" s="3322" t="s">
        <v>454</v>
      </c>
      <c r="G240" s="3322" t="s">
        <v>455</v>
      </c>
      <c r="H240" s="3322" t="s">
        <v>456</v>
      </c>
      <c r="I240" s="3430">
        <v>10</v>
      </c>
      <c r="J240" s="3430">
        <v>10</v>
      </c>
      <c r="K240" s="3431">
        <v>20</v>
      </c>
      <c r="L240" s="3431">
        <v>24</v>
      </c>
      <c r="M240" s="3322" t="s">
        <v>457</v>
      </c>
      <c r="N240" s="3425" t="s">
        <v>1413</v>
      </c>
      <c r="O240" s="3427">
        <f>AC240</f>
        <v>15.411199999999999</v>
      </c>
      <c r="P240" s="3428">
        <v>0</v>
      </c>
      <c r="Q240" s="3428">
        <v>0</v>
      </c>
      <c r="R240" s="3428">
        <v>0</v>
      </c>
      <c r="S240" s="3429">
        <f>+SUM(O240:Q241)</f>
        <v>15.411199999999999</v>
      </c>
      <c r="T240" s="3425" t="s">
        <v>478</v>
      </c>
      <c r="U240" s="1291" t="s">
        <v>64</v>
      </c>
      <c r="V240" s="1276" t="s">
        <v>47</v>
      </c>
      <c r="W240" s="1609" t="s">
        <v>105</v>
      </c>
      <c r="X240" s="1292"/>
      <c r="Y240" s="1293"/>
      <c r="Z240" s="1294"/>
      <c r="AA240" s="1295"/>
      <c r="AB240" s="1295"/>
      <c r="AC240" s="1331">
        <f>AB241</f>
        <v>15.411199999999999</v>
      </c>
      <c r="AD240" s="1241"/>
      <c r="AE240" s="1242"/>
      <c r="AF240" s="1242"/>
      <c r="AG240" s="3379" t="s">
        <v>1431</v>
      </c>
    </row>
    <row r="241" spans="1:33" ht="132.75" customHeight="1" x14ac:dyDescent="0.2">
      <c r="A241" s="3214"/>
      <c r="B241" s="3283"/>
      <c r="C241" s="3277"/>
      <c r="D241" s="3277"/>
      <c r="E241" s="3284"/>
      <c r="F241" s="3277"/>
      <c r="G241" s="3277"/>
      <c r="H241" s="3277"/>
      <c r="I241" s="3276"/>
      <c r="J241" s="3276"/>
      <c r="K241" s="3276"/>
      <c r="L241" s="3276"/>
      <c r="M241" s="3277"/>
      <c r="N241" s="3426"/>
      <c r="O241" s="3279"/>
      <c r="P241" s="3280"/>
      <c r="Q241" s="3272"/>
      <c r="R241" s="3280"/>
      <c r="S241" s="3272"/>
      <c r="T241" s="3275"/>
      <c r="U241" s="1286"/>
      <c r="V241" s="1270" t="s">
        <v>47</v>
      </c>
      <c r="W241" s="1610" t="s">
        <v>1428</v>
      </c>
      <c r="X241" s="1287">
        <v>1</v>
      </c>
      <c r="Y241" s="1278" t="s">
        <v>264</v>
      </c>
      <c r="Z241" s="1273">
        <v>13.76</v>
      </c>
      <c r="AA241" s="1274">
        <f>+X241*Z241</f>
        <v>13.76</v>
      </c>
      <c r="AB241" s="1274">
        <f>+AA241*0.12+AA241</f>
        <v>15.411199999999999</v>
      </c>
      <c r="AC241" s="1288"/>
      <c r="AD241" s="1263"/>
      <c r="AE241" s="1299"/>
      <c r="AF241" s="1299" t="s">
        <v>52</v>
      </c>
      <c r="AG241" s="3337"/>
    </row>
    <row r="242" spans="1:33" ht="18" customHeight="1" x14ac:dyDescent="0.2">
      <c r="A242" s="3214"/>
      <c r="B242" s="3318" t="s">
        <v>93</v>
      </c>
      <c r="C242" s="3319" t="s">
        <v>679</v>
      </c>
      <c r="D242" s="3248" t="s">
        <v>77</v>
      </c>
      <c r="E242" s="3324" t="s">
        <v>47</v>
      </c>
      <c r="F242" s="3248" t="s">
        <v>940</v>
      </c>
      <c r="G242" s="3248" t="s">
        <v>941</v>
      </c>
      <c r="H242" s="3248" t="s">
        <v>460</v>
      </c>
      <c r="I242" s="3281">
        <v>1</v>
      </c>
      <c r="J242" s="3281">
        <v>1</v>
      </c>
      <c r="K242" s="3243">
        <v>16</v>
      </c>
      <c r="L242" s="3243">
        <v>16</v>
      </c>
      <c r="M242" s="3285" t="s">
        <v>1415</v>
      </c>
      <c r="N242" s="3285" t="s">
        <v>1414</v>
      </c>
      <c r="O242" s="3309">
        <f>SUM(AC242)</f>
        <v>19.9176</v>
      </c>
      <c r="P242" s="3302">
        <v>0</v>
      </c>
      <c r="Q242" s="3261">
        <v>0</v>
      </c>
      <c r="R242" s="3261">
        <v>0</v>
      </c>
      <c r="S242" s="3262">
        <f>+SUM(O242:Q250)</f>
        <v>19.9176</v>
      </c>
      <c r="T242" s="3263" t="s">
        <v>478</v>
      </c>
      <c r="U242" s="1291" t="s">
        <v>64</v>
      </c>
      <c r="V242" s="1599"/>
      <c r="W242" s="1609" t="s">
        <v>105</v>
      </c>
      <c r="X242" s="1292"/>
      <c r="Y242" s="1293"/>
      <c r="Z242" s="1294"/>
      <c r="AA242" s="1294"/>
      <c r="AB242" s="1294"/>
      <c r="AC242" s="1471">
        <f>SUM(AB243:AB250)</f>
        <v>19.9176</v>
      </c>
      <c r="AD242" s="1301"/>
      <c r="AE242" s="1282"/>
      <c r="AF242" s="1282"/>
      <c r="AG242" s="3337"/>
    </row>
    <row r="243" spans="1:33" ht="18" customHeight="1" x14ac:dyDescent="0.2">
      <c r="A243" s="3214"/>
      <c r="B243" s="3252"/>
      <c r="C243" s="3249"/>
      <c r="D243" s="3249"/>
      <c r="E243" s="3257"/>
      <c r="F243" s="3249"/>
      <c r="G243" s="3249"/>
      <c r="H243" s="3249"/>
      <c r="I243" s="3244"/>
      <c r="J243" s="3244"/>
      <c r="K243" s="3244"/>
      <c r="L243" s="3244"/>
      <c r="M243" s="3249"/>
      <c r="N243" s="3249"/>
      <c r="O243" s="3269"/>
      <c r="P243" s="3260"/>
      <c r="Q243" s="3260"/>
      <c r="R243" s="3260"/>
      <c r="S243" s="3260"/>
      <c r="T243" s="3264"/>
      <c r="U243" s="1283"/>
      <c r="V243" s="1244" t="s">
        <v>47</v>
      </c>
      <c r="W243" s="1611" t="s">
        <v>359</v>
      </c>
      <c r="X243" s="1245">
        <v>4</v>
      </c>
      <c r="Y243" s="1246" t="s">
        <v>264</v>
      </c>
      <c r="Z243" s="1247">
        <v>1.65</v>
      </c>
      <c r="AA243" s="1248">
        <f t="shared" ref="AA243:AA250" si="72">+X243*Z243</f>
        <v>6.6</v>
      </c>
      <c r="AB243" s="1248">
        <f t="shared" ref="AB243:AB244" si="73">+AA243*0.12+AA243</f>
        <v>7.3919999999999995</v>
      </c>
      <c r="AC243" s="1472"/>
      <c r="AD243" s="1250"/>
      <c r="AE243" s="1265"/>
      <c r="AF243" s="1265" t="s">
        <v>52</v>
      </c>
      <c r="AG243" s="3337"/>
    </row>
    <row r="244" spans="1:33" ht="18" customHeight="1" x14ac:dyDescent="0.2">
      <c r="A244" s="3214"/>
      <c r="B244" s="3252"/>
      <c r="C244" s="3249"/>
      <c r="D244" s="3249"/>
      <c r="E244" s="3257"/>
      <c r="F244" s="3249"/>
      <c r="G244" s="3249"/>
      <c r="H244" s="3249"/>
      <c r="I244" s="3244"/>
      <c r="J244" s="3244"/>
      <c r="K244" s="3244"/>
      <c r="L244" s="3244"/>
      <c r="M244" s="3249"/>
      <c r="N244" s="3249"/>
      <c r="O244" s="3269"/>
      <c r="P244" s="3260"/>
      <c r="Q244" s="3260"/>
      <c r="R244" s="3260"/>
      <c r="S244" s="3260"/>
      <c r="T244" s="3264"/>
      <c r="U244" s="1283"/>
      <c r="V244" s="1244" t="s">
        <v>47</v>
      </c>
      <c r="W244" s="1611" t="s">
        <v>364</v>
      </c>
      <c r="X244" s="1245">
        <v>3</v>
      </c>
      <c r="Y244" s="1246" t="s">
        <v>331</v>
      </c>
      <c r="Z244" s="1248">
        <v>0.21</v>
      </c>
      <c r="AA244" s="1248">
        <f t="shared" si="72"/>
        <v>0.63</v>
      </c>
      <c r="AB244" s="1248">
        <f t="shared" si="73"/>
        <v>0.7056</v>
      </c>
      <c r="AC244" s="1472"/>
      <c r="AD244" s="1250"/>
      <c r="AE244" s="1265"/>
      <c r="AF244" s="1265" t="s">
        <v>52</v>
      </c>
      <c r="AG244" s="3337"/>
    </row>
    <row r="245" spans="1:33" ht="18" customHeight="1" x14ac:dyDescent="0.2">
      <c r="A245" s="3214"/>
      <c r="B245" s="3252"/>
      <c r="C245" s="3249"/>
      <c r="D245" s="3249"/>
      <c r="E245" s="3257"/>
      <c r="F245" s="3249"/>
      <c r="G245" s="3249"/>
      <c r="H245" s="3249"/>
      <c r="I245" s="3244"/>
      <c r="J245" s="3244"/>
      <c r="K245" s="3244"/>
      <c r="L245" s="3244"/>
      <c r="M245" s="3249"/>
      <c r="N245" s="3249"/>
      <c r="O245" s="3269"/>
      <c r="P245" s="3260"/>
      <c r="Q245" s="3260"/>
      <c r="R245" s="3260"/>
      <c r="S245" s="3260"/>
      <c r="T245" s="3264"/>
      <c r="U245" s="1283"/>
      <c r="V245" s="1473" t="s">
        <v>47</v>
      </c>
      <c r="W245" s="1611" t="s">
        <v>348</v>
      </c>
      <c r="X245" s="1245">
        <v>2</v>
      </c>
      <c r="Y245" s="1246" t="s">
        <v>330</v>
      </c>
      <c r="Z245" s="1247">
        <v>3.25</v>
      </c>
      <c r="AA245" s="1248">
        <f t="shared" si="72"/>
        <v>6.5</v>
      </c>
      <c r="AB245" s="1248">
        <f>+AA245</f>
        <v>6.5</v>
      </c>
      <c r="AC245" s="1472"/>
      <c r="AD245" s="1250"/>
      <c r="AE245" s="1265"/>
      <c r="AF245" s="1265" t="s">
        <v>52</v>
      </c>
      <c r="AG245" s="3337"/>
    </row>
    <row r="246" spans="1:33" ht="18" customHeight="1" x14ac:dyDescent="0.2">
      <c r="A246" s="3214"/>
      <c r="B246" s="3252"/>
      <c r="C246" s="3249"/>
      <c r="D246" s="3249"/>
      <c r="E246" s="3257"/>
      <c r="F246" s="3249"/>
      <c r="G246" s="3249"/>
      <c r="H246" s="3249"/>
      <c r="I246" s="3244"/>
      <c r="J246" s="3244"/>
      <c r="K246" s="3244"/>
      <c r="L246" s="3244"/>
      <c r="M246" s="3249"/>
      <c r="N246" s="3249"/>
      <c r="O246" s="3269"/>
      <c r="P246" s="3260"/>
      <c r="Q246" s="3260"/>
      <c r="R246" s="3260"/>
      <c r="S246" s="3260"/>
      <c r="T246" s="3264"/>
      <c r="U246" s="1283"/>
      <c r="V246" s="1473" t="s">
        <v>47</v>
      </c>
      <c r="W246" s="1611" t="s">
        <v>335</v>
      </c>
      <c r="X246" s="1258">
        <v>6</v>
      </c>
      <c r="Y246" s="1259" t="s">
        <v>264</v>
      </c>
      <c r="Z246" s="1264">
        <v>0.24</v>
      </c>
      <c r="AA246" s="1248">
        <f t="shared" si="72"/>
        <v>1.44</v>
      </c>
      <c r="AB246" s="1248">
        <f t="shared" ref="AB246:AB250" si="74">+AA246*0.12+AA246</f>
        <v>1.6128</v>
      </c>
      <c r="AC246" s="1471"/>
      <c r="AD246" s="1263"/>
      <c r="AE246" s="1277"/>
      <c r="AF246" s="1277" t="s">
        <v>52</v>
      </c>
      <c r="AG246" s="3337"/>
    </row>
    <row r="247" spans="1:33" ht="18" customHeight="1" x14ac:dyDescent="0.2">
      <c r="A247" s="3214"/>
      <c r="B247" s="3252"/>
      <c r="C247" s="3249"/>
      <c r="D247" s="3249"/>
      <c r="E247" s="3257"/>
      <c r="F247" s="3249"/>
      <c r="G247" s="3249"/>
      <c r="H247" s="3249"/>
      <c r="I247" s="3244"/>
      <c r="J247" s="3244"/>
      <c r="K247" s="3244"/>
      <c r="L247" s="3244"/>
      <c r="M247" s="3249"/>
      <c r="N247" s="3249"/>
      <c r="O247" s="3269"/>
      <c r="P247" s="3260"/>
      <c r="Q247" s="3260"/>
      <c r="R247" s="3260"/>
      <c r="S247" s="3260"/>
      <c r="T247" s="3264"/>
      <c r="U247" s="1283"/>
      <c r="V247" s="1276" t="s">
        <v>47</v>
      </c>
      <c r="W247" s="1612" t="s">
        <v>361</v>
      </c>
      <c r="X247" s="1245">
        <v>1</v>
      </c>
      <c r="Y247" s="1259" t="s">
        <v>264</v>
      </c>
      <c r="Z247" s="1247">
        <v>1.94</v>
      </c>
      <c r="AA247" s="1248">
        <f t="shared" si="72"/>
        <v>1.94</v>
      </c>
      <c r="AB247" s="1248">
        <f t="shared" si="74"/>
        <v>2.1728000000000001</v>
      </c>
      <c r="AC247" s="1471"/>
      <c r="AD247" s="1263"/>
      <c r="AE247" s="1277"/>
      <c r="AF247" s="1277" t="s">
        <v>52</v>
      </c>
      <c r="AG247" s="3337"/>
    </row>
    <row r="248" spans="1:33" ht="18" customHeight="1" x14ac:dyDescent="0.2">
      <c r="A248" s="3214"/>
      <c r="B248" s="3252"/>
      <c r="C248" s="3249"/>
      <c r="D248" s="3249"/>
      <c r="E248" s="3257"/>
      <c r="F248" s="3249"/>
      <c r="G248" s="3249"/>
      <c r="H248" s="3249"/>
      <c r="I248" s="3244"/>
      <c r="J248" s="3244"/>
      <c r="K248" s="3244"/>
      <c r="L248" s="3244"/>
      <c r="M248" s="3249"/>
      <c r="N248" s="3249"/>
      <c r="O248" s="3269"/>
      <c r="P248" s="3260"/>
      <c r="Q248" s="3260"/>
      <c r="R248" s="3260"/>
      <c r="S248" s="3260"/>
      <c r="T248" s="3264"/>
      <c r="U248" s="1283"/>
      <c r="V248" s="1276" t="s">
        <v>47</v>
      </c>
      <c r="W248" s="1612" t="s">
        <v>363</v>
      </c>
      <c r="X248" s="1245">
        <v>1</v>
      </c>
      <c r="Y248" s="1246" t="s">
        <v>331</v>
      </c>
      <c r="Z248" s="1247">
        <v>0.69</v>
      </c>
      <c r="AA248" s="1297">
        <f t="shared" si="72"/>
        <v>0.69</v>
      </c>
      <c r="AB248" s="1248">
        <f t="shared" si="74"/>
        <v>0.77279999999999993</v>
      </c>
      <c r="AC248" s="1472"/>
      <c r="AD248" s="1250"/>
      <c r="AE248" s="1265"/>
      <c r="AF248" s="1265" t="s">
        <v>52</v>
      </c>
      <c r="AG248" s="3337"/>
    </row>
    <row r="249" spans="1:33" ht="18" customHeight="1" x14ac:dyDescent="0.2">
      <c r="A249" s="3214"/>
      <c r="B249" s="3252"/>
      <c r="C249" s="3249"/>
      <c r="D249" s="3249"/>
      <c r="E249" s="3257"/>
      <c r="F249" s="3249"/>
      <c r="G249" s="3249"/>
      <c r="H249" s="3249"/>
      <c r="I249" s="3244"/>
      <c r="J249" s="3244"/>
      <c r="K249" s="3244"/>
      <c r="L249" s="3244"/>
      <c r="M249" s="3249"/>
      <c r="N249" s="3249"/>
      <c r="O249" s="3269"/>
      <c r="P249" s="3260"/>
      <c r="Q249" s="3260"/>
      <c r="R249" s="3260"/>
      <c r="S249" s="3260"/>
      <c r="T249" s="3264"/>
      <c r="U249" s="1283"/>
      <c r="V249" s="1276" t="s">
        <v>47</v>
      </c>
      <c r="W249" s="1611" t="s">
        <v>386</v>
      </c>
      <c r="X249" s="1474">
        <v>4</v>
      </c>
      <c r="Y249" s="1246" t="s">
        <v>264</v>
      </c>
      <c r="Z249" s="1247">
        <v>7.0000000000000007E-2</v>
      </c>
      <c r="AA249" s="1297">
        <f t="shared" si="72"/>
        <v>0.28000000000000003</v>
      </c>
      <c r="AB249" s="1248">
        <f t="shared" si="74"/>
        <v>0.31360000000000005</v>
      </c>
      <c r="AC249" s="1472"/>
      <c r="AD249" s="1250"/>
      <c r="AE249" s="1265"/>
      <c r="AF249" s="1265" t="s">
        <v>52</v>
      </c>
      <c r="AG249" s="3336" t="s">
        <v>1172</v>
      </c>
    </row>
    <row r="250" spans="1:33" ht="18" customHeight="1" x14ac:dyDescent="0.2">
      <c r="A250" s="3214"/>
      <c r="B250" s="3283"/>
      <c r="C250" s="3277"/>
      <c r="D250" s="3277"/>
      <c r="E250" s="3284"/>
      <c r="F250" s="3277"/>
      <c r="G250" s="3277"/>
      <c r="H250" s="3277"/>
      <c r="I250" s="3276"/>
      <c r="J250" s="3276"/>
      <c r="K250" s="3276"/>
      <c r="L250" s="3276"/>
      <c r="M250" s="3277"/>
      <c r="N250" s="3277"/>
      <c r="O250" s="3279"/>
      <c r="P250" s="3280"/>
      <c r="Q250" s="3280"/>
      <c r="R250" s="3280"/>
      <c r="S250" s="3280"/>
      <c r="T250" s="3282"/>
      <c r="U250" s="1283"/>
      <c r="V250" s="1475" t="s">
        <v>47</v>
      </c>
      <c r="W250" s="1610" t="s">
        <v>387</v>
      </c>
      <c r="X250" s="1476">
        <v>4</v>
      </c>
      <c r="Y250" s="1278" t="s">
        <v>264</v>
      </c>
      <c r="Z250" s="1273">
        <v>0.1</v>
      </c>
      <c r="AA250" s="1274">
        <f t="shared" si="72"/>
        <v>0.4</v>
      </c>
      <c r="AB250" s="1274">
        <f t="shared" si="74"/>
        <v>0.44800000000000001</v>
      </c>
      <c r="AC250" s="1477"/>
      <c r="AD250" s="1250"/>
      <c r="AE250" s="1265"/>
      <c r="AF250" s="1265" t="s">
        <v>52</v>
      </c>
      <c r="AG250" s="3338"/>
    </row>
    <row r="251" spans="1:33" ht="18" customHeight="1" x14ac:dyDescent="0.2">
      <c r="A251" s="3214"/>
      <c r="B251" s="3318" t="s">
        <v>44</v>
      </c>
      <c r="C251" s="3319" t="s">
        <v>329</v>
      </c>
      <c r="D251" s="3248" t="s">
        <v>262</v>
      </c>
      <c r="E251" s="3324" t="s">
        <v>47</v>
      </c>
      <c r="F251" s="3248" t="s">
        <v>462</v>
      </c>
      <c r="G251" s="3248" t="s">
        <v>96</v>
      </c>
      <c r="H251" s="3248" t="s">
        <v>416</v>
      </c>
      <c r="I251" s="3281">
        <v>1</v>
      </c>
      <c r="J251" s="3281">
        <v>2</v>
      </c>
      <c r="K251" s="3243">
        <v>2</v>
      </c>
      <c r="L251" s="3243">
        <v>4</v>
      </c>
      <c r="M251" s="3248" t="s">
        <v>463</v>
      </c>
      <c r="N251" s="3300" t="s">
        <v>366</v>
      </c>
      <c r="O251" s="3278">
        <f>SUM(AC251)</f>
        <v>18.311999999999998</v>
      </c>
      <c r="P251" s="3261">
        <v>0</v>
      </c>
      <c r="Q251" s="3261">
        <v>0</v>
      </c>
      <c r="R251" s="3261">
        <v>0</v>
      </c>
      <c r="S251" s="3262">
        <f>+SUM(O251:Q255)</f>
        <v>18.311999999999998</v>
      </c>
      <c r="T251" s="3263" t="s">
        <v>478</v>
      </c>
      <c r="U251" s="1291" t="s">
        <v>64</v>
      </c>
      <c r="V251" s="1332"/>
      <c r="W251" s="1609" t="s">
        <v>105</v>
      </c>
      <c r="X251" s="1292"/>
      <c r="Y251" s="1293"/>
      <c r="Z251" s="1294"/>
      <c r="AA251" s="1294"/>
      <c r="AB251" s="1294"/>
      <c r="AC251" s="1478">
        <f>SUM(AB252:AB255)</f>
        <v>18.311999999999998</v>
      </c>
      <c r="AD251" s="1301"/>
      <c r="AE251" s="1282"/>
      <c r="AF251" s="1282"/>
      <c r="AG251" s="3336" t="s">
        <v>1172</v>
      </c>
    </row>
    <row r="252" spans="1:33" ht="18" customHeight="1" x14ac:dyDescent="0.2">
      <c r="A252" s="3214"/>
      <c r="B252" s="3252"/>
      <c r="C252" s="3249"/>
      <c r="D252" s="3249"/>
      <c r="E252" s="3257"/>
      <c r="F252" s="3249"/>
      <c r="G252" s="3249"/>
      <c r="H252" s="3249"/>
      <c r="I252" s="3244"/>
      <c r="J252" s="3244"/>
      <c r="K252" s="3244"/>
      <c r="L252" s="3244"/>
      <c r="M252" s="3249"/>
      <c r="N252" s="3295"/>
      <c r="O252" s="3269"/>
      <c r="P252" s="3260"/>
      <c r="Q252" s="3260"/>
      <c r="R252" s="3260"/>
      <c r="S252" s="3260"/>
      <c r="T252" s="3264"/>
      <c r="U252" s="1316"/>
      <c r="V252" s="1244" t="s">
        <v>47</v>
      </c>
      <c r="W252" s="1611" t="s">
        <v>358</v>
      </c>
      <c r="X252" s="1245">
        <v>1</v>
      </c>
      <c r="Y252" s="1246" t="s">
        <v>331</v>
      </c>
      <c r="Z252" s="1247">
        <v>1.8</v>
      </c>
      <c r="AA252" s="1297">
        <f t="shared" ref="AA252:AA255" si="75">+X252*Z252</f>
        <v>1.8</v>
      </c>
      <c r="AB252" s="1261">
        <f t="shared" ref="AB252:AB255" si="76">+AA252*0.12+AA252</f>
        <v>2.016</v>
      </c>
      <c r="AC252" s="1471"/>
      <c r="AD252" s="1263"/>
      <c r="AE252" s="1277"/>
      <c r="AF252" s="1277" t="s">
        <v>52</v>
      </c>
      <c r="AG252" s="3337"/>
    </row>
    <row r="253" spans="1:33" ht="18" customHeight="1" x14ac:dyDescent="0.2">
      <c r="A253" s="3214"/>
      <c r="B253" s="3252"/>
      <c r="C253" s="3249"/>
      <c r="D253" s="3249"/>
      <c r="E253" s="3257"/>
      <c r="F253" s="3249"/>
      <c r="G253" s="3249"/>
      <c r="H253" s="3249"/>
      <c r="I253" s="3244"/>
      <c r="J253" s="3244"/>
      <c r="K253" s="3244"/>
      <c r="L253" s="3244"/>
      <c r="M253" s="3249"/>
      <c r="N253" s="3295"/>
      <c r="O253" s="3269"/>
      <c r="P253" s="3260"/>
      <c r="Q253" s="3260"/>
      <c r="R253" s="3260"/>
      <c r="S253" s="3260"/>
      <c r="T253" s="3264"/>
      <c r="U253" s="1316"/>
      <c r="V253" s="1479" t="s">
        <v>47</v>
      </c>
      <c r="W253" s="1611" t="s">
        <v>148</v>
      </c>
      <c r="X253" s="1245">
        <v>3</v>
      </c>
      <c r="Y253" s="1246" t="s">
        <v>264</v>
      </c>
      <c r="Z253" s="1247">
        <v>0.65</v>
      </c>
      <c r="AA253" s="1297">
        <f t="shared" si="75"/>
        <v>1.9500000000000002</v>
      </c>
      <c r="AB253" s="1248">
        <f t="shared" si="76"/>
        <v>2.1840000000000002</v>
      </c>
      <c r="AC253" s="1471"/>
      <c r="AD253" s="1263"/>
      <c r="AE253" s="1277"/>
      <c r="AF253" s="1277" t="s">
        <v>52</v>
      </c>
      <c r="AG253" s="3337"/>
    </row>
    <row r="254" spans="1:33" ht="33.950000000000003" customHeight="1" x14ac:dyDescent="0.2">
      <c r="A254" s="3214"/>
      <c r="B254" s="3252"/>
      <c r="C254" s="3249"/>
      <c r="D254" s="3249"/>
      <c r="E254" s="3257"/>
      <c r="F254" s="3249"/>
      <c r="G254" s="3249"/>
      <c r="H254" s="3249"/>
      <c r="I254" s="3244"/>
      <c r="J254" s="3244"/>
      <c r="K254" s="3244"/>
      <c r="L254" s="3244"/>
      <c r="M254" s="3249"/>
      <c r="N254" s="3295"/>
      <c r="O254" s="3269"/>
      <c r="P254" s="3260"/>
      <c r="Q254" s="3260"/>
      <c r="R254" s="3260"/>
      <c r="S254" s="3260"/>
      <c r="T254" s="3264"/>
      <c r="U254" s="1316"/>
      <c r="V254" s="1244" t="s">
        <v>47</v>
      </c>
      <c r="W254" s="1611" t="s">
        <v>378</v>
      </c>
      <c r="X254" s="1245">
        <v>2</v>
      </c>
      <c r="Y254" s="1246" t="s">
        <v>331</v>
      </c>
      <c r="Z254" s="1261">
        <v>5.4</v>
      </c>
      <c r="AA254" s="1297">
        <f t="shared" si="75"/>
        <v>10.8</v>
      </c>
      <c r="AB254" s="1248">
        <f t="shared" si="76"/>
        <v>12.096</v>
      </c>
      <c r="AC254" s="1471"/>
      <c r="AD254" s="1263"/>
      <c r="AE254" s="1277"/>
      <c r="AF254" s="1277" t="s">
        <v>52</v>
      </c>
      <c r="AG254" s="3337"/>
    </row>
    <row r="255" spans="1:33" ht="18" customHeight="1" thickBot="1" x14ac:dyDescent="0.25">
      <c r="A255" s="3214"/>
      <c r="B255" s="3306"/>
      <c r="C255" s="3307"/>
      <c r="D255" s="3307"/>
      <c r="E255" s="3308"/>
      <c r="F255" s="3307"/>
      <c r="G255" s="3307"/>
      <c r="H255" s="3307"/>
      <c r="I255" s="3317"/>
      <c r="J255" s="3317"/>
      <c r="K255" s="3317"/>
      <c r="L255" s="3317"/>
      <c r="M255" s="3307"/>
      <c r="N255" s="3316"/>
      <c r="O255" s="3269"/>
      <c r="P255" s="3260"/>
      <c r="Q255" s="3260"/>
      <c r="R255" s="3260"/>
      <c r="S255" s="3260"/>
      <c r="T255" s="3264"/>
      <c r="U255" s="1337"/>
      <c r="V255" s="1344" t="s">
        <v>47</v>
      </c>
      <c r="W255" s="1610" t="s">
        <v>332</v>
      </c>
      <c r="X255" s="1287">
        <v>2</v>
      </c>
      <c r="Y255" s="1278" t="s">
        <v>264</v>
      </c>
      <c r="Z255" s="1273">
        <v>0.9</v>
      </c>
      <c r="AA255" s="1274">
        <f t="shared" si="75"/>
        <v>1.8</v>
      </c>
      <c r="AB255" s="1274">
        <f t="shared" si="76"/>
        <v>2.016</v>
      </c>
      <c r="AC255" s="1480"/>
      <c r="AD255" s="1356"/>
      <c r="AE255" s="1357"/>
      <c r="AF255" s="1357" t="s">
        <v>52</v>
      </c>
      <c r="AG255" s="3369"/>
    </row>
    <row r="256" spans="1:33" ht="22.5" customHeight="1" thickBot="1" x14ac:dyDescent="0.25">
      <c r="A256" s="3215"/>
      <c r="B256" s="3315" t="s">
        <v>137</v>
      </c>
      <c r="C256" s="3287"/>
      <c r="D256" s="3287"/>
      <c r="E256" s="3287"/>
      <c r="F256" s="3287"/>
      <c r="G256" s="3287"/>
      <c r="H256" s="3287"/>
      <c r="I256" s="3287"/>
      <c r="J256" s="3287"/>
      <c r="K256" s="3287"/>
      <c r="L256" s="3287"/>
      <c r="M256" s="3287"/>
      <c r="N256" s="1578" t="s">
        <v>138</v>
      </c>
      <c r="O256" s="1667">
        <f t="shared" ref="O256:S256" si="77">SUM(O240:O255)</f>
        <v>53.640799999999999</v>
      </c>
      <c r="P256" s="1668">
        <f t="shared" si="77"/>
        <v>0</v>
      </c>
      <c r="Q256" s="1668">
        <f t="shared" si="77"/>
        <v>0</v>
      </c>
      <c r="R256" s="1668">
        <f t="shared" si="77"/>
        <v>0</v>
      </c>
      <c r="S256" s="1668">
        <f t="shared" si="77"/>
        <v>53.640799999999999</v>
      </c>
      <c r="T256" s="1666"/>
      <c r="U256" s="3325" t="s">
        <v>139</v>
      </c>
      <c r="V256" s="3326"/>
      <c r="W256" s="3326"/>
      <c r="X256" s="3326"/>
      <c r="Y256" s="3326"/>
      <c r="Z256" s="3326"/>
      <c r="AA256" s="3326"/>
      <c r="AB256" s="1582" t="s">
        <v>138</v>
      </c>
      <c r="AC256" s="1664">
        <f>SUM(AC240:AC255)</f>
        <v>53.640799999999999</v>
      </c>
      <c r="AD256" s="3432"/>
      <c r="AE256" s="3433"/>
      <c r="AF256" s="3433"/>
      <c r="AG256" s="3434"/>
    </row>
    <row r="257" spans="1:33" ht="30" customHeight="1" x14ac:dyDescent="0.2">
      <c r="A257" s="3216" t="s">
        <v>479</v>
      </c>
      <c r="B257" s="3387" t="s">
        <v>44</v>
      </c>
      <c r="C257" s="3388" t="s">
        <v>45</v>
      </c>
      <c r="D257" s="3258" t="s">
        <v>262</v>
      </c>
      <c r="E257" s="3389" t="s">
        <v>47</v>
      </c>
      <c r="F257" s="3258" t="s">
        <v>454</v>
      </c>
      <c r="G257" s="3258" t="s">
        <v>455</v>
      </c>
      <c r="H257" s="3258" t="s">
        <v>456</v>
      </c>
      <c r="I257" s="3384">
        <v>10</v>
      </c>
      <c r="J257" s="3384">
        <v>10</v>
      </c>
      <c r="K257" s="3386">
        <v>24</v>
      </c>
      <c r="L257" s="3386">
        <v>24</v>
      </c>
      <c r="M257" s="3396" t="s">
        <v>480</v>
      </c>
      <c r="N257" s="3435" t="s">
        <v>481</v>
      </c>
      <c r="O257" s="3344">
        <f>AC257</f>
        <v>19.9176</v>
      </c>
      <c r="P257" s="3402">
        <v>0</v>
      </c>
      <c r="Q257" s="3402">
        <v>0</v>
      </c>
      <c r="R257" s="3402">
        <v>0</v>
      </c>
      <c r="S257" s="3403">
        <f>+SUM(O257:Q265)</f>
        <v>19.9176</v>
      </c>
      <c r="T257" s="3377" t="s">
        <v>482</v>
      </c>
      <c r="U257" s="1389" t="s">
        <v>64</v>
      </c>
      <c r="V257" s="1390"/>
      <c r="W257" s="1617" t="s">
        <v>105</v>
      </c>
      <c r="X257" s="1360"/>
      <c r="Y257" s="1361"/>
      <c r="Z257" s="1362"/>
      <c r="AA257" s="1391"/>
      <c r="AB257" s="1391"/>
      <c r="AC257" s="1313">
        <f>SUM(AB258:AB265)</f>
        <v>19.9176</v>
      </c>
      <c r="AD257" s="1452"/>
      <c r="AE257" s="1453"/>
      <c r="AF257" s="1453"/>
      <c r="AG257" s="3379" t="s">
        <v>1472</v>
      </c>
    </row>
    <row r="258" spans="1:33" ht="30" customHeight="1" x14ac:dyDescent="0.2">
      <c r="A258" s="3218"/>
      <c r="B258" s="3252"/>
      <c r="C258" s="3249"/>
      <c r="D258" s="3249"/>
      <c r="E258" s="3257"/>
      <c r="F258" s="3249"/>
      <c r="G258" s="3249"/>
      <c r="H258" s="3249"/>
      <c r="I258" s="3349"/>
      <c r="J258" s="3349"/>
      <c r="K258" s="3349"/>
      <c r="L258" s="3349"/>
      <c r="M258" s="3343"/>
      <c r="N258" s="3335"/>
      <c r="O258" s="3345"/>
      <c r="P258" s="3332"/>
      <c r="Q258" s="3332"/>
      <c r="R258" s="3332"/>
      <c r="S258" s="3332"/>
      <c r="T258" s="3335"/>
      <c r="U258" s="1311"/>
      <c r="V258" s="1366" t="s">
        <v>47</v>
      </c>
      <c r="W258" s="1619" t="s">
        <v>359</v>
      </c>
      <c r="X258" s="1367">
        <v>4</v>
      </c>
      <c r="Y258" s="1368" t="s">
        <v>264</v>
      </c>
      <c r="Z258" s="1369">
        <v>1.65</v>
      </c>
      <c r="AA258" s="1374">
        <f t="shared" ref="AA258:AA265" si="78">+X258*Z258</f>
        <v>6.6</v>
      </c>
      <c r="AB258" s="1374">
        <f t="shared" ref="AB258:AB259" si="79">+AA258*0.12+AA258</f>
        <v>7.3919999999999995</v>
      </c>
      <c r="AC258" s="1313"/>
      <c r="AD258" s="1368"/>
      <c r="AE258" s="1372"/>
      <c r="AF258" s="1372" t="s">
        <v>52</v>
      </c>
      <c r="AG258" s="3337"/>
    </row>
    <row r="259" spans="1:33" ht="30" customHeight="1" x14ac:dyDescent="0.2">
      <c r="A259" s="3237" t="s">
        <v>479</v>
      </c>
      <c r="B259" s="3252"/>
      <c r="C259" s="3249"/>
      <c r="D259" s="3249"/>
      <c r="E259" s="3257"/>
      <c r="F259" s="3249"/>
      <c r="G259" s="3249"/>
      <c r="H259" s="3249"/>
      <c r="I259" s="3349"/>
      <c r="J259" s="3349"/>
      <c r="K259" s="3349"/>
      <c r="L259" s="3349"/>
      <c r="M259" s="3343"/>
      <c r="N259" s="3335"/>
      <c r="O259" s="3345"/>
      <c r="P259" s="3332"/>
      <c r="Q259" s="3332"/>
      <c r="R259" s="3332"/>
      <c r="S259" s="3332"/>
      <c r="T259" s="3335"/>
      <c r="U259" s="1460"/>
      <c r="V259" s="1481" t="s">
        <v>47</v>
      </c>
      <c r="W259" s="1619" t="s">
        <v>364</v>
      </c>
      <c r="X259" s="1367">
        <v>3</v>
      </c>
      <c r="Y259" s="1368" t="s">
        <v>331</v>
      </c>
      <c r="Z259" s="1374">
        <v>0.21</v>
      </c>
      <c r="AA259" s="1374">
        <f t="shared" si="78"/>
        <v>0.63</v>
      </c>
      <c r="AB259" s="1374">
        <f t="shared" si="79"/>
        <v>0.7056</v>
      </c>
      <c r="AC259" s="1313"/>
      <c r="AD259" s="1368"/>
      <c r="AE259" s="1372"/>
      <c r="AF259" s="1372" t="s">
        <v>52</v>
      </c>
      <c r="AG259" s="3337"/>
    </row>
    <row r="260" spans="1:33" ht="30" customHeight="1" x14ac:dyDescent="0.2">
      <c r="A260" s="3238"/>
      <c r="B260" s="3252"/>
      <c r="C260" s="3249"/>
      <c r="D260" s="3249"/>
      <c r="E260" s="3257"/>
      <c r="F260" s="3249"/>
      <c r="G260" s="3249"/>
      <c r="H260" s="3249"/>
      <c r="I260" s="3349"/>
      <c r="J260" s="3349"/>
      <c r="K260" s="3349"/>
      <c r="L260" s="3349"/>
      <c r="M260" s="3343"/>
      <c r="N260" s="3335"/>
      <c r="O260" s="3345"/>
      <c r="P260" s="3332"/>
      <c r="Q260" s="3332"/>
      <c r="R260" s="3332"/>
      <c r="S260" s="3332"/>
      <c r="T260" s="3335"/>
      <c r="U260" s="1460"/>
      <c r="V260" s="1482" t="s">
        <v>47</v>
      </c>
      <c r="W260" s="1619" t="s">
        <v>348</v>
      </c>
      <c r="X260" s="1367">
        <v>2</v>
      </c>
      <c r="Y260" s="1368" t="s">
        <v>330</v>
      </c>
      <c r="Z260" s="1369">
        <v>3.25</v>
      </c>
      <c r="AA260" s="1374">
        <f t="shared" si="78"/>
        <v>6.5</v>
      </c>
      <c r="AB260" s="1374">
        <f>+AA260</f>
        <v>6.5</v>
      </c>
      <c r="AC260" s="1313"/>
      <c r="AD260" s="1377"/>
      <c r="AE260" s="1380"/>
      <c r="AF260" s="1380" t="s">
        <v>52</v>
      </c>
      <c r="AG260" s="3337"/>
    </row>
    <row r="261" spans="1:33" ht="30" customHeight="1" x14ac:dyDescent="0.2">
      <c r="A261" s="3238"/>
      <c r="B261" s="3252"/>
      <c r="C261" s="3249"/>
      <c r="D261" s="3249"/>
      <c r="E261" s="3257"/>
      <c r="F261" s="3249"/>
      <c r="G261" s="3249"/>
      <c r="H261" s="3249"/>
      <c r="I261" s="3349"/>
      <c r="J261" s="3349"/>
      <c r="K261" s="3349"/>
      <c r="L261" s="3349"/>
      <c r="M261" s="3343"/>
      <c r="N261" s="3335"/>
      <c r="O261" s="3345"/>
      <c r="P261" s="3332"/>
      <c r="Q261" s="3332"/>
      <c r="R261" s="3332"/>
      <c r="S261" s="3332"/>
      <c r="T261" s="3335"/>
      <c r="U261" s="1460"/>
      <c r="V261" s="1482" t="s">
        <v>47</v>
      </c>
      <c r="W261" s="1619" t="s">
        <v>335</v>
      </c>
      <c r="X261" s="1373">
        <v>6</v>
      </c>
      <c r="Y261" s="1405" t="s">
        <v>264</v>
      </c>
      <c r="Z261" s="1411">
        <v>0.24</v>
      </c>
      <c r="AA261" s="1374">
        <f t="shared" si="78"/>
        <v>1.44</v>
      </c>
      <c r="AB261" s="1374">
        <f t="shared" ref="AB261:AB265" si="80">+AA261*0.12+AA261</f>
        <v>1.6128</v>
      </c>
      <c r="AC261" s="1313"/>
      <c r="AD261" s="1377"/>
      <c r="AE261" s="1380"/>
      <c r="AF261" s="1380" t="s">
        <v>52</v>
      </c>
      <c r="AG261" s="3337"/>
    </row>
    <row r="262" spans="1:33" ht="30" customHeight="1" x14ac:dyDescent="0.2">
      <c r="A262" s="3238"/>
      <c r="B262" s="3252"/>
      <c r="C262" s="3249"/>
      <c r="D262" s="3249"/>
      <c r="E262" s="3257"/>
      <c r="F262" s="3249"/>
      <c r="G262" s="3249"/>
      <c r="H262" s="3249"/>
      <c r="I262" s="3349"/>
      <c r="J262" s="3349"/>
      <c r="K262" s="3349"/>
      <c r="L262" s="3349"/>
      <c r="M262" s="3343"/>
      <c r="N262" s="3335"/>
      <c r="O262" s="3345"/>
      <c r="P262" s="3332"/>
      <c r="Q262" s="3332"/>
      <c r="R262" s="3332"/>
      <c r="S262" s="3332"/>
      <c r="T262" s="3335"/>
      <c r="U262" s="1460"/>
      <c r="V262" s="1481" t="s">
        <v>47</v>
      </c>
      <c r="W262" s="1620" t="s">
        <v>361</v>
      </c>
      <c r="X262" s="1367">
        <v>1</v>
      </c>
      <c r="Y262" s="1405" t="s">
        <v>264</v>
      </c>
      <c r="Z262" s="1369">
        <v>1.94</v>
      </c>
      <c r="AA262" s="1374">
        <f t="shared" si="78"/>
        <v>1.94</v>
      </c>
      <c r="AB262" s="1374">
        <f t="shared" si="80"/>
        <v>2.1728000000000001</v>
      </c>
      <c r="AC262" s="1313"/>
      <c r="AD262" s="1377"/>
      <c r="AE262" s="1380"/>
      <c r="AF262" s="1380" t="s">
        <v>52</v>
      </c>
      <c r="AG262" s="3337"/>
    </row>
    <row r="263" spans="1:33" ht="30" customHeight="1" x14ac:dyDescent="0.2">
      <c r="A263" s="3238"/>
      <c r="B263" s="3252"/>
      <c r="C263" s="3249"/>
      <c r="D263" s="3249"/>
      <c r="E263" s="3257"/>
      <c r="F263" s="3249"/>
      <c r="G263" s="3249"/>
      <c r="H263" s="3249"/>
      <c r="I263" s="3349"/>
      <c r="J263" s="3349"/>
      <c r="K263" s="3349"/>
      <c r="L263" s="3349"/>
      <c r="M263" s="3343"/>
      <c r="N263" s="3335"/>
      <c r="O263" s="3345"/>
      <c r="P263" s="3332"/>
      <c r="Q263" s="3332"/>
      <c r="R263" s="3332"/>
      <c r="S263" s="3332"/>
      <c r="T263" s="3335"/>
      <c r="U263" s="1311"/>
      <c r="V263" s="1481" t="s">
        <v>47</v>
      </c>
      <c r="W263" s="1620" t="s">
        <v>363</v>
      </c>
      <c r="X263" s="1367">
        <v>1</v>
      </c>
      <c r="Y263" s="1368" t="s">
        <v>331</v>
      </c>
      <c r="Z263" s="1369">
        <v>0.69</v>
      </c>
      <c r="AA263" s="1439">
        <f t="shared" si="78"/>
        <v>0.69</v>
      </c>
      <c r="AB263" s="1374">
        <f t="shared" si="80"/>
        <v>0.77279999999999993</v>
      </c>
      <c r="AC263" s="1313"/>
      <c r="AD263" s="1368"/>
      <c r="AE263" s="1372"/>
      <c r="AF263" s="1372" t="s">
        <v>52</v>
      </c>
      <c r="AG263" s="3337"/>
    </row>
    <row r="264" spans="1:33" ht="30" customHeight="1" x14ac:dyDescent="0.2">
      <c r="A264" s="3238"/>
      <c r="B264" s="3252"/>
      <c r="C264" s="3249"/>
      <c r="D264" s="3249"/>
      <c r="E264" s="3257"/>
      <c r="F264" s="3249"/>
      <c r="G264" s="3249"/>
      <c r="H264" s="3249"/>
      <c r="I264" s="3349"/>
      <c r="J264" s="3349"/>
      <c r="K264" s="3349"/>
      <c r="L264" s="3349"/>
      <c r="M264" s="3343"/>
      <c r="N264" s="3335"/>
      <c r="O264" s="3345"/>
      <c r="P264" s="3332"/>
      <c r="Q264" s="3332"/>
      <c r="R264" s="3332"/>
      <c r="S264" s="3332"/>
      <c r="T264" s="3335"/>
      <c r="U264" s="1460"/>
      <c r="V264" s="1481" t="s">
        <v>47</v>
      </c>
      <c r="W264" s="1619" t="s">
        <v>386</v>
      </c>
      <c r="X264" s="1440">
        <v>4</v>
      </c>
      <c r="Y264" s="1368" t="s">
        <v>264</v>
      </c>
      <c r="Z264" s="1369">
        <v>7.0000000000000007E-2</v>
      </c>
      <c r="AA264" s="1439">
        <f t="shared" si="78"/>
        <v>0.28000000000000003</v>
      </c>
      <c r="AB264" s="1374">
        <f t="shared" si="80"/>
        <v>0.31360000000000005</v>
      </c>
      <c r="AC264" s="1313"/>
      <c r="AD264" s="1368"/>
      <c r="AE264" s="1372"/>
      <c r="AF264" s="1372" t="s">
        <v>52</v>
      </c>
      <c r="AG264" s="3337"/>
    </row>
    <row r="265" spans="1:33" ht="30" customHeight="1" x14ac:dyDescent="0.2">
      <c r="A265" s="3238"/>
      <c r="B265" s="3253"/>
      <c r="C265" s="3249"/>
      <c r="D265" s="3249"/>
      <c r="E265" s="3257"/>
      <c r="F265" s="3250"/>
      <c r="G265" s="3250"/>
      <c r="H265" s="3250"/>
      <c r="I265" s="3385"/>
      <c r="J265" s="3385"/>
      <c r="K265" s="3385"/>
      <c r="L265" s="3385"/>
      <c r="M265" s="3381"/>
      <c r="N265" s="3378"/>
      <c r="O265" s="3382"/>
      <c r="P265" s="3376"/>
      <c r="Q265" s="3376"/>
      <c r="R265" s="3332"/>
      <c r="S265" s="3376"/>
      <c r="T265" s="3378"/>
      <c r="U265" s="1381"/>
      <c r="V265" s="1393" t="s">
        <v>47</v>
      </c>
      <c r="W265" s="1618" t="s">
        <v>387</v>
      </c>
      <c r="X265" s="1441">
        <v>4</v>
      </c>
      <c r="Y265" s="1383" t="s">
        <v>264</v>
      </c>
      <c r="Z265" s="1384">
        <v>0.1</v>
      </c>
      <c r="AA265" s="1395">
        <f t="shared" si="78"/>
        <v>0.4</v>
      </c>
      <c r="AB265" s="1395">
        <f t="shared" si="80"/>
        <v>0.44800000000000001</v>
      </c>
      <c r="AC265" s="1396"/>
      <c r="AD265" s="1383"/>
      <c r="AE265" s="1401"/>
      <c r="AF265" s="1401" t="s">
        <v>52</v>
      </c>
      <c r="AG265" s="3337"/>
    </row>
    <row r="266" spans="1:33" ht="75.75" customHeight="1" x14ac:dyDescent="0.2">
      <c r="A266" s="3238"/>
      <c r="B266" s="3251" t="s">
        <v>93</v>
      </c>
      <c r="C266" s="3254" t="s">
        <v>679</v>
      </c>
      <c r="D266" s="3255" t="s">
        <v>77</v>
      </c>
      <c r="E266" s="3266" t="s">
        <v>47</v>
      </c>
      <c r="F266" s="3255" t="s">
        <v>940</v>
      </c>
      <c r="G266" s="3255" t="s">
        <v>941</v>
      </c>
      <c r="H266" s="3255" t="s">
        <v>460</v>
      </c>
      <c r="I266" s="3351">
        <v>2</v>
      </c>
      <c r="J266" s="3351">
        <v>2</v>
      </c>
      <c r="K266" s="3348">
        <v>16</v>
      </c>
      <c r="L266" s="3348">
        <v>16</v>
      </c>
      <c r="M266" s="3327" t="s">
        <v>1416</v>
      </c>
      <c r="N266" s="3341" t="s">
        <v>947</v>
      </c>
      <c r="O266" s="3358">
        <f>AC266</f>
        <v>15.411199999999999</v>
      </c>
      <c r="P266" s="3347">
        <v>0</v>
      </c>
      <c r="Q266" s="3347">
        <v>0</v>
      </c>
      <c r="R266" s="3347">
        <v>0</v>
      </c>
      <c r="S266" s="3331">
        <f>+SUM(O266:Q267)</f>
        <v>15.411199999999999</v>
      </c>
      <c r="T266" s="3334" t="s">
        <v>482</v>
      </c>
      <c r="U266" s="1460" t="s">
        <v>64</v>
      </c>
      <c r="V266" s="1481"/>
      <c r="W266" s="1621" t="s">
        <v>105</v>
      </c>
      <c r="X266" s="1483"/>
      <c r="Y266" s="1361"/>
      <c r="Z266" s="1413"/>
      <c r="AA266" s="1374"/>
      <c r="AB266" s="1374"/>
      <c r="AC266" s="1313">
        <f>AB267</f>
        <v>15.411199999999999</v>
      </c>
      <c r="AD266" s="1405"/>
      <c r="AE266" s="1406"/>
      <c r="AF266" s="1406"/>
      <c r="AG266" s="3336" t="s">
        <v>1454</v>
      </c>
    </row>
    <row r="267" spans="1:33" ht="75.75" customHeight="1" x14ac:dyDescent="0.2">
      <c r="A267" s="3238"/>
      <c r="B267" s="3283"/>
      <c r="C267" s="3277"/>
      <c r="D267" s="3277"/>
      <c r="E267" s="3284"/>
      <c r="F267" s="3277"/>
      <c r="G267" s="3277"/>
      <c r="H267" s="3277"/>
      <c r="I267" s="3350"/>
      <c r="J267" s="3350"/>
      <c r="K267" s="3350"/>
      <c r="L267" s="3350"/>
      <c r="M267" s="3328"/>
      <c r="N267" s="3328"/>
      <c r="O267" s="3346"/>
      <c r="P267" s="3333"/>
      <c r="Q267" s="3333"/>
      <c r="R267" s="3333"/>
      <c r="S267" s="3333"/>
      <c r="T267" s="3330"/>
      <c r="U267" s="1460"/>
      <c r="V267" s="1481" t="s">
        <v>47</v>
      </c>
      <c r="W267" s="1620" t="s">
        <v>362</v>
      </c>
      <c r="X267" s="1367">
        <v>1</v>
      </c>
      <c r="Y267" s="1405" t="s">
        <v>264</v>
      </c>
      <c r="Z267" s="1369">
        <v>13.76</v>
      </c>
      <c r="AA267" s="1374">
        <f>+X267*Z267</f>
        <v>13.76</v>
      </c>
      <c r="AB267" s="1374">
        <f>+AA267*0.12+AA267</f>
        <v>15.411199999999999</v>
      </c>
      <c r="AC267" s="1414"/>
      <c r="AD267" s="1377"/>
      <c r="AE267" s="1380"/>
      <c r="AF267" s="1380" t="s">
        <v>52</v>
      </c>
      <c r="AG267" s="3391"/>
    </row>
    <row r="268" spans="1:33" ht="31.5" customHeight="1" x14ac:dyDescent="0.2">
      <c r="A268" s="3238"/>
      <c r="B268" s="3251" t="s">
        <v>44</v>
      </c>
      <c r="C268" s="3254" t="s">
        <v>329</v>
      </c>
      <c r="D268" s="3255" t="s">
        <v>262</v>
      </c>
      <c r="E268" s="3266" t="s">
        <v>47</v>
      </c>
      <c r="F268" s="3255" t="s">
        <v>467</v>
      </c>
      <c r="G268" s="3255" t="s">
        <v>96</v>
      </c>
      <c r="H268" s="3255" t="s">
        <v>416</v>
      </c>
      <c r="I268" s="3351">
        <v>1</v>
      </c>
      <c r="J268" s="3351">
        <v>2</v>
      </c>
      <c r="K268" s="3348">
        <v>2</v>
      </c>
      <c r="L268" s="3348">
        <v>4</v>
      </c>
      <c r="M268" s="3341" t="s">
        <v>463</v>
      </c>
      <c r="N268" s="3341" t="s">
        <v>483</v>
      </c>
      <c r="O268" s="3358">
        <f>+AC268</f>
        <v>18.311999999999998</v>
      </c>
      <c r="P268" s="3347">
        <v>0</v>
      </c>
      <c r="Q268" s="3347">
        <v>0</v>
      </c>
      <c r="R268" s="3347">
        <v>0</v>
      </c>
      <c r="S268" s="3331">
        <f>+SUM(O268:Q272)</f>
        <v>18.311999999999998</v>
      </c>
      <c r="T268" s="3334" t="s">
        <v>482</v>
      </c>
      <c r="U268" s="1484" t="s">
        <v>64</v>
      </c>
      <c r="V268" s="1485"/>
      <c r="W268" s="1617" t="s">
        <v>105</v>
      </c>
      <c r="X268" s="1360"/>
      <c r="Y268" s="1361"/>
      <c r="Z268" s="1362"/>
      <c r="AA268" s="1391"/>
      <c r="AB268" s="1391"/>
      <c r="AC268" s="1364">
        <f>SUM(AB268:AB272)</f>
        <v>18.311999999999998</v>
      </c>
      <c r="AD268" s="1361"/>
      <c r="AE268" s="1365"/>
      <c r="AF268" s="1365"/>
      <c r="AG268" s="3390" t="s">
        <v>1454</v>
      </c>
    </row>
    <row r="269" spans="1:33" ht="31.5" customHeight="1" x14ac:dyDescent="0.2">
      <c r="A269" s="3238"/>
      <c r="B269" s="3252"/>
      <c r="C269" s="3249"/>
      <c r="D269" s="3249"/>
      <c r="E269" s="3257"/>
      <c r="F269" s="3249"/>
      <c r="G269" s="3249"/>
      <c r="H269" s="3249"/>
      <c r="I269" s="3349"/>
      <c r="J269" s="3349"/>
      <c r="K269" s="3349"/>
      <c r="L269" s="3349"/>
      <c r="M269" s="3343"/>
      <c r="N269" s="3343"/>
      <c r="O269" s="3345"/>
      <c r="P269" s="3332"/>
      <c r="Q269" s="3332"/>
      <c r="R269" s="3332"/>
      <c r="S269" s="3332"/>
      <c r="T269" s="3335"/>
      <c r="U269" s="1486"/>
      <c r="V269" s="1366" t="s">
        <v>47</v>
      </c>
      <c r="W269" s="1619" t="s">
        <v>358</v>
      </c>
      <c r="X269" s="1367">
        <v>1</v>
      </c>
      <c r="Y269" s="1368" t="s">
        <v>331</v>
      </c>
      <c r="Z269" s="1369">
        <v>1.8</v>
      </c>
      <c r="AA269" s="1439">
        <f t="shared" ref="AA269:AA272" si="81">+X269*Z269</f>
        <v>1.8</v>
      </c>
      <c r="AB269" s="1416">
        <f t="shared" ref="AB269:AB272" si="82">+AA269*0.12+AA269</f>
        <v>2.016</v>
      </c>
      <c r="AC269" s="1404"/>
      <c r="AD269" s="1405"/>
      <c r="AE269" s="1406"/>
      <c r="AF269" s="1406" t="s">
        <v>52</v>
      </c>
      <c r="AG269" s="3337"/>
    </row>
    <row r="270" spans="1:33" ht="31.5" customHeight="1" x14ac:dyDescent="0.2">
      <c r="A270" s="3238"/>
      <c r="B270" s="3252"/>
      <c r="C270" s="3249"/>
      <c r="D270" s="3249"/>
      <c r="E270" s="3257"/>
      <c r="F270" s="3249"/>
      <c r="G270" s="3249"/>
      <c r="H270" s="3249"/>
      <c r="I270" s="3349"/>
      <c r="J270" s="3349"/>
      <c r="K270" s="3349"/>
      <c r="L270" s="3349"/>
      <c r="M270" s="3343"/>
      <c r="N270" s="3343"/>
      <c r="O270" s="3345"/>
      <c r="P270" s="3332"/>
      <c r="Q270" s="3332"/>
      <c r="R270" s="3332"/>
      <c r="S270" s="3332"/>
      <c r="T270" s="3335"/>
      <c r="U270" s="1486"/>
      <c r="V270" s="1466" t="s">
        <v>47</v>
      </c>
      <c r="W270" s="1619" t="s">
        <v>148</v>
      </c>
      <c r="X270" s="1367">
        <v>3</v>
      </c>
      <c r="Y270" s="1368" t="s">
        <v>264</v>
      </c>
      <c r="Z270" s="1369">
        <v>0.65</v>
      </c>
      <c r="AA270" s="1439">
        <f t="shared" si="81"/>
        <v>1.9500000000000002</v>
      </c>
      <c r="AB270" s="1374">
        <f t="shared" si="82"/>
        <v>2.1840000000000002</v>
      </c>
      <c r="AC270" s="1404"/>
      <c r="AD270" s="1405"/>
      <c r="AE270" s="1406"/>
      <c r="AF270" s="1406" t="s">
        <v>52</v>
      </c>
      <c r="AG270" s="3337"/>
    </row>
    <row r="271" spans="1:33" ht="31.5" customHeight="1" x14ac:dyDescent="0.2">
      <c r="A271" s="3238"/>
      <c r="B271" s="3252"/>
      <c r="C271" s="3249"/>
      <c r="D271" s="3249"/>
      <c r="E271" s="3257"/>
      <c r="F271" s="3249"/>
      <c r="G271" s="3249"/>
      <c r="H271" s="3249"/>
      <c r="I271" s="3349"/>
      <c r="J271" s="3349"/>
      <c r="K271" s="3349"/>
      <c r="L271" s="3349"/>
      <c r="M271" s="3343"/>
      <c r="N271" s="3343"/>
      <c r="O271" s="3345"/>
      <c r="P271" s="3332"/>
      <c r="Q271" s="3332"/>
      <c r="R271" s="3332"/>
      <c r="S271" s="3332"/>
      <c r="T271" s="3335"/>
      <c r="U271" s="1460"/>
      <c r="V271" s="1366" t="s">
        <v>47</v>
      </c>
      <c r="W271" s="1619" t="s">
        <v>378</v>
      </c>
      <c r="X271" s="1367">
        <v>2</v>
      </c>
      <c r="Y271" s="1368" t="s">
        <v>331</v>
      </c>
      <c r="Z271" s="1416">
        <v>5.4</v>
      </c>
      <c r="AA271" s="1439">
        <f t="shared" si="81"/>
        <v>10.8</v>
      </c>
      <c r="AB271" s="1374">
        <f t="shared" si="82"/>
        <v>12.096</v>
      </c>
      <c r="AC271" s="1371"/>
      <c r="AD271" s="1368"/>
      <c r="AE271" s="1372"/>
      <c r="AF271" s="1372" t="s">
        <v>52</v>
      </c>
      <c r="AG271" s="3337"/>
    </row>
    <row r="272" spans="1:33" ht="31.5" customHeight="1" thickBot="1" x14ac:dyDescent="0.25">
      <c r="A272" s="3238"/>
      <c r="B272" s="3306"/>
      <c r="C272" s="3307"/>
      <c r="D272" s="3307"/>
      <c r="E272" s="3308"/>
      <c r="F272" s="3307"/>
      <c r="G272" s="3307"/>
      <c r="H272" s="3307"/>
      <c r="I272" s="3374"/>
      <c r="J272" s="3374"/>
      <c r="K272" s="3374"/>
      <c r="L272" s="3374"/>
      <c r="M272" s="3365"/>
      <c r="N272" s="3365"/>
      <c r="O272" s="3373"/>
      <c r="P272" s="3366"/>
      <c r="Q272" s="3366"/>
      <c r="R272" s="3366"/>
      <c r="S272" s="3366"/>
      <c r="T272" s="3367"/>
      <c r="U272" s="1427"/>
      <c r="V272" s="1428" t="s">
        <v>47</v>
      </c>
      <c r="W272" s="1623" t="s">
        <v>332</v>
      </c>
      <c r="X272" s="1444">
        <v>2</v>
      </c>
      <c r="Y272" s="1445" t="s">
        <v>264</v>
      </c>
      <c r="Z272" s="1446">
        <v>0.9</v>
      </c>
      <c r="AA272" s="1447">
        <f t="shared" si="81"/>
        <v>1.8</v>
      </c>
      <c r="AB272" s="1447">
        <f t="shared" si="82"/>
        <v>2.016</v>
      </c>
      <c r="AC272" s="1433"/>
      <c r="AD272" s="1430"/>
      <c r="AE272" s="1434"/>
      <c r="AF272" s="1434" t="s">
        <v>52</v>
      </c>
      <c r="AG272" s="3369"/>
    </row>
    <row r="273" spans="1:33" ht="22.5" customHeight="1" thickBot="1" x14ac:dyDescent="0.25">
      <c r="A273" s="3239"/>
      <c r="B273" s="3315" t="s">
        <v>137</v>
      </c>
      <c r="C273" s="3287"/>
      <c r="D273" s="3287"/>
      <c r="E273" s="3287"/>
      <c r="F273" s="3287"/>
      <c r="G273" s="3287"/>
      <c r="H273" s="3287"/>
      <c r="I273" s="3287"/>
      <c r="J273" s="3287"/>
      <c r="K273" s="3287"/>
      <c r="L273" s="3287"/>
      <c r="M273" s="3287"/>
      <c r="N273" s="1580" t="s">
        <v>138</v>
      </c>
      <c r="O273" s="1667">
        <f t="shared" ref="O273:S273" si="83">SUM(O257:O268)</f>
        <v>53.640799999999999</v>
      </c>
      <c r="P273" s="1668">
        <f t="shared" si="83"/>
        <v>0</v>
      </c>
      <c r="Q273" s="1668">
        <f t="shared" si="83"/>
        <v>0</v>
      </c>
      <c r="R273" s="1668">
        <f t="shared" si="83"/>
        <v>0</v>
      </c>
      <c r="S273" s="1668">
        <f t="shared" si="83"/>
        <v>53.640799999999999</v>
      </c>
      <c r="T273" s="1596"/>
      <c r="U273" s="3288" t="s">
        <v>139</v>
      </c>
      <c r="V273" s="3287"/>
      <c r="W273" s="3287"/>
      <c r="X273" s="3287"/>
      <c r="Y273" s="3287"/>
      <c r="Z273" s="3287"/>
      <c r="AA273" s="3287"/>
      <c r="AB273" s="1578" t="s">
        <v>138</v>
      </c>
      <c r="AC273" s="1662">
        <f>SUM(AC257:AC272)</f>
        <v>53.640799999999999</v>
      </c>
      <c r="AD273" s="3289"/>
      <c r="AE273" s="3290"/>
      <c r="AF273" s="3290"/>
      <c r="AG273" s="3291"/>
    </row>
    <row r="274" spans="1:33" ht="42" customHeight="1" x14ac:dyDescent="0.2">
      <c r="A274" s="3213" t="s">
        <v>484</v>
      </c>
      <c r="B274" s="3418" t="s">
        <v>44</v>
      </c>
      <c r="C274" s="3419" t="s">
        <v>45</v>
      </c>
      <c r="D274" s="3322" t="s">
        <v>262</v>
      </c>
      <c r="E274" s="3420" t="s">
        <v>47</v>
      </c>
      <c r="F274" s="3436" t="s">
        <v>1383</v>
      </c>
      <c r="G274" s="3322" t="s">
        <v>455</v>
      </c>
      <c r="H274" s="3322" t="s">
        <v>456</v>
      </c>
      <c r="I274" s="3430">
        <v>12</v>
      </c>
      <c r="J274" s="3430">
        <v>12</v>
      </c>
      <c r="K274" s="3431">
        <v>24</v>
      </c>
      <c r="L274" s="3431">
        <v>24</v>
      </c>
      <c r="M274" s="3436" t="s">
        <v>1466</v>
      </c>
      <c r="N274" s="3437" t="s">
        <v>1456</v>
      </c>
      <c r="O274" s="3427">
        <f>+AC274</f>
        <v>19.9176</v>
      </c>
      <c r="P274" s="3428">
        <v>0</v>
      </c>
      <c r="Q274" s="3428">
        <v>0</v>
      </c>
      <c r="R274" s="3428">
        <v>0</v>
      </c>
      <c r="S274" s="3429">
        <f>+SUM(O274:R282)</f>
        <v>19.9176</v>
      </c>
      <c r="T274" s="3425" t="s">
        <v>485</v>
      </c>
      <c r="U274" s="1291" t="s">
        <v>64</v>
      </c>
      <c r="V274" s="1235"/>
      <c r="W274" s="1614" t="s">
        <v>105</v>
      </c>
      <c r="X274" s="1236"/>
      <c r="Y274" s="1237"/>
      <c r="Z274" s="1238"/>
      <c r="AA274" s="1239"/>
      <c r="AB274" s="1239"/>
      <c r="AC274" s="1487">
        <f>SUM(AB275:AB282)</f>
        <v>19.9176</v>
      </c>
      <c r="AD274" s="1241"/>
      <c r="AE274" s="1242"/>
      <c r="AF274" s="1242"/>
      <c r="AG274" s="3379" t="s">
        <v>1470</v>
      </c>
    </row>
    <row r="275" spans="1:33" ht="42" customHeight="1" x14ac:dyDescent="0.2">
      <c r="A275" s="3214"/>
      <c r="B275" s="3252"/>
      <c r="C275" s="3249"/>
      <c r="D275" s="3249"/>
      <c r="E275" s="3257"/>
      <c r="F275" s="3249"/>
      <c r="G275" s="3249"/>
      <c r="H275" s="3249"/>
      <c r="I275" s="3244"/>
      <c r="J275" s="3244"/>
      <c r="K275" s="3244"/>
      <c r="L275" s="3244"/>
      <c r="M275" s="3249"/>
      <c r="N275" s="3264"/>
      <c r="O275" s="3269"/>
      <c r="P275" s="3260"/>
      <c r="Q275" s="3260"/>
      <c r="R275" s="3260"/>
      <c r="S275" s="3260"/>
      <c r="T275" s="3264"/>
      <c r="U275" s="1316"/>
      <c r="V275" s="1244" t="s">
        <v>47</v>
      </c>
      <c r="W275" s="1611" t="s">
        <v>359</v>
      </c>
      <c r="X275" s="1245">
        <v>4</v>
      </c>
      <c r="Y275" s="1246" t="s">
        <v>264</v>
      </c>
      <c r="Z275" s="1247">
        <v>1.65</v>
      </c>
      <c r="AA275" s="1248">
        <f t="shared" ref="AA275:AA282" si="84">+X275*Z275</f>
        <v>6.6</v>
      </c>
      <c r="AB275" s="1248">
        <f t="shared" ref="AB275:AB276" si="85">+AA275*0.12+AA275</f>
        <v>7.3919999999999995</v>
      </c>
      <c r="AC275" s="1262"/>
      <c r="AD275" s="1263"/>
      <c r="AE275" s="1299"/>
      <c r="AF275" s="1299" t="s">
        <v>52</v>
      </c>
      <c r="AG275" s="3337"/>
    </row>
    <row r="276" spans="1:33" ht="42" customHeight="1" x14ac:dyDescent="0.2">
      <c r="A276" s="3214"/>
      <c r="B276" s="3252"/>
      <c r="C276" s="3249"/>
      <c r="D276" s="3249"/>
      <c r="E276" s="3257"/>
      <c r="F276" s="3249"/>
      <c r="G276" s="3249"/>
      <c r="H276" s="3249"/>
      <c r="I276" s="3244"/>
      <c r="J276" s="3244"/>
      <c r="K276" s="3244"/>
      <c r="L276" s="3244"/>
      <c r="M276" s="3249"/>
      <c r="N276" s="3264"/>
      <c r="O276" s="3269"/>
      <c r="P276" s="3260"/>
      <c r="Q276" s="3260"/>
      <c r="R276" s="3260"/>
      <c r="S276" s="3260"/>
      <c r="T276" s="3264"/>
      <c r="U276" s="1316"/>
      <c r="V276" s="1276" t="s">
        <v>47</v>
      </c>
      <c r="W276" s="1611" t="s">
        <v>364</v>
      </c>
      <c r="X276" s="1245">
        <v>3</v>
      </c>
      <c r="Y276" s="1246" t="s">
        <v>331</v>
      </c>
      <c r="Z276" s="1248">
        <v>0.21</v>
      </c>
      <c r="AA276" s="1248">
        <f t="shared" si="84"/>
        <v>0.63</v>
      </c>
      <c r="AB276" s="1248">
        <f t="shared" si="85"/>
        <v>0.7056</v>
      </c>
      <c r="AC276" s="1262"/>
      <c r="AD276" s="1263"/>
      <c r="AE276" s="1299"/>
      <c r="AF276" s="1299" t="s">
        <v>52</v>
      </c>
      <c r="AG276" s="3337"/>
    </row>
    <row r="277" spans="1:33" ht="42" customHeight="1" x14ac:dyDescent="0.2">
      <c r="A277" s="3214"/>
      <c r="B277" s="3252"/>
      <c r="C277" s="3249"/>
      <c r="D277" s="3249"/>
      <c r="E277" s="3257"/>
      <c r="F277" s="3249"/>
      <c r="G277" s="3249"/>
      <c r="H277" s="3249"/>
      <c r="I277" s="3244"/>
      <c r="J277" s="3244"/>
      <c r="K277" s="3244"/>
      <c r="L277" s="3244"/>
      <c r="M277" s="3249"/>
      <c r="N277" s="3264"/>
      <c r="O277" s="3269"/>
      <c r="P277" s="3260"/>
      <c r="Q277" s="3260"/>
      <c r="R277" s="3260"/>
      <c r="S277" s="3260"/>
      <c r="T277" s="3264"/>
      <c r="U277" s="1283"/>
      <c r="V277" s="1244" t="s">
        <v>47</v>
      </c>
      <c r="W277" s="1611" t="s">
        <v>348</v>
      </c>
      <c r="X277" s="1245">
        <v>2</v>
      </c>
      <c r="Y277" s="1246" t="s">
        <v>330</v>
      </c>
      <c r="Z277" s="1247">
        <v>3.25</v>
      </c>
      <c r="AA277" s="1248">
        <f t="shared" si="84"/>
        <v>6.5</v>
      </c>
      <c r="AB277" s="1248">
        <f>+AA277</f>
        <v>6.5</v>
      </c>
      <c r="AC277" s="1249"/>
      <c r="AD277" s="1250"/>
      <c r="AE277" s="1250"/>
      <c r="AF277" s="1250" t="s">
        <v>52</v>
      </c>
      <c r="AG277" s="3337"/>
    </row>
    <row r="278" spans="1:33" ht="42" customHeight="1" x14ac:dyDescent="0.2">
      <c r="A278" s="3214"/>
      <c r="B278" s="3252"/>
      <c r="C278" s="3249"/>
      <c r="D278" s="3249"/>
      <c r="E278" s="3257"/>
      <c r="F278" s="3249"/>
      <c r="G278" s="3249"/>
      <c r="H278" s="3249"/>
      <c r="I278" s="3244"/>
      <c r="J278" s="3244"/>
      <c r="K278" s="3244"/>
      <c r="L278" s="3244"/>
      <c r="M278" s="3249"/>
      <c r="N278" s="3264"/>
      <c r="O278" s="3269"/>
      <c r="P278" s="3260"/>
      <c r="Q278" s="3260"/>
      <c r="R278" s="3260"/>
      <c r="S278" s="3260"/>
      <c r="T278" s="3264"/>
      <c r="U278" s="1283"/>
      <c r="V278" s="1244" t="s">
        <v>47</v>
      </c>
      <c r="W278" s="1611" t="s">
        <v>335</v>
      </c>
      <c r="X278" s="1258">
        <v>6</v>
      </c>
      <c r="Y278" s="1259" t="s">
        <v>264</v>
      </c>
      <c r="Z278" s="1264">
        <v>0.24</v>
      </c>
      <c r="AA278" s="1248">
        <f t="shared" si="84"/>
        <v>1.44</v>
      </c>
      <c r="AB278" s="1248">
        <f t="shared" ref="AB278:AB282" si="86">+AA278*0.12+AA278</f>
        <v>1.6128</v>
      </c>
      <c r="AC278" s="1249"/>
      <c r="AD278" s="1250"/>
      <c r="AE278" s="1250"/>
      <c r="AF278" s="1250" t="s">
        <v>52</v>
      </c>
      <c r="AG278" s="3337"/>
    </row>
    <row r="279" spans="1:33" ht="42" customHeight="1" x14ac:dyDescent="0.2">
      <c r="A279" s="3214"/>
      <c r="B279" s="3252"/>
      <c r="C279" s="3249"/>
      <c r="D279" s="3249"/>
      <c r="E279" s="3257"/>
      <c r="F279" s="3249"/>
      <c r="G279" s="3249"/>
      <c r="H279" s="3249"/>
      <c r="I279" s="3244"/>
      <c r="J279" s="3244"/>
      <c r="K279" s="3244"/>
      <c r="L279" s="3244"/>
      <c r="M279" s="3249"/>
      <c r="N279" s="3264"/>
      <c r="O279" s="3269"/>
      <c r="P279" s="3260"/>
      <c r="Q279" s="3260"/>
      <c r="R279" s="3260"/>
      <c r="S279" s="3260"/>
      <c r="T279" s="3264"/>
      <c r="U279" s="1283"/>
      <c r="V279" s="1244" t="s">
        <v>47</v>
      </c>
      <c r="W279" s="1612" t="s">
        <v>361</v>
      </c>
      <c r="X279" s="1245">
        <v>1</v>
      </c>
      <c r="Y279" s="1259" t="s">
        <v>264</v>
      </c>
      <c r="Z279" s="1247">
        <v>1.94</v>
      </c>
      <c r="AA279" s="1248">
        <f t="shared" si="84"/>
        <v>1.94</v>
      </c>
      <c r="AB279" s="1248">
        <f t="shared" si="86"/>
        <v>2.1728000000000001</v>
      </c>
      <c r="AC279" s="1249"/>
      <c r="AD279" s="1250"/>
      <c r="AE279" s="1250"/>
      <c r="AF279" s="1250" t="s">
        <v>52</v>
      </c>
      <c r="AG279" s="3337"/>
    </row>
    <row r="280" spans="1:33" ht="42" customHeight="1" x14ac:dyDescent="0.2">
      <c r="A280" s="3214"/>
      <c r="B280" s="3252"/>
      <c r="C280" s="3249"/>
      <c r="D280" s="3249"/>
      <c r="E280" s="3257"/>
      <c r="F280" s="3249"/>
      <c r="G280" s="3249"/>
      <c r="H280" s="3249"/>
      <c r="I280" s="3244"/>
      <c r="J280" s="3244"/>
      <c r="K280" s="3244"/>
      <c r="L280" s="3244"/>
      <c r="M280" s="3249"/>
      <c r="N280" s="3264"/>
      <c r="O280" s="3269"/>
      <c r="P280" s="3260"/>
      <c r="Q280" s="3260"/>
      <c r="R280" s="3260"/>
      <c r="S280" s="3260"/>
      <c r="T280" s="3264"/>
      <c r="U280" s="1283"/>
      <c r="V280" s="1244" t="s">
        <v>47</v>
      </c>
      <c r="W280" s="1612" t="s">
        <v>363</v>
      </c>
      <c r="X280" s="1245">
        <v>1</v>
      </c>
      <c r="Y280" s="1246" t="s">
        <v>331</v>
      </c>
      <c r="Z280" s="1247">
        <v>0.69</v>
      </c>
      <c r="AA280" s="1297">
        <f t="shared" si="84"/>
        <v>0.69</v>
      </c>
      <c r="AB280" s="1248">
        <f t="shared" si="86"/>
        <v>0.77279999999999993</v>
      </c>
      <c r="AC280" s="1341"/>
      <c r="AD280" s="1352"/>
      <c r="AE280" s="1352"/>
      <c r="AF280" s="1352" t="s">
        <v>52</v>
      </c>
      <c r="AG280" s="3337"/>
    </row>
    <row r="281" spans="1:33" ht="42" customHeight="1" x14ac:dyDescent="0.2">
      <c r="A281" s="3214"/>
      <c r="B281" s="3252"/>
      <c r="C281" s="3249"/>
      <c r="D281" s="3249"/>
      <c r="E281" s="3257"/>
      <c r="F281" s="3249"/>
      <c r="G281" s="3249"/>
      <c r="H281" s="3249"/>
      <c r="I281" s="3244"/>
      <c r="J281" s="3244"/>
      <c r="K281" s="3244"/>
      <c r="L281" s="3244"/>
      <c r="M281" s="3249"/>
      <c r="N281" s="3264"/>
      <c r="O281" s="3269"/>
      <c r="P281" s="3260"/>
      <c r="Q281" s="3260"/>
      <c r="R281" s="3260"/>
      <c r="S281" s="3260"/>
      <c r="T281" s="3264"/>
      <c r="U281" s="1337"/>
      <c r="V281" s="1303" t="s">
        <v>47</v>
      </c>
      <c r="W281" s="1611" t="s">
        <v>386</v>
      </c>
      <c r="X281" s="1474">
        <v>4</v>
      </c>
      <c r="Y281" s="1246" t="s">
        <v>264</v>
      </c>
      <c r="Z281" s="1247">
        <v>7.0000000000000007E-2</v>
      </c>
      <c r="AA281" s="1297">
        <f t="shared" si="84"/>
        <v>0.28000000000000003</v>
      </c>
      <c r="AB281" s="1248">
        <f t="shared" si="86"/>
        <v>0.31360000000000005</v>
      </c>
      <c r="AC281" s="1341"/>
      <c r="AD281" s="1352"/>
      <c r="AE281" s="1488"/>
      <c r="AF281" s="1488" t="s">
        <v>52</v>
      </c>
      <c r="AG281" s="3337"/>
    </row>
    <row r="282" spans="1:33" ht="42" customHeight="1" x14ac:dyDescent="0.2">
      <c r="A282" s="3214"/>
      <c r="B282" s="3253"/>
      <c r="C282" s="3249"/>
      <c r="D282" s="3249"/>
      <c r="E282" s="3257"/>
      <c r="F282" s="3250"/>
      <c r="G282" s="3250"/>
      <c r="H282" s="3277"/>
      <c r="I282" s="3244"/>
      <c r="J282" s="3244"/>
      <c r="K282" s="3244"/>
      <c r="L282" s="3244"/>
      <c r="M282" s="3249"/>
      <c r="N282" s="3275"/>
      <c r="O282" s="3269"/>
      <c r="P282" s="3272"/>
      <c r="Q282" s="3272"/>
      <c r="R282" s="3260"/>
      <c r="S282" s="3272"/>
      <c r="T282" s="3275"/>
      <c r="U282" s="1337"/>
      <c r="V282" s="1270" t="s">
        <v>47</v>
      </c>
      <c r="W282" s="1610" t="s">
        <v>387</v>
      </c>
      <c r="X282" s="1476">
        <v>4</v>
      </c>
      <c r="Y282" s="1278" t="s">
        <v>264</v>
      </c>
      <c r="Z282" s="1273">
        <v>0.1</v>
      </c>
      <c r="AA282" s="1274">
        <f t="shared" si="84"/>
        <v>0.4</v>
      </c>
      <c r="AB282" s="1274">
        <f t="shared" si="86"/>
        <v>0.44800000000000001</v>
      </c>
      <c r="AC282" s="1341"/>
      <c r="AD282" s="1352"/>
      <c r="AE282" s="1352"/>
      <c r="AF282" s="1352" t="s">
        <v>52</v>
      </c>
      <c r="AG282" s="3337"/>
    </row>
    <row r="283" spans="1:33" ht="28.5" customHeight="1" x14ac:dyDescent="0.2">
      <c r="A283" s="3214"/>
      <c r="B283" s="3318" t="s">
        <v>93</v>
      </c>
      <c r="C283" s="3319" t="s">
        <v>679</v>
      </c>
      <c r="D283" s="3248" t="s">
        <v>77</v>
      </c>
      <c r="E283" s="3324" t="s">
        <v>47</v>
      </c>
      <c r="F283" s="3248" t="s">
        <v>486</v>
      </c>
      <c r="G283" s="3248" t="s">
        <v>941</v>
      </c>
      <c r="H283" s="3293" t="s">
        <v>460</v>
      </c>
      <c r="I283" s="3281">
        <v>1</v>
      </c>
      <c r="J283" s="3281">
        <v>1</v>
      </c>
      <c r="K283" s="3243">
        <v>24</v>
      </c>
      <c r="L283" s="3243">
        <v>24</v>
      </c>
      <c r="M283" s="3248" t="s">
        <v>487</v>
      </c>
      <c r="N283" s="3248" t="s">
        <v>488</v>
      </c>
      <c r="O283" s="3278">
        <f>+AC283</f>
        <v>18.311999999999998</v>
      </c>
      <c r="P283" s="3261">
        <v>0</v>
      </c>
      <c r="Q283" s="3261">
        <v>0</v>
      </c>
      <c r="R283" s="3261">
        <v>0</v>
      </c>
      <c r="S283" s="3262">
        <f>+SUM(O283:R287)</f>
        <v>18.311999999999998</v>
      </c>
      <c r="T283" s="3263" t="s">
        <v>489</v>
      </c>
      <c r="U283" s="1291" t="s">
        <v>64</v>
      </c>
      <c r="V283" s="1489"/>
      <c r="W283" s="1609" t="s">
        <v>105</v>
      </c>
      <c r="X283" s="1292"/>
      <c r="Y283" s="1293"/>
      <c r="Z283" s="1294"/>
      <c r="AA283" s="1295"/>
      <c r="AB283" s="1295"/>
      <c r="AC283" s="1331">
        <f>SUM(AB284:AB287)</f>
        <v>18.311999999999998</v>
      </c>
      <c r="AD283" s="1301"/>
      <c r="AE283" s="1282"/>
      <c r="AF283" s="1282"/>
      <c r="AG283" s="3336" t="s">
        <v>1457</v>
      </c>
    </row>
    <row r="284" spans="1:33" ht="28.5" customHeight="1" x14ac:dyDescent="0.2">
      <c r="A284" s="3214"/>
      <c r="B284" s="3252"/>
      <c r="C284" s="3249"/>
      <c r="D284" s="3249"/>
      <c r="E284" s="3257"/>
      <c r="F284" s="3249"/>
      <c r="G284" s="3249"/>
      <c r="H284" s="3249"/>
      <c r="I284" s="3244"/>
      <c r="J284" s="3244"/>
      <c r="K284" s="3244"/>
      <c r="L284" s="3244"/>
      <c r="M284" s="3249"/>
      <c r="N284" s="3249"/>
      <c r="O284" s="3269"/>
      <c r="P284" s="3260"/>
      <c r="Q284" s="3260"/>
      <c r="R284" s="3260"/>
      <c r="S284" s="3260"/>
      <c r="T284" s="3264"/>
      <c r="U284" s="1316"/>
      <c r="V284" s="1244" t="s">
        <v>47</v>
      </c>
      <c r="W284" s="1611" t="s">
        <v>358</v>
      </c>
      <c r="X284" s="1245">
        <v>1</v>
      </c>
      <c r="Y284" s="1246" t="s">
        <v>331</v>
      </c>
      <c r="Z284" s="1247">
        <v>1.8</v>
      </c>
      <c r="AA284" s="1297">
        <f t="shared" ref="AA284:AA287" si="87">+X284*Z284</f>
        <v>1.8</v>
      </c>
      <c r="AB284" s="1261">
        <f t="shared" ref="AB284:AB287" si="88">+AA284*0.12+AA284</f>
        <v>2.016</v>
      </c>
      <c r="AC284" s="1262"/>
      <c r="AD284" s="1263"/>
      <c r="AE284" s="1277"/>
      <c r="AF284" s="1277" t="s">
        <v>52</v>
      </c>
      <c r="AG284" s="3337"/>
    </row>
    <row r="285" spans="1:33" ht="28.5" customHeight="1" x14ac:dyDescent="0.2">
      <c r="A285" s="3214"/>
      <c r="B285" s="3252"/>
      <c r="C285" s="3249"/>
      <c r="D285" s="3249"/>
      <c r="E285" s="3257"/>
      <c r="F285" s="3249"/>
      <c r="G285" s="3249"/>
      <c r="H285" s="3249"/>
      <c r="I285" s="3244"/>
      <c r="J285" s="3244"/>
      <c r="K285" s="3244"/>
      <c r="L285" s="3244"/>
      <c r="M285" s="3249"/>
      <c r="N285" s="3249"/>
      <c r="O285" s="3269"/>
      <c r="P285" s="3260"/>
      <c r="Q285" s="3260"/>
      <c r="R285" s="3260"/>
      <c r="S285" s="3260"/>
      <c r="T285" s="3264"/>
      <c r="U285" s="1316"/>
      <c r="V285" s="1244" t="s">
        <v>47</v>
      </c>
      <c r="W285" s="1611" t="s">
        <v>148</v>
      </c>
      <c r="X285" s="1245">
        <v>3</v>
      </c>
      <c r="Y285" s="1246" t="s">
        <v>264</v>
      </c>
      <c r="Z285" s="1247">
        <v>0.65</v>
      </c>
      <c r="AA285" s="1297">
        <f t="shared" si="87"/>
        <v>1.9500000000000002</v>
      </c>
      <c r="AB285" s="1248">
        <f t="shared" si="88"/>
        <v>2.1840000000000002</v>
      </c>
      <c r="AC285" s="1262"/>
      <c r="AD285" s="1263"/>
      <c r="AE285" s="1277"/>
      <c r="AF285" s="1277" t="s">
        <v>52</v>
      </c>
      <c r="AG285" s="3337"/>
    </row>
    <row r="286" spans="1:33" ht="28.5" customHeight="1" x14ac:dyDescent="0.2">
      <c r="A286" s="3214"/>
      <c r="B286" s="3252"/>
      <c r="C286" s="3249"/>
      <c r="D286" s="3249"/>
      <c r="E286" s="3257"/>
      <c r="F286" s="3249"/>
      <c r="G286" s="3249"/>
      <c r="H286" s="3249"/>
      <c r="I286" s="3244"/>
      <c r="J286" s="3244"/>
      <c r="K286" s="3244"/>
      <c r="L286" s="3244"/>
      <c r="M286" s="3249"/>
      <c r="N286" s="3249"/>
      <c r="O286" s="3269"/>
      <c r="P286" s="3260"/>
      <c r="Q286" s="3260"/>
      <c r="R286" s="3260"/>
      <c r="S286" s="3260"/>
      <c r="T286" s="3264"/>
      <c r="U286" s="1316"/>
      <c r="V286" s="1244" t="s">
        <v>47</v>
      </c>
      <c r="W286" s="1611" t="s">
        <v>378</v>
      </c>
      <c r="X286" s="1245">
        <v>2</v>
      </c>
      <c r="Y286" s="1246" t="s">
        <v>331</v>
      </c>
      <c r="Z286" s="1261">
        <v>5.4</v>
      </c>
      <c r="AA286" s="1297">
        <f t="shared" si="87"/>
        <v>10.8</v>
      </c>
      <c r="AB286" s="1248">
        <f t="shared" si="88"/>
        <v>12.096</v>
      </c>
      <c r="AC286" s="1262"/>
      <c r="AD286" s="1263"/>
      <c r="AE286" s="1277"/>
      <c r="AF286" s="1277" t="s">
        <v>52</v>
      </c>
      <c r="AG286" s="3337"/>
    </row>
    <row r="287" spans="1:33" ht="28.5" customHeight="1" x14ac:dyDescent="0.2">
      <c r="A287" s="3214"/>
      <c r="B287" s="3283"/>
      <c r="C287" s="3277"/>
      <c r="D287" s="3277"/>
      <c r="E287" s="3284"/>
      <c r="F287" s="3277"/>
      <c r="G287" s="3277"/>
      <c r="H287" s="3250"/>
      <c r="I287" s="3276"/>
      <c r="J287" s="3276"/>
      <c r="K287" s="3276"/>
      <c r="L287" s="3276"/>
      <c r="M287" s="3277"/>
      <c r="N287" s="3277"/>
      <c r="O287" s="3269"/>
      <c r="P287" s="3280"/>
      <c r="Q287" s="3280"/>
      <c r="R287" s="3280"/>
      <c r="S287" s="3280"/>
      <c r="T287" s="3282"/>
      <c r="U287" s="1283"/>
      <c r="V287" s="1244" t="s">
        <v>47</v>
      </c>
      <c r="W287" s="1610" t="s">
        <v>332</v>
      </c>
      <c r="X287" s="1287">
        <v>2</v>
      </c>
      <c r="Y287" s="1278" t="s">
        <v>264</v>
      </c>
      <c r="Z287" s="1273">
        <v>0.9</v>
      </c>
      <c r="AA287" s="1274">
        <f t="shared" si="87"/>
        <v>1.8</v>
      </c>
      <c r="AB287" s="1274">
        <f t="shared" si="88"/>
        <v>2.016</v>
      </c>
      <c r="AC287" s="1249"/>
      <c r="AD287" s="1250"/>
      <c r="AE287" s="1265"/>
      <c r="AF287" s="1265" t="s">
        <v>52</v>
      </c>
      <c r="AG287" s="3338"/>
    </row>
    <row r="288" spans="1:33" ht="45.75" customHeight="1" x14ac:dyDescent="0.2">
      <c r="A288" s="3214"/>
      <c r="B288" s="3318" t="s">
        <v>44</v>
      </c>
      <c r="C288" s="3319" t="s">
        <v>329</v>
      </c>
      <c r="D288" s="3248" t="s">
        <v>262</v>
      </c>
      <c r="E288" s="3324" t="s">
        <v>47</v>
      </c>
      <c r="F288" s="3248" t="s">
        <v>462</v>
      </c>
      <c r="G288" s="3248" t="s">
        <v>96</v>
      </c>
      <c r="H288" s="3248" t="s">
        <v>416</v>
      </c>
      <c r="I288" s="3281">
        <v>1</v>
      </c>
      <c r="J288" s="3281">
        <v>1</v>
      </c>
      <c r="K288" s="3243">
        <v>4</v>
      </c>
      <c r="L288" s="3243">
        <v>4</v>
      </c>
      <c r="M288" s="3285" t="s">
        <v>1417</v>
      </c>
      <c r="N288" s="3300" t="s">
        <v>366</v>
      </c>
      <c r="O288" s="3439">
        <f>+AC288</f>
        <v>15.411199999999999</v>
      </c>
      <c r="P288" s="3261">
        <v>0</v>
      </c>
      <c r="Q288" s="3261">
        <v>0</v>
      </c>
      <c r="R288" s="3261">
        <v>0</v>
      </c>
      <c r="S288" s="3262">
        <f>+SUM(O288:R289)</f>
        <v>15.411199999999999</v>
      </c>
      <c r="T288" s="3263" t="s">
        <v>490</v>
      </c>
      <c r="U288" s="1291" t="s">
        <v>64</v>
      </c>
      <c r="V288" s="1332"/>
      <c r="W288" s="1609" t="s">
        <v>105</v>
      </c>
      <c r="X288" s="1292"/>
      <c r="Y288" s="1293"/>
      <c r="Z288" s="1294"/>
      <c r="AA288" s="1295"/>
      <c r="AB288" s="1295"/>
      <c r="AC288" s="1331">
        <f>SUM(AB289)</f>
        <v>15.411199999999999</v>
      </c>
      <c r="AD288" s="1301"/>
      <c r="AE288" s="1282"/>
      <c r="AF288" s="1282"/>
      <c r="AG288" s="3336" t="s">
        <v>1457</v>
      </c>
    </row>
    <row r="289" spans="1:33" ht="45.75" customHeight="1" thickBot="1" x14ac:dyDescent="0.25">
      <c r="A289" s="3214"/>
      <c r="B289" s="3306"/>
      <c r="C289" s="3307"/>
      <c r="D289" s="3307"/>
      <c r="E289" s="3308"/>
      <c r="F289" s="3307"/>
      <c r="G289" s="3307"/>
      <c r="H289" s="3307"/>
      <c r="I289" s="3317"/>
      <c r="J289" s="3317"/>
      <c r="K289" s="3317"/>
      <c r="L289" s="3317"/>
      <c r="M289" s="3307"/>
      <c r="N289" s="3316"/>
      <c r="O289" s="3440"/>
      <c r="P289" s="3438"/>
      <c r="Q289" s="3438"/>
      <c r="R289" s="3438"/>
      <c r="S289" s="3438"/>
      <c r="T289" s="3313"/>
      <c r="U289" s="1490"/>
      <c r="V289" s="1491" t="s">
        <v>47</v>
      </c>
      <c r="W289" s="1613" t="s">
        <v>362</v>
      </c>
      <c r="X289" s="1492">
        <v>1</v>
      </c>
      <c r="Y289" s="1493" t="s">
        <v>264</v>
      </c>
      <c r="Z289" s="1494">
        <v>13.76</v>
      </c>
      <c r="AA289" s="1495">
        <f>+X289*Z289</f>
        <v>13.76</v>
      </c>
      <c r="AB289" s="1495">
        <f>+AA289*0.12+AA289</f>
        <v>15.411199999999999</v>
      </c>
      <c r="AC289" s="1496"/>
      <c r="AD289" s="1497"/>
      <c r="AE289" s="1498"/>
      <c r="AF289" s="1498" t="s">
        <v>52</v>
      </c>
      <c r="AG289" s="3369"/>
    </row>
    <row r="290" spans="1:33" ht="22.5" customHeight="1" thickBot="1" x14ac:dyDescent="0.25">
      <c r="A290" s="3215"/>
      <c r="B290" s="3315" t="s">
        <v>137</v>
      </c>
      <c r="C290" s="3287"/>
      <c r="D290" s="3287"/>
      <c r="E290" s="3287"/>
      <c r="F290" s="3287"/>
      <c r="G290" s="3287"/>
      <c r="H290" s="3287"/>
      <c r="I290" s="3287"/>
      <c r="J290" s="3287"/>
      <c r="K290" s="3287"/>
      <c r="L290" s="3287"/>
      <c r="M290" s="3287"/>
      <c r="N290" s="1578" t="s">
        <v>138</v>
      </c>
      <c r="O290" s="1667">
        <f t="shared" ref="O290:S290" si="89">SUM(O274:O289)</f>
        <v>53.640799999999999</v>
      </c>
      <c r="P290" s="1668">
        <f t="shared" si="89"/>
        <v>0</v>
      </c>
      <c r="Q290" s="1668">
        <f t="shared" si="89"/>
        <v>0</v>
      </c>
      <c r="R290" s="1668">
        <f t="shared" si="89"/>
        <v>0</v>
      </c>
      <c r="S290" s="1668">
        <f t="shared" si="89"/>
        <v>53.640799999999999</v>
      </c>
      <c r="T290" s="1595"/>
      <c r="U290" s="3288" t="s">
        <v>139</v>
      </c>
      <c r="V290" s="3287"/>
      <c r="W290" s="3287"/>
      <c r="X290" s="3287"/>
      <c r="Y290" s="3287"/>
      <c r="Z290" s="3287"/>
      <c r="AA290" s="3287"/>
      <c r="AB290" s="1578" t="s">
        <v>138</v>
      </c>
      <c r="AC290" s="1662">
        <f>SUM(AC274:AC289)</f>
        <v>53.640799999999999</v>
      </c>
      <c r="AD290" s="3289"/>
      <c r="AE290" s="3290"/>
      <c r="AF290" s="3290"/>
      <c r="AG290" s="3291"/>
    </row>
    <row r="291" spans="1:33" ht="35.1" customHeight="1" x14ac:dyDescent="0.2">
      <c r="A291" s="3213" t="s">
        <v>491</v>
      </c>
      <c r="B291" s="3387" t="s">
        <v>44</v>
      </c>
      <c r="C291" s="3388" t="s">
        <v>45</v>
      </c>
      <c r="D291" s="3258" t="s">
        <v>262</v>
      </c>
      <c r="E291" s="3389" t="s">
        <v>47</v>
      </c>
      <c r="F291" s="3258" t="s">
        <v>454</v>
      </c>
      <c r="G291" s="3258" t="s">
        <v>455</v>
      </c>
      <c r="H291" s="3258" t="s">
        <v>456</v>
      </c>
      <c r="I291" s="3430">
        <v>12</v>
      </c>
      <c r="J291" s="3430">
        <v>12</v>
      </c>
      <c r="K291" s="3431">
        <v>24</v>
      </c>
      <c r="L291" s="3431">
        <v>24</v>
      </c>
      <c r="M291" s="3322" t="s">
        <v>1418</v>
      </c>
      <c r="N291" s="3425" t="s">
        <v>1458</v>
      </c>
      <c r="O291" s="3268">
        <f>AC291</f>
        <v>19.9176</v>
      </c>
      <c r="P291" s="3442">
        <v>0</v>
      </c>
      <c r="Q291" s="3442">
        <v>0</v>
      </c>
      <c r="R291" s="3442">
        <v>0</v>
      </c>
      <c r="S291" s="3441">
        <f>+SUM(O291:Q299)</f>
        <v>19.9176</v>
      </c>
      <c r="T291" s="3377" t="s">
        <v>492</v>
      </c>
      <c r="U291" s="1438" t="s">
        <v>64</v>
      </c>
      <c r="V291" s="1390"/>
      <c r="W291" s="1624" t="s">
        <v>105</v>
      </c>
      <c r="X291" s="1373"/>
      <c r="Y291" s="1405"/>
      <c r="Z291" s="1413"/>
      <c r="AA291" s="1416"/>
      <c r="AB291" s="1416"/>
      <c r="AC291" s="1437">
        <f>SUM(AB292:AB299)</f>
        <v>19.9176</v>
      </c>
      <c r="AD291" s="1452"/>
      <c r="AE291" s="1453"/>
      <c r="AF291" s="1453"/>
      <c r="AG291" s="3379" t="s">
        <v>1469</v>
      </c>
    </row>
    <row r="292" spans="1:33" ht="35.1" customHeight="1" x14ac:dyDescent="0.2">
      <c r="A292" s="3214"/>
      <c r="B292" s="3252"/>
      <c r="C292" s="3249"/>
      <c r="D292" s="3249"/>
      <c r="E292" s="3257"/>
      <c r="F292" s="3249"/>
      <c r="G292" s="3249"/>
      <c r="H292" s="3249"/>
      <c r="I292" s="3244"/>
      <c r="J292" s="3244"/>
      <c r="K292" s="3244"/>
      <c r="L292" s="3244"/>
      <c r="M292" s="3249"/>
      <c r="N292" s="3264"/>
      <c r="O292" s="3269"/>
      <c r="P292" s="3260"/>
      <c r="Q292" s="3260"/>
      <c r="R292" s="3260"/>
      <c r="S292" s="3260"/>
      <c r="T292" s="3335"/>
      <c r="U292" s="1438"/>
      <c r="V292" s="1366" t="s">
        <v>47</v>
      </c>
      <c r="W292" s="1619" t="s">
        <v>359</v>
      </c>
      <c r="X292" s="1367">
        <v>4</v>
      </c>
      <c r="Y292" s="1368" t="s">
        <v>264</v>
      </c>
      <c r="Z292" s="1369">
        <v>1.65</v>
      </c>
      <c r="AA292" s="1374">
        <f t="shared" ref="AA292:AA299" si="90">+X292*Z292</f>
        <v>6.6</v>
      </c>
      <c r="AB292" s="1374">
        <f t="shared" ref="AB292:AB293" si="91">+AA292*0.12+AA292</f>
        <v>7.3919999999999995</v>
      </c>
      <c r="AC292" s="1437"/>
      <c r="AD292" s="1377"/>
      <c r="AE292" s="1380"/>
      <c r="AF292" s="1380" t="s">
        <v>52</v>
      </c>
      <c r="AG292" s="3337"/>
    </row>
    <row r="293" spans="1:33" ht="35.1" customHeight="1" x14ac:dyDescent="0.2">
      <c r="A293" s="3214"/>
      <c r="B293" s="3252"/>
      <c r="C293" s="3249"/>
      <c r="D293" s="3249"/>
      <c r="E293" s="3257"/>
      <c r="F293" s="3249"/>
      <c r="G293" s="3249"/>
      <c r="H293" s="3249"/>
      <c r="I293" s="3244"/>
      <c r="J293" s="3244"/>
      <c r="K293" s="3244"/>
      <c r="L293" s="3244"/>
      <c r="M293" s="3249"/>
      <c r="N293" s="3264"/>
      <c r="O293" s="3269"/>
      <c r="P293" s="3260"/>
      <c r="Q293" s="3260"/>
      <c r="R293" s="3260"/>
      <c r="S293" s="3260"/>
      <c r="T293" s="3335"/>
      <c r="U293" s="1438"/>
      <c r="V293" s="1366" t="s">
        <v>47</v>
      </c>
      <c r="W293" s="1619" t="s">
        <v>364</v>
      </c>
      <c r="X293" s="1367">
        <v>3</v>
      </c>
      <c r="Y293" s="1368" t="s">
        <v>331</v>
      </c>
      <c r="Z293" s="1374">
        <v>0.21</v>
      </c>
      <c r="AA293" s="1374">
        <f t="shared" si="90"/>
        <v>0.63</v>
      </c>
      <c r="AB293" s="1374">
        <f t="shared" si="91"/>
        <v>0.7056</v>
      </c>
      <c r="AC293" s="1437"/>
      <c r="AD293" s="1377"/>
      <c r="AE293" s="1380"/>
      <c r="AF293" s="1380" t="s">
        <v>52</v>
      </c>
      <c r="AG293" s="3337"/>
    </row>
    <row r="294" spans="1:33" ht="35.1" customHeight="1" x14ac:dyDescent="0.2">
      <c r="A294" s="3214"/>
      <c r="B294" s="3252"/>
      <c r="C294" s="3249"/>
      <c r="D294" s="3249"/>
      <c r="E294" s="3257"/>
      <c r="F294" s="3249"/>
      <c r="G294" s="3249"/>
      <c r="H294" s="3249"/>
      <c r="I294" s="3244"/>
      <c r="J294" s="3244"/>
      <c r="K294" s="3244"/>
      <c r="L294" s="3244"/>
      <c r="M294" s="3249"/>
      <c r="N294" s="3264"/>
      <c r="O294" s="3269"/>
      <c r="P294" s="3260"/>
      <c r="Q294" s="3260"/>
      <c r="R294" s="3260"/>
      <c r="S294" s="3260"/>
      <c r="T294" s="3335"/>
      <c r="U294" s="1438"/>
      <c r="V294" s="1366" t="s">
        <v>47</v>
      </c>
      <c r="W294" s="1619" t="s">
        <v>348</v>
      </c>
      <c r="X294" s="1367">
        <v>2</v>
      </c>
      <c r="Y294" s="1368" t="s">
        <v>330</v>
      </c>
      <c r="Z294" s="1369">
        <v>3.25</v>
      </c>
      <c r="AA294" s="1374">
        <f t="shared" si="90"/>
        <v>6.5</v>
      </c>
      <c r="AB294" s="1374">
        <f>+AA294</f>
        <v>6.5</v>
      </c>
      <c r="AC294" s="1437"/>
      <c r="AD294" s="1377"/>
      <c r="AE294" s="1380"/>
      <c r="AF294" s="1380" t="s">
        <v>52</v>
      </c>
      <c r="AG294" s="3337"/>
    </row>
    <row r="295" spans="1:33" ht="35.1" customHeight="1" x14ac:dyDescent="0.2">
      <c r="A295" s="3214"/>
      <c r="B295" s="3252"/>
      <c r="C295" s="3249"/>
      <c r="D295" s="3249"/>
      <c r="E295" s="3257"/>
      <c r="F295" s="3249"/>
      <c r="G295" s="3249"/>
      <c r="H295" s="3249"/>
      <c r="I295" s="3244"/>
      <c r="J295" s="3244"/>
      <c r="K295" s="3244"/>
      <c r="L295" s="3244"/>
      <c r="M295" s="3249"/>
      <c r="N295" s="3264"/>
      <c r="O295" s="3269"/>
      <c r="P295" s="3260"/>
      <c r="Q295" s="3260"/>
      <c r="R295" s="3260"/>
      <c r="S295" s="3260"/>
      <c r="T295" s="3335"/>
      <c r="U295" s="1438"/>
      <c r="V295" s="1366" t="s">
        <v>47</v>
      </c>
      <c r="W295" s="1619" t="s">
        <v>335</v>
      </c>
      <c r="X295" s="1373">
        <v>6</v>
      </c>
      <c r="Y295" s="1405" t="s">
        <v>264</v>
      </c>
      <c r="Z295" s="1411">
        <v>0.24</v>
      </c>
      <c r="AA295" s="1374">
        <f t="shared" si="90"/>
        <v>1.44</v>
      </c>
      <c r="AB295" s="1374">
        <f t="shared" ref="AB295:AB299" si="92">+AA295*0.12+AA295</f>
        <v>1.6128</v>
      </c>
      <c r="AC295" s="1437"/>
      <c r="AD295" s="1377"/>
      <c r="AE295" s="1380"/>
      <c r="AF295" s="1380" t="s">
        <v>52</v>
      </c>
      <c r="AG295" s="3337"/>
    </row>
    <row r="296" spans="1:33" ht="35.1" customHeight="1" x14ac:dyDescent="0.2">
      <c r="A296" s="3214"/>
      <c r="B296" s="3252"/>
      <c r="C296" s="3249"/>
      <c r="D296" s="3249"/>
      <c r="E296" s="3257"/>
      <c r="F296" s="3249"/>
      <c r="G296" s="3249"/>
      <c r="H296" s="3249"/>
      <c r="I296" s="3244"/>
      <c r="J296" s="3244"/>
      <c r="K296" s="3244"/>
      <c r="L296" s="3244"/>
      <c r="M296" s="3249"/>
      <c r="N296" s="3264"/>
      <c r="O296" s="3269"/>
      <c r="P296" s="3260"/>
      <c r="Q296" s="3260"/>
      <c r="R296" s="3260"/>
      <c r="S296" s="3260"/>
      <c r="T296" s="3335"/>
      <c r="U296" s="1438"/>
      <c r="V296" s="1366" t="s">
        <v>47</v>
      </c>
      <c r="W296" s="1620" t="s">
        <v>361</v>
      </c>
      <c r="X296" s="1367">
        <v>1</v>
      </c>
      <c r="Y296" s="1405" t="s">
        <v>264</v>
      </c>
      <c r="Z296" s="1369">
        <v>1.94</v>
      </c>
      <c r="AA296" s="1374">
        <f t="shared" si="90"/>
        <v>1.94</v>
      </c>
      <c r="AB296" s="1374">
        <f t="shared" si="92"/>
        <v>2.1728000000000001</v>
      </c>
      <c r="AC296" s="1437"/>
      <c r="AD296" s="1377"/>
      <c r="AE296" s="1380"/>
      <c r="AF296" s="1380" t="s">
        <v>52</v>
      </c>
      <c r="AG296" s="3337"/>
    </row>
    <row r="297" spans="1:33" ht="35.1" customHeight="1" x14ac:dyDescent="0.2">
      <c r="A297" s="3214"/>
      <c r="B297" s="3252"/>
      <c r="C297" s="3249"/>
      <c r="D297" s="3249"/>
      <c r="E297" s="3257"/>
      <c r="F297" s="3249"/>
      <c r="G297" s="3249"/>
      <c r="H297" s="3249"/>
      <c r="I297" s="3244"/>
      <c r="J297" s="3244"/>
      <c r="K297" s="3244"/>
      <c r="L297" s="3244"/>
      <c r="M297" s="3249"/>
      <c r="N297" s="3264"/>
      <c r="O297" s="3269"/>
      <c r="P297" s="3260"/>
      <c r="Q297" s="3260"/>
      <c r="R297" s="3260"/>
      <c r="S297" s="3260"/>
      <c r="T297" s="3335"/>
      <c r="U297" s="1438"/>
      <c r="V297" s="1390" t="s">
        <v>47</v>
      </c>
      <c r="W297" s="1620" t="s">
        <v>363</v>
      </c>
      <c r="X297" s="1367">
        <v>1</v>
      </c>
      <c r="Y297" s="1368" t="s">
        <v>331</v>
      </c>
      <c r="Z297" s="1369">
        <v>0.69</v>
      </c>
      <c r="AA297" s="1439">
        <f t="shared" si="90"/>
        <v>0.69</v>
      </c>
      <c r="AB297" s="1374">
        <f t="shared" si="92"/>
        <v>0.77279999999999993</v>
      </c>
      <c r="AC297" s="1437"/>
      <c r="AD297" s="1377"/>
      <c r="AE297" s="1380"/>
      <c r="AF297" s="1380" t="s">
        <v>52</v>
      </c>
      <c r="AG297" s="3337"/>
    </row>
    <row r="298" spans="1:33" ht="35.1" customHeight="1" x14ac:dyDescent="0.2">
      <c r="A298" s="3214"/>
      <c r="B298" s="3252"/>
      <c r="C298" s="3249"/>
      <c r="D298" s="3249"/>
      <c r="E298" s="3257"/>
      <c r="F298" s="3249"/>
      <c r="G298" s="3249"/>
      <c r="H298" s="3249"/>
      <c r="I298" s="3244"/>
      <c r="J298" s="3244"/>
      <c r="K298" s="3244"/>
      <c r="L298" s="3244"/>
      <c r="M298" s="3249"/>
      <c r="N298" s="3264"/>
      <c r="O298" s="3269"/>
      <c r="P298" s="3260"/>
      <c r="Q298" s="3260"/>
      <c r="R298" s="3260"/>
      <c r="S298" s="3260"/>
      <c r="T298" s="3335"/>
      <c r="U298" s="1438"/>
      <c r="V298" s="1390" t="s">
        <v>47</v>
      </c>
      <c r="W298" s="1619" t="s">
        <v>386</v>
      </c>
      <c r="X298" s="1440">
        <v>4</v>
      </c>
      <c r="Y298" s="1368" t="s">
        <v>264</v>
      </c>
      <c r="Z298" s="1369">
        <v>7.0000000000000007E-2</v>
      </c>
      <c r="AA298" s="1439">
        <f t="shared" si="90"/>
        <v>0.28000000000000003</v>
      </c>
      <c r="AB298" s="1374">
        <f t="shared" si="92"/>
        <v>0.31360000000000005</v>
      </c>
      <c r="AC298" s="1437"/>
      <c r="AD298" s="1368"/>
      <c r="AE298" s="1372"/>
      <c r="AF298" s="1372" t="s">
        <v>52</v>
      </c>
      <c r="AG298" s="3337"/>
    </row>
    <row r="299" spans="1:33" ht="35.1" customHeight="1" x14ac:dyDescent="0.2">
      <c r="A299" s="3214"/>
      <c r="B299" s="3253"/>
      <c r="C299" s="3249"/>
      <c r="D299" s="3249"/>
      <c r="E299" s="3257"/>
      <c r="F299" s="3250"/>
      <c r="G299" s="3250"/>
      <c r="H299" s="3250"/>
      <c r="I299" s="3245"/>
      <c r="J299" s="3245"/>
      <c r="K299" s="3245"/>
      <c r="L299" s="3245"/>
      <c r="M299" s="3250"/>
      <c r="N299" s="3275"/>
      <c r="O299" s="3270"/>
      <c r="P299" s="3272"/>
      <c r="Q299" s="3272"/>
      <c r="R299" s="3260"/>
      <c r="S299" s="3272"/>
      <c r="T299" s="3378"/>
      <c r="U299" s="1381"/>
      <c r="V299" s="1393" t="s">
        <v>47</v>
      </c>
      <c r="W299" s="1618" t="s">
        <v>387</v>
      </c>
      <c r="X299" s="1441">
        <v>4</v>
      </c>
      <c r="Y299" s="1383" t="s">
        <v>264</v>
      </c>
      <c r="Z299" s="1384">
        <v>0.1</v>
      </c>
      <c r="AA299" s="1395">
        <f t="shared" si="90"/>
        <v>0.4</v>
      </c>
      <c r="AB299" s="1395">
        <f t="shared" si="92"/>
        <v>0.44800000000000001</v>
      </c>
      <c r="AC299" s="1499"/>
      <c r="AD299" s="1368"/>
      <c r="AE299" s="1372"/>
      <c r="AF299" s="1372" t="s">
        <v>52</v>
      </c>
      <c r="AG299" s="3337"/>
    </row>
    <row r="300" spans="1:33" ht="72" customHeight="1" x14ac:dyDescent="0.2">
      <c r="A300" s="3214"/>
      <c r="B300" s="3251" t="s">
        <v>93</v>
      </c>
      <c r="C300" s="3254" t="s">
        <v>679</v>
      </c>
      <c r="D300" s="3255" t="s">
        <v>77</v>
      </c>
      <c r="E300" s="3266" t="s">
        <v>47</v>
      </c>
      <c r="F300" s="3255" t="s">
        <v>940</v>
      </c>
      <c r="G300" s="3255" t="s">
        <v>941</v>
      </c>
      <c r="H300" s="3255" t="s">
        <v>493</v>
      </c>
      <c r="I300" s="3281">
        <v>1</v>
      </c>
      <c r="J300" s="3281">
        <v>2</v>
      </c>
      <c r="K300" s="3348">
        <v>20</v>
      </c>
      <c r="L300" s="3243">
        <v>24</v>
      </c>
      <c r="M300" s="3248" t="s">
        <v>1419</v>
      </c>
      <c r="N300" s="3248" t="s">
        <v>1421</v>
      </c>
      <c r="O300" s="3292">
        <f>AC300</f>
        <v>15.411199999999999</v>
      </c>
      <c r="P300" s="3311">
        <v>0</v>
      </c>
      <c r="Q300" s="3311">
        <v>0</v>
      </c>
      <c r="R300" s="3311">
        <v>0</v>
      </c>
      <c r="S300" s="3274">
        <f>+SUM(O300:Q301)</f>
        <v>15.411199999999999</v>
      </c>
      <c r="T300" s="3334" t="s">
        <v>492</v>
      </c>
      <c r="U300" s="1311" t="s">
        <v>64</v>
      </c>
      <c r="V300" s="1390"/>
      <c r="W300" s="1624" t="s">
        <v>105</v>
      </c>
      <c r="X300" s="1373"/>
      <c r="Y300" s="1405"/>
      <c r="Z300" s="1411"/>
      <c r="AA300" s="1416"/>
      <c r="AB300" s="1416"/>
      <c r="AC300" s="1437">
        <f>SUM(AB301)</f>
        <v>15.411199999999999</v>
      </c>
      <c r="AD300" s="1361"/>
      <c r="AE300" s="1365"/>
      <c r="AF300" s="1365"/>
      <c r="AG300" s="3336" t="s">
        <v>1377</v>
      </c>
    </row>
    <row r="301" spans="1:33" ht="72" customHeight="1" x14ac:dyDescent="0.2">
      <c r="A301" s="3214"/>
      <c r="B301" s="3283"/>
      <c r="C301" s="3277"/>
      <c r="D301" s="3277"/>
      <c r="E301" s="3284"/>
      <c r="F301" s="3277"/>
      <c r="G301" s="3277"/>
      <c r="H301" s="3277"/>
      <c r="I301" s="3276"/>
      <c r="J301" s="3276"/>
      <c r="K301" s="3350"/>
      <c r="L301" s="3276"/>
      <c r="M301" s="3277"/>
      <c r="N301" s="3277"/>
      <c r="O301" s="3279"/>
      <c r="P301" s="3280"/>
      <c r="Q301" s="3280"/>
      <c r="R301" s="3280"/>
      <c r="S301" s="3280"/>
      <c r="T301" s="3330"/>
      <c r="U301" s="1469"/>
      <c r="V301" s="1393" t="s">
        <v>47</v>
      </c>
      <c r="W301" s="1618" t="s">
        <v>1428</v>
      </c>
      <c r="X301" s="1394">
        <v>1</v>
      </c>
      <c r="Y301" s="1383" t="s">
        <v>264</v>
      </c>
      <c r="Z301" s="1384">
        <v>13.76</v>
      </c>
      <c r="AA301" s="1395">
        <f>+X301*Z301</f>
        <v>13.76</v>
      </c>
      <c r="AB301" s="1395">
        <f>+AA301*0.12+AA301</f>
        <v>15.411199999999999</v>
      </c>
      <c r="AC301" s="1499"/>
      <c r="AD301" s="1464"/>
      <c r="AE301" s="1465"/>
      <c r="AF301" s="1465" t="s">
        <v>52</v>
      </c>
      <c r="AG301" s="3338"/>
    </row>
    <row r="302" spans="1:33" ht="18" customHeight="1" x14ac:dyDescent="0.2">
      <c r="A302" s="3214"/>
      <c r="B302" s="3251" t="s">
        <v>44</v>
      </c>
      <c r="C302" s="3254" t="s">
        <v>329</v>
      </c>
      <c r="D302" s="3255" t="s">
        <v>262</v>
      </c>
      <c r="E302" s="3266" t="s">
        <v>47</v>
      </c>
      <c r="F302" s="3255" t="s">
        <v>462</v>
      </c>
      <c r="G302" s="3255" t="s">
        <v>96</v>
      </c>
      <c r="H302" s="3255" t="s">
        <v>416</v>
      </c>
      <c r="I302" s="3281">
        <v>1</v>
      </c>
      <c r="J302" s="3281">
        <v>2</v>
      </c>
      <c r="K302" s="3243">
        <v>4</v>
      </c>
      <c r="L302" s="3243">
        <v>4</v>
      </c>
      <c r="M302" s="3248" t="s">
        <v>1420</v>
      </c>
      <c r="N302" s="3300" t="s">
        <v>1393</v>
      </c>
      <c r="O302" s="3292">
        <f>+AC302</f>
        <v>18.311999999999998</v>
      </c>
      <c r="P302" s="3311">
        <v>0</v>
      </c>
      <c r="Q302" s="3311">
        <v>0</v>
      </c>
      <c r="R302" s="3311">
        <v>0</v>
      </c>
      <c r="S302" s="3274">
        <f>+SUM(O302:Q306)</f>
        <v>18.311999999999998</v>
      </c>
      <c r="T302" s="3334" t="s">
        <v>1378</v>
      </c>
      <c r="U302" s="1438" t="s">
        <v>64</v>
      </c>
      <c r="V302" s="1390"/>
      <c r="W302" s="1621" t="s">
        <v>105</v>
      </c>
      <c r="X302" s="1373"/>
      <c r="Y302" s="1405"/>
      <c r="Z302" s="1411"/>
      <c r="AA302" s="1416"/>
      <c r="AB302" s="1416"/>
      <c r="AC302" s="1404">
        <f>SUM(AB303:AB306)</f>
        <v>18.311999999999998</v>
      </c>
      <c r="AD302" s="1405"/>
      <c r="AE302" s="1406"/>
      <c r="AF302" s="1406"/>
      <c r="AG302" s="3390" t="s">
        <v>1377</v>
      </c>
    </row>
    <row r="303" spans="1:33" ht="18" customHeight="1" x14ac:dyDescent="0.2">
      <c r="A303" s="3214"/>
      <c r="B303" s="3252"/>
      <c r="C303" s="3249"/>
      <c r="D303" s="3249"/>
      <c r="E303" s="3257"/>
      <c r="F303" s="3249"/>
      <c r="G303" s="3249"/>
      <c r="H303" s="3249"/>
      <c r="I303" s="3244"/>
      <c r="J303" s="3244"/>
      <c r="K303" s="3244"/>
      <c r="L303" s="3244"/>
      <c r="M303" s="3249"/>
      <c r="N303" s="3295"/>
      <c r="O303" s="3269"/>
      <c r="P303" s="3260"/>
      <c r="Q303" s="3260"/>
      <c r="R303" s="3260"/>
      <c r="S303" s="3260"/>
      <c r="T303" s="3335"/>
      <c r="U303" s="1311"/>
      <c r="V303" s="1366" t="s">
        <v>47</v>
      </c>
      <c r="W303" s="1619" t="s">
        <v>358</v>
      </c>
      <c r="X303" s="1367">
        <v>1</v>
      </c>
      <c r="Y303" s="1368" t="s">
        <v>331</v>
      </c>
      <c r="Z303" s="1369">
        <v>1.8</v>
      </c>
      <c r="AA303" s="1439">
        <f t="shared" ref="AA303:AA306" si="93">+X303*Z303</f>
        <v>1.8</v>
      </c>
      <c r="AB303" s="1416">
        <f t="shared" ref="AB303:AB306" si="94">+AA303*0.12+AA303</f>
        <v>2.016</v>
      </c>
      <c r="AC303" s="1371"/>
      <c r="AD303" s="1368"/>
      <c r="AE303" s="1372"/>
      <c r="AF303" s="1372" t="s">
        <v>52</v>
      </c>
      <c r="AG303" s="3337"/>
    </row>
    <row r="304" spans="1:33" ht="18" customHeight="1" x14ac:dyDescent="0.2">
      <c r="A304" s="3214"/>
      <c r="B304" s="3252"/>
      <c r="C304" s="3249"/>
      <c r="D304" s="3249"/>
      <c r="E304" s="3257"/>
      <c r="F304" s="3249"/>
      <c r="G304" s="3249"/>
      <c r="H304" s="3249"/>
      <c r="I304" s="3244"/>
      <c r="J304" s="3244"/>
      <c r="K304" s="3244"/>
      <c r="L304" s="3244"/>
      <c r="M304" s="3249"/>
      <c r="N304" s="3295"/>
      <c r="O304" s="3269"/>
      <c r="P304" s="3260"/>
      <c r="Q304" s="3260"/>
      <c r="R304" s="3260"/>
      <c r="S304" s="3260"/>
      <c r="T304" s="3335"/>
      <c r="U304" s="1460"/>
      <c r="V304" s="1366" t="s">
        <v>47</v>
      </c>
      <c r="W304" s="1619" t="s">
        <v>148</v>
      </c>
      <c r="X304" s="1367">
        <v>3</v>
      </c>
      <c r="Y304" s="1368" t="s">
        <v>264</v>
      </c>
      <c r="Z304" s="1369">
        <v>0.65</v>
      </c>
      <c r="AA304" s="1439">
        <f t="shared" si="93"/>
        <v>1.9500000000000002</v>
      </c>
      <c r="AB304" s="1374">
        <f t="shared" si="94"/>
        <v>2.1840000000000002</v>
      </c>
      <c r="AC304" s="1414"/>
      <c r="AD304" s="1377"/>
      <c r="AE304" s="1380"/>
      <c r="AF304" s="1380" t="s">
        <v>52</v>
      </c>
      <c r="AG304" s="3337"/>
    </row>
    <row r="305" spans="1:33" ht="33.950000000000003" customHeight="1" x14ac:dyDescent="0.2">
      <c r="A305" s="3214"/>
      <c r="B305" s="3252"/>
      <c r="C305" s="3249"/>
      <c r="D305" s="3249"/>
      <c r="E305" s="3257"/>
      <c r="F305" s="3249"/>
      <c r="G305" s="3249"/>
      <c r="H305" s="3249"/>
      <c r="I305" s="3244"/>
      <c r="J305" s="3244"/>
      <c r="K305" s="3244"/>
      <c r="L305" s="3244"/>
      <c r="M305" s="3249"/>
      <c r="N305" s="3295"/>
      <c r="O305" s="3269"/>
      <c r="P305" s="3260"/>
      <c r="Q305" s="3260"/>
      <c r="R305" s="3260"/>
      <c r="S305" s="3260"/>
      <c r="T305" s="3335"/>
      <c r="U305" s="1460"/>
      <c r="V305" s="1366" t="s">
        <v>47</v>
      </c>
      <c r="W305" s="1619" t="s">
        <v>378</v>
      </c>
      <c r="X305" s="1367">
        <v>2</v>
      </c>
      <c r="Y305" s="1368" t="s">
        <v>331</v>
      </c>
      <c r="Z305" s="1416">
        <v>5.4</v>
      </c>
      <c r="AA305" s="1439">
        <f t="shared" si="93"/>
        <v>10.8</v>
      </c>
      <c r="AB305" s="1374">
        <f t="shared" si="94"/>
        <v>12.096</v>
      </c>
      <c r="AC305" s="1414"/>
      <c r="AD305" s="1377"/>
      <c r="AE305" s="1380"/>
      <c r="AF305" s="1380" t="s">
        <v>52</v>
      </c>
      <c r="AG305" s="3337"/>
    </row>
    <row r="306" spans="1:33" ht="18" customHeight="1" thickBot="1" x14ac:dyDescent="0.25">
      <c r="A306" s="3214"/>
      <c r="B306" s="3306"/>
      <c r="C306" s="3307"/>
      <c r="D306" s="3307"/>
      <c r="E306" s="3308"/>
      <c r="F306" s="3307"/>
      <c r="G306" s="3307"/>
      <c r="H306" s="3307"/>
      <c r="I306" s="3317"/>
      <c r="J306" s="3317"/>
      <c r="K306" s="3317"/>
      <c r="L306" s="3317"/>
      <c r="M306" s="3307"/>
      <c r="N306" s="3316"/>
      <c r="O306" s="3269"/>
      <c r="P306" s="3260"/>
      <c r="Q306" s="3260"/>
      <c r="R306" s="3260"/>
      <c r="S306" s="3260"/>
      <c r="T306" s="3367"/>
      <c r="U306" s="1427"/>
      <c r="V306" s="1428" t="s">
        <v>47</v>
      </c>
      <c r="W306" s="1618" t="s">
        <v>332</v>
      </c>
      <c r="X306" s="1394">
        <v>2</v>
      </c>
      <c r="Y306" s="1383" t="s">
        <v>264</v>
      </c>
      <c r="Z306" s="1384">
        <v>0.9</v>
      </c>
      <c r="AA306" s="1395">
        <f t="shared" si="93"/>
        <v>1.8</v>
      </c>
      <c r="AB306" s="1447">
        <f t="shared" si="94"/>
        <v>2.016</v>
      </c>
      <c r="AC306" s="1433"/>
      <c r="AD306" s="1430"/>
      <c r="AE306" s="1434"/>
      <c r="AF306" s="1434" t="s">
        <v>52</v>
      </c>
      <c r="AG306" s="3369"/>
    </row>
    <row r="307" spans="1:33" ht="22.5" customHeight="1" thickBot="1" x14ac:dyDescent="0.25">
      <c r="A307" s="3215"/>
      <c r="B307" s="3315" t="s">
        <v>137</v>
      </c>
      <c r="C307" s="3287"/>
      <c r="D307" s="3287"/>
      <c r="E307" s="3287"/>
      <c r="F307" s="3287"/>
      <c r="G307" s="3287"/>
      <c r="H307" s="3287"/>
      <c r="I307" s="3287"/>
      <c r="J307" s="3287"/>
      <c r="K307" s="3287"/>
      <c r="L307" s="3287"/>
      <c r="M307" s="3287"/>
      <c r="N307" s="1580" t="s">
        <v>138</v>
      </c>
      <c r="O307" s="1667">
        <f t="shared" ref="O307:S307" si="95">SUM(O291:O302)</f>
        <v>53.640799999999999</v>
      </c>
      <c r="P307" s="1668">
        <f t="shared" si="95"/>
        <v>0</v>
      </c>
      <c r="Q307" s="1668">
        <f t="shared" si="95"/>
        <v>0</v>
      </c>
      <c r="R307" s="1668">
        <f t="shared" si="95"/>
        <v>0</v>
      </c>
      <c r="S307" s="1668">
        <f t="shared" si="95"/>
        <v>53.640799999999999</v>
      </c>
      <c r="T307" s="1596"/>
      <c r="U307" s="3325" t="s">
        <v>139</v>
      </c>
      <c r="V307" s="3326"/>
      <c r="W307" s="3326"/>
      <c r="X307" s="3326"/>
      <c r="Y307" s="3326"/>
      <c r="Z307" s="3326"/>
      <c r="AA307" s="3326"/>
      <c r="AB307" s="1578" t="s">
        <v>138</v>
      </c>
      <c r="AC307" s="1662">
        <f>SUM(AC291:AC306)</f>
        <v>53.640799999999999</v>
      </c>
      <c r="AD307" s="3289"/>
      <c r="AE307" s="3290"/>
      <c r="AF307" s="3290"/>
      <c r="AG307" s="3291"/>
    </row>
    <row r="308" spans="1:33" ht="48.75" customHeight="1" x14ac:dyDescent="0.2">
      <c r="A308" s="3216" t="s">
        <v>494</v>
      </c>
      <c r="B308" s="3413" t="s">
        <v>44</v>
      </c>
      <c r="C308" s="3415" t="s">
        <v>45</v>
      </c>
      <c r="D308" s="3380" t="s">
        <v>262</v>
      </c>
      <c r="E308" s="3416" t="s">
        <v>47</v>
      </c>
      <c r="F308" s="3380" t="s">
        <v>454</v>
      </c>
      <c r="G308" s="3380" t="s">
        <v>455</v>
      </c>
      <c r="H308" s="3380" t="s">
        <v>456</v>
      </c>
      <c r="I308" s="3384">
        <v>12</v>
      </c>
      <c r="J308" s="3384">
        <v>12</v>
      </c>
      <c r="K308" s="3386">
        <v>24</v>
      </c>
      <c r="L308" s="3386">
        <v>24</v>
      </c>
      <c r="M308" s="3380" t="s">
        <v>1418</v>
      </c>
      <c r="N308" s="3377" t="s">
        <v>1458</v>
      </c>
      <c r="O308" s="3344">
        <f>+AC308</f>
        <v>19.155999999999999</v>
      </c>
      <c r="P308" s="3402">
        <v>0</v>
      </c>
      <c r="Q308" s="3402">
        <v>0</v>
      </c>
      <c r="R308" s="3402">
        <v>0</v>
      </c>
      <c r="S308" s="3375">
        <f>+SUM(O308:Q314)</f>
        <v>19.155999999999999</v>
      </c>
      <c r="T308" s="3377" t="s">
        <v>495</v>
      </c>
      <c r="U308" s="1438" t="s">
        <v>64</v>
      </c>
      <c r="V308" s="1500"/>
      <c r="W308" s="1622" t="s">
        <v>105</v>
      </c>
      <c r="X308" s="1450"/>
      <c r="Y308" s="1452"/>
      <c r="Z308" s="1501"/>
      <c r="AA308" s="1502"/>
      <c r="AB308" s="1502"/>
      <c r="AC308" s="1451">
        <f>SUM(AB309:AB314)</f>
        <v>19.155999999999999</v>
      </c>
      <c r="AD308" s="1452"/>
      <c r="AE308" s="1503"/>
      <c r="AF308" s="1503"/>
      <c r="AG308" s="3379" t="s">
        <v>1468</v>
      </c>
    </row>
    <row r="309" spans="1:33" ht="54.95" customHeight="1" x14ac:dyDescent="0.2">
      <c r="A309" s="3217"/>
      <c r="B309" s="3408"/>
      <c r="C309" s="3343"/>
      <c r="D309" s="3343"/>
      <c r="E309" s="3411"/>
      <c r="F309" s="3343"/>
      <c r="G309" s="3343"/>
      <c r="H309" s="3343"/>
      <c r="I309" s="3349"/>
      <c r="J309" s="3349"/>
      <c r="K309" s="3349"/>
      <c r="L309" s="3349"/>
      <c r="M309" s="3343"/>
      <c r="N309" s="3335"/>
      <c r="O309" s="3345"/>
      <c r="P309" s="3332"/>
      <c r="Q309" s="3332"/>
      <c r="R309" s="3332"/>
      <c r="S309" s="3332"/>
      <c r="T309" s="3335"/>
      <c r="U309" s="1438"/>
      <c r="V309" s="1366" t="s">
        <v>47</v>
      </c>
      <c r="W309" s="1619" t="s">
        <v>359</v>
      </c>
      <c r="X309" s="1367">
        <v>4</v>
      </c>
      <c r="Y309" s="1368" t="s">
        <v>264</v>
      </c>
      <c r="Z309" s="1369">
        <v>1.65</v>
      </c>
      <c r="AA309" s="1374">
        <f t="shared" ref="AA309:AA314" si="96">+X309*Z309</f>
        <v>6.6</v>
      </c>
      <c r="AB309" s="1374">
        <f t="shared" ref="AB309:AB310" si="97">+AA309*0.12+AA309</f>
        <v>7.3919999999999995</v>
      </c>
      <c r="AC309" s="1437"/>
      <c r="AD309" s="1405"/>
      <c r="AE309" s="1459"/>
      <c r="AF309" s="1459" t="s">
        <v>52</v>
      </c>
      <c r="AG309" s="3337"/>
    </row>
    <row r="310" spans="1:33" ht="54.95" customHeight="1" x14ac:dyDescent="0.2">
      <c r="A310" s="3217"/>
      <c r="B310" s="3408"/>
      <c r="C310" s="3343"/>
      <c r="D310" s="3343"/>
      <c r="E310" s="3411"/>
      <c r="F310" s="3343"/>
      <c r="G310" s="3343"/>
      <c r="H310" s="3343"/>
      <c r="I310" s="3349"/>
      <c r="J310" s="3349"/>
      <c r="K310" s="3349"/>
      <c r="L310" s="3349"/>
      <c r="M310" s="3343"/>
      <c r="N310" s="3335"/>
      <c r="O310" s="3345"/>
      <c r="P310" s="3332"/>
      <c r="Q310" s="3332"/>
      <c r="R310" s="3332"/>
      <c r="S310" s="3332"/>
      <c r="T310" s="3335"/>
      <c r="U310" s="1438"/>
      <c r="V310" s="1366" t="s">
        <v>47</v>
      </c>
      <c r="W310" s="1619" t="s">
        <v>364</v>
      </c>
      <c r="X310" s="1367">
        <v>3</v>
      </c>
      <c r="Y310" s="1368" t="s">
        <v>331</v>
      </c>
      <c r="Z310" s="1374">
        <v>0.21</v>
      </c>
      <c r="AA310" s="1374">
        <f t="shared" si="96"/>
        <v>0.63</v>
      </c>
      <c r="AB310" s="1374">
        <f t="shared" si="97"/>
        <v>0.7056</v>
      </c>
      <c r="AC310" s="1437"/>
      <c r="AD310" s="1405"/>
      <c r="AE310" s="1459"/>
      <c r="AF310" s="1459" t="s">
        <v>52</v>
      </c>
      <c r="AG310" s="3337"/>
    </row>
    <row r="311" spans="1:33" ht="54.95" customHeight="1" x14ac:dyDescent="0.2">
      <c r="A311" s="3217"/>
      <c r="B311" s="3408"/>
      <c r="C311" s="3343"/>
      <c r="D311" s="3343"/>
      <c r="E311" s="3411"/>
      <c r="F311" s="3343"/>
      <c r="G311" s="3343"/>
      <c r="H311" s="3343"/>
      <c r="I311" s="3349"/>
      <c r="J311" s="3349"/>
      <c r="K311" s="3349"/>
      <c r="L311" s="3349"/>
      <c r="M311" s="3343"/>
      <c r="N311" s="3335"/>
      <c r="O311" s="3345"/>
      <c r="P311" s="3332"/>
      <c r="Q311" s="3332"/>
      <c r="R311" s="3332"/>
      <c r="S311" s="3332"/>
      <c r="T311" s="3335"/>
      <c r="U311" s="1311"/>
      <c r="V311" s="1366" t="s">
        <v>47</v>
      </c>
      <c r="W311" s="1619" t="s">
        <v>348</v>
      </c>
      <c r="X311" s="1367">
        <v>2</v>
      </c>
      <c r="Y311" s="1368" t="s">
        <v>330</v>
      </c>
      <c r="Z311" s="1369">
        <v>3.25</v>
      </c>
      <c r="AA311" s="1374">
        <f t="shared" si="96"/>
        <v>6.5</v>
      </c>
      <c r="AB311" s="1374">
        <f>+AA311</f>
        <v>6.5</v>
      </c>
      <c r="AC311" s="1313"/>
      <c r="AD311" s="1368"/>
      <c r="AE311" s="1368"/>
      <c r="AF311" s="1368" t="s">
        <v>52</v>
      </c>
      <c r="AG311" s="3337"/>
    </row>
    <row r="312" spans="1:33" ht="54.95" customHeight="1" x14ac:dyDescent="0.2">
      <c r="A312" s="3217"/>
      <c r="B312" s="3408"/>
      <c r="C312" s="3343"/>
      <c r="D312" s="3343"/>
      <c r="E312" s="3411"/>
      <c r="F312" s="3343"/>
      <c r="G312" s="3343"/>
      <c r="H312" s="3343"/>
      <c r="I312" s="3349"/>
      <c r="J312" s="3349"/>
      <c r="K312" s="3349"/>
      <c r="L312" s="3349"/>
      <c r="M312" s="3343"/>
      <c r="N312" s="3335"/>
      <c r="O312" s="3345"/>
      <c r="P312" s="3332"/>
      <c r="Q312" s="3332"/>
      <c r="R312" s="3332"/>
      <c r="S312" s="3332"/>
      <c r="T312" s="3335"/>
      <c r="U312" s="1311"/>
      <c r="V312" s="1366" t="s">
        <v>47</v>
      </c>
      <c r="W312" s="1619" t="s">
        <v>335</v>
      </c>
      <c r="X312" s="1373">
        <v>6</v>
      </c>
      <c r="Y312" s="1405" t="s">
        <v>264</v>
      </c>
      <c r="Z312" s="1411">
        <v>0.24</v>
      </c>
      <c r="AA312" s="1374">
        <f t="shared" si="96"/>
        <v>1.44</v>
      </c>
      <c r="AB312" s="1374">
        <f t="shared" ref="AB312:AB314" si="98">+AA312*0.12+AA312</f>
        <v>1.6128</v>
      </c>
      <c r="AC312" s="1313"/>
      <c r="AD312" s="1368"/>
      <c r="AE312" s="1368"/>
      <c r="AF312" s="1368" t="s">
        <v>52</v>
      </c>
      <c r="AG312" s="3337"/>
    </row>
    <row r="313" spans="1:33" ht="54.95" customHeight="1" x14ac:dyDescent="0.2">
      <c r="A313" s="3217"/>
      <c r="B313" s="3408"/>
      <c r="C313" s="3343"/>
      <c r="D313" s="3343"/>
      <c r="E313" s="3411"/>
      <c r="F313" s="3343"/>
      <c r="G313" s="3343"/>
      <c r="H313" s="3343"/>
      <c r="I313" s="3349"/>
      <c r="J313" s="3349"/>
      <c r="K313" s="3349"/>
      <c r="L313" s="3349"/>
      <c r="M313" s="3343"/>
      <c r="N313" s="3335"/>
      <c r="O313" s="3345"/>
      <c r="P313" s="3332"/>
      <c r="Q313" s="3332"/>
      <c r="R313" s="3332"/>
      <c r="S313" s="3332"/>
      <c r="T313" s="3335"/>
      <c r="U313" s="1311"/>
      <c r="V313" s="1366" t="s">
        <v>47</v>
      </c>
      <c r="W313" s="1620" t="s">
        <v>361</v>
      </c>
      <c r="X313" s="1367">
        <v>1</v>
      </c>
      <c r="Y313" s="1405" t="s">
        <v>264</v>
      </c>
      <c r="Z313" s="1369">
        <v>1.94</v>
      </c>
      <c r="AA313" s="1374">
        <f t="shared" si="96"/>
        <v>1.94</v>
      </c>
      <c r="AB313" s="1374">
        <f t="shared" si="98"/>
        <v>2.1728000000000001</v>
      </c>
      <c r="AC313" s="1313"/>
      <c r="AD313" s="1368"/>
      <c r="AE313" s="1368"/>
      <c r="AF313" s="1368" t="s">
        <v>52</v>
      </c>
      <c r="AG313" s="3337"/>
    </row>
    <row r="314" spans="1:33" ht="54.95" customHeight="1" x14ac:dyDescent="0.2">
      <c r="A314" s="3217"/>
      <c r="B314" s="3444"/>
      <c r="C314" s="3343"/>
      <c r="D314" s="3343"/>
      <c r="E314" s="3411"/>
      <c r="F314" s="3381"/>
      <c r="G314" s="3381"/>
      <c r="H314" s="3381"/>
      <c r="I314" s="3385"/>
      <c r="J314" s="3385"/>
      <c r="K314" s="3385"/>
      <c r="L314" s="3385"/>
      <c r="M314" s="3381"/>
      <c r="N314" s="3378"/>
      <c r="O314" s="3382"/>
      <c r="P314" s="3376"/>
      <c r="Q314" s="3376"/>
      <c r="R314" s="3332"/>
      <c r="S314" s="3376"/>
      <c r="T314" s="3378"/>
      <c r="U314" s="1460"/>
      <c r="V314" s="1390" t="s">
        <v>47</v>
      </c>
      <c r="W314" s="1620" t="s">
        <v>363</v>
      </c>
      <c r="X314" s="1367">
        <v>1</v>
      </c>
      <c r="Y314" s="1368" t="s">
        <v>331</v>
      </c>
      <c r="Z314" s="1369">
        <v>0.69</v>
      </c>
      <c r="AA314" s="1439">
        <f t="shared" si="96"/>
        <v>0.69</v>
      </c>
      <c r="AB314" s="1374">
        <f t="shared" si="98"/>
        <v>0.77279999999999993</v>
      </c>
      <c r="AC314" s="1461"/>
      <c r="AD314" s="1377"/>
      <c r="AE314" s="1377"/>
      <c r="AF314" s="1377" t="s">
        <v>52</v>
      </c>
      <c r="AG314" s="3337"/>
    </row>
    <row r="315" spans="1:33" ht="49.5" customHeight="1" x14ac:dyDescent="0.2">
      <c r="A315" s="3217"/>
      <c r="B315" s="3407" t="s">
        <v>93</v>
      </c>
      <c r="C315" s="3409" t="s">
        <v>679</v>
      </c>
      <c r="D315" s="3341" t="s">
        <v>77</v>
      </c>
      <c r="E315" s="3410" t="s">
        <v>47</v>
      </c>
      <c r="F315" s="3443" t="s">
        <v>496</v>
      </c>
      <c r="G315" s="3341" t="s">
        <v>497</v>
      </c>
      <c r="H315" s="3341" t="s">
        <v>460</v>
      </c>
      <c r="I315" s="3351">
        <v>0</v>
      </c>
      <c r="J315" s="3351">
        <v>1</v>
      </c>
      <c r="K315" s="3348">
        <v>0</v>
      </c>
      <c r="L315" s="3348">
        <v>16</v>
      </c>
      <c r="M315" s="3341" t="s">
        <v>498</v>
      </c>
      <c r="N315" s="3341" t="s">
        <v>499</v>
      </c>
      <c r="O315" s="3358">
        <f>+AC315</f>
        <v>0.76160000000000005</v>
      </c>
      <c r="P315" s="3347">
        <v>0</v>
      </c>
      <c r="Q315" s="3347">
        <v>0</v>
      </c>
      <c r="R315" s="3347">
        <v>0</v>
      </c>
      <c r="S315" s="3360">
        <f>+SUM(O315:Q317)</f>
        <v>0.76160000000000005</v>
      </c>
      <c r="T315" s="3334" t="s">
        <v>500</v>
      </c>
      <c r="U315" s="1389" t="s">
        <v>64</v>
      </c>
      <c r="V315" s="1504"/>
      <c r="W315" s="1617" t="s">
        <v>105</v>
      </c>
      <c r="X315" s="1360"/>
      <c r="Y315" s="1361"/>
      <c r="Z315" s="1362"/>
      <c r="AA315" s="1391"/>
      <c r="AB315" s="1391"/>
      <c r="AC315" s="1392">
        <f>SUM(AB317+AB316)</f>
        <v>0.76160000000000005</v>
      </c>
      <c r="AD315" s="1361"/>
      <c r="AE315" s="1365"/>
      <c r="AF315" s="1365"/>
      <c r="AG315" s="3336" t="s">
        <v>1457</v>
      </c>
    </row>
    <row r="316" spans="1:33" ht="49.5" customHeight="1" x14ac:dyDescent="0.2">
      <c r="A316" s="3217"/>
      <c r="B316" s="3408"/>
      <c r="C316" s="3343"/>
      <c r="D316" s="3343"/>
      <c r="E316" s="3411"/>
      <c r="F316" s="3343"/>
      <c r="G316" s="3343"/>
      <c r="H316" s="3343"/>
      <c r="I316" s="3349"/>
      <c r="J316" s="3349"/>
      <c r="K316" s="3349"/>
      <c r="L316" s="3349"/>
      <c r="M316" s="3343"/>
      <c r="N316" s="3343"/>
      <c r="O316" s="3345"/>
      <c r="P316" s="3332"/>
      <c r="Q316" s="3332"/>
      <c r="R316" s="3332"/>
      <c r="S316" s="3332"/>
      <c r="T316" s="3335"/>
      <c r="U316" s="1438"/>
      <c r="V316" s="1390" t="s">
        <v>47</v>
      </c>
      <c r="W316" s="1619" t="s">
        <v>386</v>
      </c>
      <c r="X316" s="1440">
        <v>4</v>
      </c>
      <c r="Y316" s="1368" t="s">
        <v>264</v>
      </c>
      <c r="Z316" s="1369">
        <v>7.0000000000000007E-2</v>
      </c>
      <c r="AA316" s="1439">
        <f t="shared" ref="AA316:AA317" si="99">+X316*Z316</f>
        <v>0.28000000000000003</v>
      </c>
      <c r="AB316" s="1374">
        <f t="shared" ref="AB316:AB317" si="100">+AA316*0.12+AA316</f>
        <v>0.31360000000000005</v>
      </c>
      <c r="AC316" s="1437"/>
      <c r="AD316" s="1405"/>
      <c r="AE316" s="1406"/>
      <c r="AF316" s="1406" t="s">
        <v>52</v>
      </c>
      <c r="AG316" s="3337"/>
    </row>
    <row r="317" spans="1:33" ht="49.5" customHeight="1" x14ac:dyDescent="0.2">
      <c r="A317" s="3217"/>
      <c r="B317" s="3414"/>
      <c r="C317" s="3328"/>
      <c r="D317" s="3328"/>
      <c r="E317" s="3417"/>
      <c r="F317" s="3328"/>
      <c r="G317" s="3328"/>
      <c r="H317" s="3328"/>
      <c r="I317" s="3350"/>
      <c r="J317" s="3350"/>
      <c r="K317" s="3350"/>
      <c r="L317" s="3350"/>
      <c r="M317" s="3328"/>
      <c r="N317" s="3328"/>
      <c r="O317" s="3346"/>
      <c r="P317" s="3333"/>
      <c r="Q317" s="3333"/>
      <c r="R317" s="3333"/>
      <c r="S317" s="3333"/>
      <c r="T317" s="3330"/>
      <c r="U317" s="1505"/>
      <c r="V317" s="1393" t="s">
        <v>47</v>
      </c>
      <c r="W317" s="1618" t="s">
        <v>387</v>
      </c>
      <c r="X317" s="1441">
        <v>4</v>
      </c>
      <c r="Y317" s="1383" t="s">
        <v>264</v>
      </c>
      <c r="Z317" s="1384">
        <v>0.1</v>
      </c>
      <c r="AA317" s="1395">
        <f t="shared" si="99"/>
        <v>0.4</v>
      </c>
      <c r="AB317" s="1395">
        <f t="shared" si="100"/>
        <v>0.44800000000000001</v>
      </c>
      <c r="AC317" s="1506"/>
      <c r="AD317" s="1464"/>
      <c r="AE317" s="1465"/>
      <c r="AF317" s="1465" t="s">
        <v>52</v>
      </c>
      <c r="AG317" s="3338"/>
    </row>
    <row r="318" spans="1:33" ht="18" customHeight="1" x14ac:dyDescent="0.2">
      <c r="A318" s="3217"/>
      <c r="B318" s="3407" t="s">
        <v>44</v>
      </c>
      <c r="C318" s="3409" t="s">
        <v>45</v>
      </c>
      <c r="D318" s="3341" t="s">
        <v>262</v>
      </c>
      <c r="E318" s="3410" t="s">
        <v>47</v>
      </c>
      <c r="F318" s="3443" t="s">
        <v>462</v>
      </c>
      <c r="G318" s="3341" t="s">
        <v>96</v>
      </c>
      <c r="H318" s="3341" t="s">
        <v>416</v>
      </c>
      <c r="I318" s="3351">
        <v>1</v>
      </c>
      <c r="J318" s="3351">
        <v>2</v>
      </c>
      <c r="K318" s="3351">
        <v>4</v>
      </c>
      <c r="L318" s="3351">
        <v>4</v>
      </c>
      <c r="M318" s="3446" t="s">
        <v>1417</v>
      </c>
      <c r="N318" s="3341" t="s">
        <v>366</v>
      </c>
      <c r="O318" s="3358">
        <f>+AC318</f>
        <v>18.311999999999998</v>
      </c>
      <c r="P318" s="3347">
        <v>0</v>
      </c>
      <c r="Q318" s="3347">
        <v>0</v>
      </c>
      <c r="R318" s="3347">
        <v>0</v>
      </c>
      <c r="S318" s="3360">
        <f>+SUM(O318:Q322)</f>
        <v>18.311999999999998</v>
      </c>
      <c r="T318" s="3334" t="s">
        <v>501</v>
      </c>
      <c r="U318" s="1438" t="s">
        <v>64</v>
      </c>
      <c r="V318" s="1390"/>
      <c r="W318" s="1621" t="s">
        <v>105</v>
      </c>
      <c r="X318" s="1373"/>
      <c r="Y318" s="1405"/>
      <c r="Z318" s="1411"/>
      <c r="AA318" s="1416"/>
      <c r="AB318" s="1416"/>
      <c r="AC318" s="1437">
        <f>SUM(AB319:AB322)</f>
        <v>18.311999999999998</v>
      </c>
      <c r="AD318" s="1405"/>
      <c r="AE318" s="1406"/>
      <c r="AF318" s="1406"/>
      <c r="AG318" s="3390" t="s">
        <v>1457</v>
      </c>
    </row>
    <row r="319" spans="1:33" ht="18" customHeight="1" x14ac:dyDescent="0.2">
      <c r="A319" s="3217"/>
      <c r="B319" s="3408"/>
      <c r="C319" s="3343"/>
      <c r="D319" s="3343"/>
      <c r="E319" s="3411"/>
      <c r="F319" s="3343"/>
      <c r="G319" s="3343"/>
      <c r="H319" s="3343"/>
      <c r="I319" s="3349"/>
      <c r="J319" s="3349"/>
      <c r="K319" s="3349"/>
      <c r="L319" s="3349"/>
      <c r="M319" s="3447"/>
      <c r="N319" s="3343"/>
      <c r="O319" s="3345"/>
      <c r="P319" s="3332"/>
      <c r="Q319" s="3332"/>
      <c r="R319" s="3332"/>
      <c r="S319" s="3332"/>
      <c r="T319" s="3335"/>
      <c r="U319" s="1311"/>
      <c r="V319" s="1366" t="s">
        <v>47</v>
      </c>
      <c r="W319" s="1619" t="s">
        <v>358</v>
      </c>
      <c r="X319" s="1367">
        <v>1</v>
      </c>
      <c r="Y319" s="1368" t="s">
        <v>331</v>
      </c>
      <c r="Z319" s="1369">
        <v>1.8</v>
      </c>
      <c r="AA319" s="1439">
        <f t="shared" ref="AA319:AA322" si="101">+X319*Z319</f>
        <v>1.8</v>
      </c>
      <c r="AB319" s="1416">
        <f t="shared" ref="AB319:AB322" si="102">+AA319*0.12+AA319</f>
        <v>2.016</v>
      </c>
      <c r="AC319" s="1313"/>
      <c r="AD319" s="1368"/>
      <c r="AE319" s="1372"/>
      <c r="AF319" s="1372" t="s">
        <v>52</v>
      </c>
      <c r="AG319" s="3337"/>
    </row>
    <row r="320" spans="1:33" ht="18" customHeight="1" x14ac:dyDescent="0.2">
      <c r="A320" s="3217"/>
      <c r="B320" s="3408"/>
      <c r="C320" s="3343"/>
      <c r="D320" s="3343"/>
      <c r="E320" s="3411"/>
      <c r="F320" s="3343"/>
      <c r="G320" s="3343"/>
      <c r="H320" s="3343"/>
      <c r="I320" s="3349"/>
      <c r="J320" s="3349"/>
      <c r="K320" s="3349"/>
      <c r="L320" s="3349"/>
      <c r="M320" s="3447"/>
      <c r="N320" s="3343"/>
      <c r="O320" s="3345"/>
      <c r="P320" s="3332"/>
      <c r="Q320" s="3332"/>
      <c r="R320" s="3332"/>
      <c r="S320" s="3332"/>
      <c r="T320" s="3335"/>
      <c r="U320" s="1311"/>
      <c r="V320" s="1366" t="s">
        <v>47</v>
      </c>
      <c r="W320" s="1619" t="s">
        <v>148</v>
      </c>
      <c r="X320" s="1367">
        <v>3</v>
      </c>
      <c r="Y320" s="1368" t="s">
        <v>264</v>
      </c>
      <c r="Z320" s="1369">
        <v>0.65</v>
      </c>
      <c r="AA320" s="1439">
        <f t="shared" si="101"/>
        <v>1.9500000000000002</v>
      </c>
      <c r="AB320" s="1374">
        <f t="shared" si="102"/>
        <v>2.1840000000000002</v>
      </c>
      <c r="AC320" s="1313"/>
      <c r="AD320" s="1368"/>
      <c r="AE320" s="1372"/>
      <c r="AF320" s="1372" t="s">
        <v>52</v>
      </c>
      <c r="AG320" s="3337"/>
    </row>
    <row r="321" spans="1:33" ht="33.950000000000003" customHeight="1" x14ac:dyDescent="0.2">
      <c r="A321" s="3218"/>
      <c r="B321" s="3408"/>
      <c r="C321" s="3343"/>
      <c r="D321" s="3343"/>
      <c r="E321" s="3411"/>
      <c r="F321" s="3343"/>
      <c r="G321" s="3343"/>
      <c r="H321" s="3343"/>
      <c r="I321" s="3349"/>
      <c r="J321" s="3349"/>
      <c r="K321" s="3349"/>
      <c r="L321" s="3349"/>
      <c r="M321" s="3447"/>
      <c r="N321" s="3343"/>
      <c r="O321" s="3345"/>
      <c r="P321" s="3332"/>
      <c r="Q321" s="3332"/>
      <c r="R321" s="3332"/>
      <c r="S321" s="3332"/>
      <c r="T321" s="3335"/>
      <c r="U321" s="1311"/>
      <c r="V321" s="1366" t="s">
        <v>47</v>
      </c>
      <c r="W321" s="1619" t="s">
        <v>378</v>
      </c>
      <c r="X321" s="1367">
        <v>2</v>
      </c>
      <c r="Y321" s="1368" t="s">
        <v>331</v>
      </c>
      <c r="Z321" s="1416">
        <v>5.4</v>
      </c>
      <c r="AA321" s="1439">
        <f t="shared" si="101"/>
        <v>10.8</v>
      </c>
      <c r="AB321" s="1374">
        <f t="shared" si="102"/>
        <v>12.096</v>
      </c>
      <c r="AC321" s="1313"/>
      <c r="AD321" s="1368"/>
      <c r="AE321" s="1372"/>
      <c r="AF321" s="1372" t="s">
        <v>52</v>
      </c>
      <c r="AG321" s="3337"/>
    </row>
    <row r="322" spans="1:33" ht="18" customHeight="1" x14ac:dyDescent="0.2">
      <c r="A322" s="3219" t="s">
        <v>494</v>
      </c>
      <c r="B322" s="3414"/>
      <c r="C322" s="3328"/>
      <c r="D322" s="3328"/>
      <c r="E322" s="3417"/>
      <c r="F322" s="3328"/>
      <c r="G322" s="3328"/>
      <c r="H322" s="3328"/>
      <c r="I322" s="3350"/>
      <c r="J322" s="3350"/>
      <c r="K322" s="3350"/>
      <c r="L322" s="3350"/>
      <c r="M322" s="3448"/>
      <c r="N322" s="3328"/>
      <c r="O322" s="3346"/>
      <c r="P322" s="3333"/>
      <c r="Q322" s="3333"/>
      <c r="R322" s="3333"/>
      <c r="S322" s="3333"/>
      <c r="T322" s="3330"/>
      <c r="U322" s="1381"/>
      <c r="V322" s="1507" t="s">
        <v>47</v>
      </c>
      <c r="W322" s="1618" t="s">
        <v>332</v>
      </c>
      <c r="X322" s="1394">
        <v>2</v>
      </c>
      <c r="Y322" s="1383" t="s">
        <v>264</v>
      </c>
      <c r="Z322" s="1384">
        <v>0.9</v>
      </c>
      <c r="AA322" s="1395">
        <f t="shared" si="101"/>
        <v>1.8</v>
      </c>
      <c r="AB322" s="1395">
        <f t="shared" si="102"/>
        <v>2.016</v>
      </c>
      <c r="AC322" s="1396"/>
      <c r="AD322" s="1383"/>
      <c r="AE322" s="1401"/>
      <c r="AF322" s="1401" t="s">
        <v>52</v>
      </c>
      <c r="AG322" s="3338"/>
    </row>
    <row r="323" spans="1:33" ht="46.5" customHeight="1" x14ac:dyDescent="0.2">
      <c r="A323" s="3220"/>
      <c r="B323" s="3407" t="s">
        <v>75</v>
      </c>
      <c r="C323" s="3409" t="s">
        <v>76</v>
      </c>
      <c r="D323" s="3341" t="s">
        <v>502</v>
      </c>
      <c r="E323" s="3410" t="s">
        <v>47</v>
      </c>
      <c r="F323" s="3341" t="s">
        <v>503</v>
      </c>
      <c r="G323" s="3341" t="s">
        <v>504</v>
      </c>
      <c r="H323" s="3341" t="s">
        <v>505</v>
      </c>
      <c r="I323" s="3351">
        <v>1</v>
      </c>
      <c r="J323" s="3351">
        <v>1</v>
      </c>
      <c r="K323" s="3348">
        <v>24</v>
      </c>
      <c r="L323" s="3348">
        <v>24</v>
      </c>
      <c r="M323" s="3327" t="s">
        <v>506</v>
      </c>
      <c r="N323" s="3334" t="s">
        <v>507</v>
      </c>
      <c r="O323" s="3358">
        <f>AC323</f>
        <v>15.411199999999999</v>
      </c>
      <c r="P323" s="3347">
        <v>0</v>
      </c>
      <c r="Q323" s="3347">
        <v>0</v>
      </c>
      <c r="R323" s="3347">
        <v>0</v>
      </c>
      <c r="S323" s="3360">
        <f>+SUM(O323:Q324)</f>
        <v>15.411199999999999</v>
      </c>
      <c r="T323" s="3334" t="s">
        <v>508</v>
      </c>
      <c r="U323" s="1389" t="s">
        <v>64</v>
      </c>
      <c r="V323" s="1390"/>
      <c r="W323" s="1617" t="s">
        <v>105</v>
      </c>
      <c r="X323" s="1360"/>
      <c r="Y323" s="1361"/>
      <c r="Z323" s="1362"/>
      <c r="AA323" s="1391"/>
      <c r="AB323" s="1391"/>
      <c r="AC323" s="1392">
        <f>AB324</f>
        <v>15.411199999999999</v>
      </c>
      <c r="AD323" s="1405"/>
      <c r="AE323" s="1406"/>
      <c r="AF323" s="1406"/>
      <c r="AG323" s="3336" t="s">
        <v>1457</v>
      </c>
    </row>
    <row r="324" spans="1:33" ht="46.5" customHeight="1" thickBot="1" x14ac:dyDescent="0.25">
      <c r="A324" s="3220"/>
      <c r="B324" s="3445"/>
      <c r="C324" s="3365"/>
      <c r="D324" s="3365"/>
      <c r="E324" s="3424"/>
      <c r="F324" s="3365"/>
      <c r="G324" s="3365"/>
      <c r="H324" s="3365"/>
      <c r="I324" s="3374"/>
      <c r="J324" s="3374"/>
      <c r="K324" s="3374"/>
      <c r="L324" s="3374"/>
      <c r="M324" s="3365"/>
      <c r="N324" s="3367"/>
      <c r="O324" s="3373"/>
      <c r="P324" s="3366"/>
      <c r="Q324" s="3366"/>
      <c r="R324" s="3366"/>
      <c r="S324" s="3366"/>
      <c r="T324" s="3367"/>
      <c r="U324" s="1442"/>
      <c r="V324" s="1443" t="s">
        <v>47</v>
      </c>
      <c r="W324" s="1623" t="s">
        <v>1428</v>
      </c>
      <c r="X324" s="1444">
        <v>1</v>
      </c>
      <c r="Y324" s="1445" t="s">
        <v>264</v>
      </c>
      <c r="Z324" s="1446">
        <v>13.76</v>
      </c>
      <c r="AA324" s="1447">
        <f>+X324*Z324</f>
        <v>13.76</v>
      </c>
      <c r="AB324" s="1447">
        <f>+AA324*0.12+AA324</f>
        <v>15.411199999999999</v>
      </c>
      <c r="AC324" s="1448"/>
      <c r="AD324" s="1445"/>
      <c r="AE324" s="1449"/>
      <c r="AF324" s="1449" t="s">
        <v>52</v>
      </c>
      <c r="AG324" s="3369"/>
    </row>
    <row r="325" spans="1:33" ht="22.5" customHeight="1" thickBot="1" x14ac:dyDescent="0.25">
      <c r="A325" s="3221"/>
      <c r="B325" s="3286" t="s">
        <v>137</v>
      </c>
      <c r="C325" s="3287"/>
      <c r="D325" s="3287"/>
      <c r="E325" s="3287"/>
      <c r="F325" s="3287"/>
      <c r="G325" s="3287"/>
      <c r="H325" s="3287"/>
      <c r="I325" s="3287"/>
      <c r="J325" s="3287"/>
      <c r="K325" s="3287"/>
      <c r="L325" s="3287"/>
      <c r="M325" s="3287"/>
      <c r="N325" s="1577" t="s">
        <v>138</v>
      </c>
      <c r="O325" s="1669">
        <f>SUM(O308:O324)</f>
        <v>53.640799999999999</v>
      </c>
      <c r="P325" s="1670">
        <f t="shared" ref="P325:R325" si="103">SUM(P308:P323)</f>
        <v>0</v>
      </c>
      <c r="Q325" s="1670">
        <f t="shared" si="103"/>
        <v>0</v>
      </c>
      <c r="R325" s="1670">
        <f t="shared" si="103"/>
        <v>0</v>
      </c>
      <c r="S325" s="1670">
        <f>SUM(S308:S324)</f>
        <v>53.640799999999999</v>
      </c>
      <c r="T325" s="1597"/>
      <c r="U325" s="3449" t="s">
        <v>139</v>
      </c>
      <c r="V325" s="3287"/>
      <c r="W325" s="3287"/>
      <c r="X325" s="3287"/>
      <c r="Y325" s="3287"/>
      <c r="Z325" s="3287"/>
      <c r="AA325" s="3287"/>
      <c r="AB325" s="1577" t="s">
        <v>138</v>
      </c>
      <c r="AC325" s="1665">
        <f>SUM(AC308:AC324)</f>
        <v>53.640799999999999</v>
      </c>
      <c r="AD325" s="3450"/>
      <c r="AE325" s="3290"/>
      <c r="AF325" s="3290"/>
      <c r="AG325" s="3291"/>
    </row>
    <row r="326" spans="1:33" ht="119.25" customHeight="1" x14ac:dyDescent="0.2">
      <c r="A326" s="3213" t="s">
        <v>509</v>
      </c>
      <c r="B326" s="3387" t="s">
        <v>44</v>
      </c>
      <c r="C326" s="3388" t="s">
        <v>45</v>
      </c>
      <c r="D326" s="3258" t="s">
        <v>262</v>
      </c>
      <c r="E326" s="3256" t="s">
        <v>47</v>
      </c>
      <c r="F326" s="3258" t="s">
        <v>510</v>
      </c>
      <c r="G326" s="3380" t="s">
        <v>455</v>
      </c>
      <c r="H326" s="3380" t="s">
        <v>456</v>
      </c>
      <c r="I326" s="3384">
        <v>6</v>
      </c>
      <c r="J326" s="3384">
        <v>6</v>
      </c>
      <c r="K326" s="3386">
        <v>24</v>
      </c>
      <c r="L326" s="3386">
        <v>24</v>
      </c>
      <c r="M326" s="3396" t="s">
        <v>1422</v>
      </c>
      <c r="N326" s="3397" t="s">
        <v>458</v>
      </c>
      <c r="O326" s="3344">
        <f>AC326</f>
        <v>15.411199999999999</v>
      </c>
      <c r="P326" s="3383">
        <v>0</v>
      </c>
      <c r="Q326" s="3383">
        <v>0</v>
      </c>
      <c r="R326" s="3383">
        <v>0</v>
      </c>
      <c r="S326" s="3375">
        <f>+SUM(O326:Q327)</f>
        <v>15.411199999999999</v>
      </c>
      <c r="T326" s="3377" t="s">
        <v>511</v>
      </c>
      <c r="U326" s="1389" t="s">
        <v>64</v>
      </c>
      <c r="V326" s="1390"/>
      <c r="W326" s="1617" t="s">
        <v>105</v>
      </c>
      <c r="X326" s="1360"/>
      <c r="Y326" s="1361"/>
      <c r="Z326" s="1362"/>
      <c r="AA326" s="1391"/>
      <c r="AB326" s="1391"/>
      <c r="AC326" s="1392">
        <f>AB327</f>
        <v>15.411199999999999</v>
      </c>
      <c r="AD326" s="1452"/>
      <c r="AE326" s="1503"/>
      <c r="AF326" s="1503"/>
      <c r="AG326" s="3379" t="s">
        <v>1459</v>
      </c>
    </row>
    <row r="327" spans="1:33" ht="119.25" customHeight="1" x14ac:dyDescent="0.2">
      <c r="A327" s="3214"/>
      <c r="B327" s="3283"/>
      <c r="C327" s="3277"/>
      <c r="D327" s="3277"/>
      <c r="E327" s="3284"/>
      <c r="F327" s="3277"/>
      <c r="G327" s="3328"/>
      <c r="H327" s="3328"/>
      <c r="I327" s="3350"/>
      <c r="J327" s="3350"/>
      <c r="K327" s="3350"/>
      <c r="L327" s="3350"/>
      <c r="M327" s="3328"/>
      <c r="N327" s="3401"/>
      <c r="O327" s="3346"/>
      <c r="P327" s="3333"/>
      <c r="Q327" s="3333"/>
      <c r="R327" s="3333"/>
      <c r="S327" s="3333"/>
      <c r="T327" s="3330"/>
      <c r="U327" s="1381"/>
      <c r="V327" s="1393" t="s">
        <v>47</v>
      </c>
      <c r="W327" s="1618" t="s">
        <v>1428</v>
      </c>
      <c r="X327" s="1394">
        <v>1</v>
      </c>
      <c r="Y327" s="1383" t="s">
        <v>264</v>
      </c>
      <c r="Z327" s="1384">
        <v>13.76</v>
      </c>
      <c r="AA327" s="1395">
        <f>+X327*Z327</f>
        <v>13.76</v>
      </c>
      <c r="AB327" s="1395">
        <f>+AA327*0.12+AA327</f>
        <v>15.411199999999999</v>
      </c>
      <c r="AC327" s="1396"/>
      <c r="AD327" s="1368"/>
      <c r="AE327" s="1368"/>
      <c r="AF327" s="1454" t="s">
        <v>52</v>
      </c>
      <c r="AG327" s="3338"/>
    </row>
    <row r="328" spans="1:33" ht="18" customHeight="1" x14ac:dyDescent="0.2">
      <c r="A328" s="3214"/>
      <c r="B328" s="3251" t="s">
        <v>93</v>
      </c>
      <c r="C328" s="3254" t="s">
        <v>679</v>
      </c>
      <c r="D328" s="3255" t="s">
        <v>77</v>
      </c>
      <c r="E328" s="3266" t="s">
        <v>47</v>
      </c>
      <c r="F328" s="3255" t="s">
        <v>940</v>
      </c>
      <c r="G328" s="3341" t="s">
        <v>941</v>
      </c>
      <c r="H328" s="3341" t="s">
        <v>460</v>
      </c>
      <c r="I328" s="3351">
        <v>1</v>
      </c>
      <c r="J328" s="3351">
        <v>1</v>
      </c>
      <c r="K328" s="3348">
        <v>16</v>
      </c>
      <c r="L328" s="3348">
        <v>16</v>
      </c>
      <c r="M328" s="3327" t="s">
        <v>1460</v>
      </c>
      <c r="N328" s="3370" t="s">
        <v>475</v>
      </c>
      <c r="O328" s="3358">
        <f>SUM(AC328)</f>
        <v>19.9176</v>
      </c>
      <c r="P328" s="3359">
        <v>0</v>
      </c>
      <c r="Q328" s="3359">
        <v>0</v>
      </c>
      <c r="R328" s="3359">
        <v>0</v>
      </c>
      <c r="S328" s="3360">
        <f>+SUM(O328:Q336)</f>
        <v>19.9176</v>
      </c>
      <c r="T328" s="3334" t="s">
        <v>511</v>
      </c>
      <c r="U328" s="1438" t="s">
        <v>64</v>
      </c>
      <c r="V328" s="1390"/>
      <c r="W328" s="1617" t="s">
        <v>105</v>
      </c>
      <c r="X328" s="1360"/>
      <c r="Y328" s="1361"/>
      <c r="Z328" s="1508"/>
      <c r="AA328" s="1391"/>
      <c r="AB328" s="1391"/>
      <c r="AC328" s="1364">
        <f>SUM(AB329:AB336)</f>
        <v>19.9176</v>
      </c>
      <c r="AD328" s="1361"/>
      <c r="AE328" s="1361"/>
      <c r="AF328" s="1365"/>
      <c r="AG328" s="3336" t="s">
        <v>1457</v>
      </c>
    </row>
    <row r="329" spans="1:33" ht="18" customHeight="1" x14ac:dyDescent="0.2">
      <c r="A329" s="3214"/>
      <c r="B329" s="3252"/>
      <c r="C329" s="3249"/>
      <c r="D329" s="3249"/>
      <c r="E329" s="3257"/>
      <c r="F329" s="3249"/>
      <c r="G329" s="3343"/>
      <c r="H329" s="3343"/>
      <c r="I329" s="3349"/>
      <c r="J329" s="3349"/>
      <c r="K329" s="3349"/>
      <c r="L329" s="3349"/>
      <c r="M329" s="3343"/>
      <c r="N329" s="3371"/>
      <c r="O329" s="3345"/>
      <c r="P329" s="3332"/>
      <c r="Q329" s="3332"/>
      <c r="R329" s="3332"/>
      <c r="S329" s="3332"/>
      <c r="T329" s="3335"/>
      <c r="U329" s="1438"/>
      <c r="V329" s="1366" t="s">
        <v>47</v>
      </c>
      <c r="W329" s="1619" t="s">
        <v>359</v>
      </c>
      <c r="X329" s="1367">
        <v>4</v>
      </c>
      <c r="Y329" s="1368" t="s">
        <v>264</v>
      </c>
      <c r="Z329" s="1369">
        <v>1.65</v>
      </c>
      <c r="AA329" s="1374">
        <f t="shared" ref="AA329:AA336" si="104">+X329*Z329</f>
        <v>6.6</v>
      </c>
      <c r="AB329" s="1374">
        <f t="shared" ref="AB329:AB330" si="105">+AA329*0.12+AA329</f>
        <v>7.3919999999999995</v>
      </c>
      <c r="AC329" s="1509"/>
      <c r="AD329" s="1368"/>
      <c r="AE329" s="1368"/>
      <c r="AF329" s="1368" t="s">
        <v>52</v>
      </c>
      <c r="AG329" s="3337"/>
    </row>
    <row r="330" spans="1:33" ht="18" customHeight="1" x14ac:dyDescent="0.2">
      <c r="A330" s="3214"/>
      <c r="B330" s="3252"/>
      <c r="C330" s="3249"/>
      <c r="D330" s="3249"/>
      <c r="E330" s="3257"/>
      <c r="F330" s="3249"/>
      <c r="G330" s="3343"/>
      <c r="H330" s="3343"/>
      <c r="I330" s="3349"/>
      <c r="J330" s="3349"/>
      <c r="K330" s="3349"/>
      <c r="L330" s="3349"/>
      <c r="M330" s="3343"/>
      <c r="N330" s="3371"/>
      <c r="O330" s="3345"/>
      <c r="P330" s="3332"/>
      <c r="Q330" s="3332"/>
      <c r="R330" s="3332"/>
      <c r="S330" s="3332"/>
      <c r="T330" s="3335"/>
      <c r="U330" s="1438"/>
      <c r="V330" s="1366" t="s">
        <v>47</v>
      </c>
      <c r="W330" s="1619" t="s">
        <v>364</v>
      </c>
      <c r="X330" s="1367">
        <v>3</v>
      </c>
      <c r="Y330" s="1368" t="s">
        <v>331</v>
      </c>
      <c r="Z330" s="1374">
        <v>0.21</v>
      </c>
      <c r="AA330" s="1374">
        <f t="shared" si="104"/>
        <v>0.63</v>
      </c>
      <c r="AB330" s="1374">
        <f t="shared" si="105"/>
        <v>0.7056</v>
      </c>
      <c r="AC330" s="1509"/>
      <c r="AD330" s="1368"/>
      <c r="AE330" s="1372"/>
      <c r="AF330" s="1372" t="s">
        <v>52</v>
      </c>
      <c r="AG330" s="3337"/>
    </row>
    <row r="331" spans="1:33" ht="18" customHeight="1" x14ac:dyDescent="0.2">
      <c r="A331" s="3214"/>
      <c r="B331" s="3252"/>
      <c r="C331" s="3249"/>
      <c r="D331" s="3249"/>
      <c r="E331" s="3257"/>
      <c r="F331" s="3249"/>
      <c r="G331" s="3343"/>
      <c r="H331" s="3343"/>
      <c r="I331" s="3349"/>
      <c r="J331" s="3349"/>
      <c r="K331" s="3349"/>
      <c r="L331" s="3349"/>
      <c r="M331" s="3343"/>
      <c r="N331" s="3371"/>
      <c r="O331" s="3345"/>
      <c r="P331" s="3332"/>
      <c r="Q331" s="3332"/>
      <c r="R331" s="3332"/>
      <c r="S331" s="3332"/>
      <c r="T331" s="3335"/>
      <c r="U331" s="1438"/>
      <c r="V331" s="1366" t="s">
        <v>47</v>
      </c>
      <c r="W331" s="1619" t="s">
        <v>348</v>
      </c>
      <c r="X331" s="1367">
        <v>2</v>
      </c>
      <c r="Y331" s="1368" t="s">
        <v>330</v>
      </c>
      <c r="Z331" s="1369">
        <v>3.25</v>
      </c>
      <c r="AA331" s="1374">
        <f t="shared" si="104"/>
        <v>6.5</v>
      </c>
      <c r="AB331" s="1374">
        <f>+AA331</f>
        <v>6.5</v>
      </c>
      <c r="AC331" s="1404"/>
      <c r="AD331" s="1405"/>
      <c r="AE331" s="1406"/>
      <c r="AF331" s="1406" t="s">
        <v>52</v>
      </c>
      <c r="AG331" s="3337"/>
    </row>
    <row r="332" spans="1:33" ht="18" customHeight="1" x14ac:dyDescent="0.2">
      <c r="A332" s="3214"/>
      <c r="B332" s="3252"/>
      <c r="C332" s="3249"/>
      <c r="D332" s="3249"/>
      <c r="E332" s="3257"/>
      <c r="F332" s="3249"/>
      <c r="G332" s="3343"/>
      <c r="H332" s="3343"/>
      <c r="I332" s="3349"/>
      <c r="J332" s="3349"/>
      <c r="K332" s="3349"/>
      <c r="L332" s="3349"/>
      <c r="M332" s="3343"/>
      <c r="N332" s="3371"/>
      <c r="O332" s="3345"/>
      <c r="P332" s="3332"/>
      <c r="Q332" s="3332"/>
      <c r="R332" s="3332"/>
      <c r="S332" s="3332"/>
      <c r="T332" s="3335"/>
      <c r="U332" s="1311"/>
      <c r="V332" s="1366" t="s">
        <v>47</v>
      </c>
      <c r="W332" s="1619" t="s">
        <v>335</v>
      </c>
      <c r="X332" s="1373">
        <v>6</v>
      </c>
      <c r="Y332" s="1405" t="s">
        <v>264</v>
      </c>
      <c r="Z332" s="1411">
        <v>0.24</v>
      </c>
      <c r="AA332" s="1374">
        <f t="shared" si="104"/>
        <v>1.44</v>
      </c>
      <c r="AB332" s="1374">
        <f t="shared" ref="AB332:AB336" si="106">+AA332*0.12+AA332</f>
        <v>1.6128</v>
      </c>
      <c r="AC332" s="1404"/>
      <c r="AD332" s="1405"/>
      <c r="AE332" s="1406"/>
      <c r="AF332" s="1406" t="s">
        <v>52</v>
      </c>
      <c r="AG332" s="3337"/>
    </row>
    <row r="333" spans="1:33" ht="18" customHeight="1" x14ac:dyDescent="0.2">
      <c r="A333" s="3214"/>
      <c r="B333" s="3252"/>
      <c r="C333" s="3249"/>
      <c r="D333" s="3249"/>
      <c r="E333" s="3257"/>
      <c r="F333" s="3249"/>
      <c r="G333" s="3343"/>
      <c r="H333" s="3343"/>
      <c r="I333" s="3349"/>
      <c r="J333" s="3349"/>
      <c r="K333" s="3349"/>
      <c r="L333" s="3349"/>
      <c r="M333" s="3343"/>
      <c r="N333" s="3371"/>
      <c r="O333" s="3345"/>
      <c r="P333" s="3332"/>
      <c r="Q333" s="3332"/>
      <c r="R333" s="3332"/>
      <c r="S333" s="3332"/>
      <c r="T333" s="3335"/>
      <c r="U333" s="1311"/>
      <c r="V333" s="1366" t="s">
        <v>47</v>
      </c>
      <c r="W333" s="1620" t="s">
        <v>361</v>
      </c>
      <c r="X333" s="1367">
        <v>1</v>
      </c>
      <c r="Y333" s="1405" t="s">
        <v>264</v>
      </c>
      <c r="Z333" s="1369">
        <v>1.94</v>
      </c>
      <c r="AA333" s="1374">
        <f t="shared" si="104"/>
        <v>1.94</v>
      </c>
      <c r="AB333" s="1374">
        <f t="shared" si="106"/>
        <v>2.1728000000000001</v>
      </c>
      <c r="AC333" s="1510"/>
      <c r="AD333" s="1405"/>
      <c r="AE333" s="1405"/>
      <c r="AF333" s="1405" t="s">
        <v>52</v>
      </c>
      <c r="AG333" s="3337"/>
    </row>
    <row r="334" spans="1:33" ht="18" customHeight="1" x14ac:dyDescent="0.2">
      <c r="A334" s="3214"/>
      <c r="B334" s="3252"/>
      <c r="C334" s="3249"/>
      <c r="D334" s="3249"/>
      <c r="E334" s="3257"/>
      <c r="F334" s="3249"/>
      <c r="G334" s="3343"/>
      <c r="H334" s="3343"/>
      <c r="I334" s="3349"/>
      <c r="J334" s="3349"/>
      <c r="K334" s="3349"/>
      <c r="L334" s="3349"/>
      <c r="M334" s="3343"/>
      <c r="N334" s="3371"/>
      <c r="O334" s="3345"/>
      <c r="P334" s="3332"/>
      <c r="Q334" s="3332"/>
      <c r="R334" s="3332"/>
      <c r="S334" s="3332"/>
      <c r="T334" s="3335"/>
      <c r="U334" s="1311"/>
      <c r="V334" s="1390" t="s">
        <v>47</v>
      </c>
      <c r="W334" s="1620" t="s">
        <v>363</v>
      </c>
      <c r="X334" s="1367">
        <v>1</v>
      </c>
      <c r="Y334" s="1368" t="s">
        <v>331</v>
      </c>
      <c r="Z334" s="1369">
        <v>0.69</v>
      </c>
      <c r="AA334" s="1439">
        <f t="shared" si="104"/>
        <v>0.69</v>
      </c>
      <c r="AB334" s="1374">
        <f t="shared" si="106"/>
        <v>0.77279999999999993</v>
      </c>
      <c r="AC334" s="1510"/>
      <c r="AD334" s="1405"/>
      <c r="AE334" s="1405"/>
      <c r="AF334" s="1405" t="s">
        <v>52</v>
      </c>
      <c r="AG334" s="3337"/>
    </row>
    <row r="335" spans="1:33" ht="18" customHeight="1" x14ac:dyDescent="0.2">
      <c r="A335" s="3214"/>
      <c r="B335" s="3252"/>
      <c r="C335" s="3249"/>
      <c r="D335" s="3249"/>
      <c r="E335" s="3257"/>
      <c r="F335" s="3249"/>
      <c r="G335" s="3343"/>
      <c r="H335" s="3343"/>
      <c r="I335" s="3349"/>
      <c r="J335" s="3349"/>
      <c r="K335" s="3349"/>
      <c r="L335" s="3349"/>
      <c r="M335" s="3343"/>
      <c r="N335" s="3371"/>
      <c r="O335" s="3345"/>
      <c r="P335" s="3332"/>
      <c r="Q335" s="3332"/>
      <c r="R335" s="3332"/>
      <c r="S335" s="3332"/>
      <c r="T335" s="3335"/>
      <c r="U335" s="1311"/>
      <c r="V335" s="1390" t="s">
        <v>47</v>
      </c>
      <c r="W335" s="1619" t="s">
        <v>386</v>
      </c>
      <c r="X335" s="1440">
        <v>4</v>
      </c>
      <c r="Y335" s="1368" t="s">
        <v>264</v>
      </c>
      <c r="Z335" s="1369">
        <v>7.0000000000000007E-2</v>
      </c>
      <c r="AA335" s="1439">
        <f t="shared" si="104"/>
        <v>0.28000000000000003</v>
      </c>
      <c r="AB335" s="1374">
        <f t="shared" si="106"/>
        <v>0.31360000000000005</v>
      </c>
      <c r="AC335" s="1509"/>
      <c r="AD335" s="1368"/>
      <c r="AE335" s="1368"/>
      <c r="AF335" s="1368" t="s">
        <v>52</v>
      </c>
      <c r="AG335" s="3337"/>
    </row>
    <row r="336" spans="1:33" ht="18" customHeight="1" x14ac:dyDescent="0.2">
      <c r="A336" s="3214"/>
      <c r="B336" s="3283"/>
      <c r="C336" s="3277"/>
      <c r="D336" s="3277"/>
      <c r="E336" s="3284"/>
      <c r="F336" s="3277"/>
      <c r="G336" s="3328"/>
      <c r="H336" s="3328"/>
      <c r="I336" s="3350"/>
      <c r="J336" s="3350"/>
      <c r="K336" s="3350"/>
      <c r="L336" s="3350"/>
      <c r="M336" s="3328"/>
      <c r="N336" s="3401"/>
      <c r="O336" s="3346"/>
      <c r="P336" s="3333"/>
      <c r="Q336" s="3333"/>
      <c r="R336" s="3333"/>
      <c r="S336" s="3333"/>
      <c r="T336" s="3330"/>
      <c r="U336" s="1381"/>
      <c r="V336" s="1393" t="s">
        <v>47</v>
      </c>
      <c r="W336" s="1618" t="s">
        <v>387</v>
      </c>
      <c r="X336" s="1441">
        <v>4</v>
      </c>
      <c r="Y336" s="1383" t="s">
        <v>264</v>
      </c>
      <c r="Z336" s="1384">
        <v>0.1</v>
      </c>
      <c r="AA336" s="1395">
        <f t="shared" si="104"/>
        <v>0.4</v>
      </c>
      <c r="AB336" s="1395">
        <f t="shared" si="106"/>
        <v>0.44800000000000001</v>
      </c>
      <c r="AC336" s="1400"/>
      <c r="AD336" s="1383"/>
      <c r="AE336" s="1401"/>
      <c r="AF336" s="1401" t="s">
        <v>52</v>
      </c>
      <c r="AG336" s="3338"/>
    </row>
    <row r="337" spans="1:33" ht="18" customHeight="1" x14ac:dyDescent="0.2">
      <c r="A337" s="3214"/>
      <c r="B337" s="3339" t="s">
        <v>44</v>
      </c>
      <c r="C337" s="3254" t="s">
        <v>45</v>
      </c>
      <c r="D337" s="3255" t="s">
        <v>262</v>
      </c>
      <c r="E337" s="3266" t="s">
        <v>47</v>
      </c>
      <c r="F337" s="3255" t="s">
        <v>467</v>
      </c>
      <c r="G337" s="3341" t="s">
        <v>96</v>
      </c>
      <c r="H337" s="3341" t="s">
        <v>416</v>
      </c>
      <c r="I337" s="3351">
        <v>1</v>
      </c>
      <c r="J337" s="3351">
        <v>2</v>
      </c>
      <c r="K337" s="3348">
        <v>2</v>
      </c>
      <c r="L337" s="3348">
        <v>4</v>
      </c>
      <c r="M337" s="3327" t="s">
        <v>463</v>
      </c>
      <c r="N337" s="3370" t="s">
        <v>366</v>
      </c>
      <c r="O337" s="3358">
        <f>SUM(AC337)</f>
        <v>18.311999999999998</v>
      </c>
      <c r="P337" s="3359">
        <v>0</v>
      </c>
      <c r="Q337" s="3359">
        <v>0</v>
      </c>
      <c r="R337" s="3359">
        <v>0</v>
      </c>
      <c r="S337" s="3360">
        <f>+SUM(O337:Q341)</f>
        <v>18.311999999999998</v>
      </c>
      <c r="T337" s="3334" t="s">
        <v>511</v>
      </c>
      <c r="U337" s="1389" t="s">
        <v>64</v>
      </c>
      <c r="V337" s="1435"/>
      <c r="W337" s="1621" t="s">
        <v>105</v>
      </c>
      <c r="X337" s="1373"/>
      <c r="Y337" s="1405"/>
      <c r="Z337" s="1511"/>
      <c r="AA337" s="1416"/>
      <c r="AB337" s="1416"/>
      <c r="AC337" s="1404">
        <f>SUM(AB338:AB341)</f>
        <v>18.311999999999998</v>
      </c>
      <c r="AD337" s="1405"/>
      <c r="AE337" s="1406"/>
      <c r="AF337" s="1406"/>
      <c r="AG337" s="3336" t="s">
        <v>1457</v>
      </c>
    </row>
    <row r="338" spans="1:33" ht="18" customHeight="1" x14ac:dyDescent="0.2">
      <c r="A338" s="3214"/>
      <c r="B338" s="3352"/>
      <c r="C338" s="3249"/>
      <c r="D338" s="3249"/>
      <c r="E338" s="3257"/>
      <c r="F338" s="3249"/>
      <c r="G338" s="3343"/>
      <c r="H338" s="3343"/>
      <c r="I338" s="3349"/>
      <c r="J338" s="3349"/>
      <c r="K338" s="3349"/>
      <c r="L338" s="3349"/>
      <c r="M338" s="3343"/>
      <c r="N338" s="3371"/>
      <c r="O338" s="3345"/>
      <c r="P338" s="3332"/>
      <c r="Q338" s="3332"/>
      <c r="R338" s="3332"/>
      <c r="S338" s="3332"/>
      <c r="T338" s="3335"/>
      <c r="U338" s="1486"/>
      <c r="V338" s="1366" t="s">
        <v>47</v>
      </c>
      <c r="W338" s="1619" t="s">
        <v>358</v>
      </c>
      <c r="X338" s="1367">
        <v>1</v>
      </c>
      <c r="Y338" s="1368" t="s">
        <v>331</v>
      </c>
      <c r="Z338" s="1369">
        <v>1.8</v>
      </c>
      <c r="AA338" s="1439">
        <f t="shared" ref="AA338:AA341" si="107">+X338*Z338</f>
        <v>1.8</v>
      </c>
      <c r="AB338" s="1416">
        <f t="shared" ref="AB338:AB341" si="108">+AA338*0.12+AA338</f>
        <v>2.016</v>
      </c>
      <c r="AC338" s="1404"/>
      <c r="AD338" s="1405"/>
      <c r="AE338" s="1372"/>
      <c r="AF338" s="1372" t="s">
        <v>52</v>
      </c>
      <c r="AG338" s="3337"/>
    </row>
    <row r="339" spans="1:33" ht="18" customHeight="1" x14ac:dyDescent="0.2">
      <c r="A339" s="3222"/>
      <c r="B339" s="3352"/>
      <c r="C339" s="3249"/>
      <c r="D339" s="3249"/>
      <c r="E339" s="3257"/>
      <c r="F339" s="3249"/>
      <c r="G339" s="3343"/>
      <c r="H339" s="3343"/>
      <c r="I339" s="3349"/>
      <c r="J339" s="3349"/>
      <c r="K339" s="3349"/>
      <c r="L339" s="3349"/>
      <c r="M339" s="3343"/>
      <c r="N339" s="3371"/>
      <c r="O339" s="3345"/>
      <c r="P339" s="3332"/>
      <c r="Q339" s="3332"/>
      <c r="R339" s="3332"/>
      <c r="S339" s="3332"/>
      <c r="T339" s="3335"/>
      <c r="U339" s="1311"/>
      <c r="V339" s="1366" t="s">
        <v>47</v>
      </c>
      <c r="W339" s="1619" t="s">
        <v>148</v>
      </c>
      <c r="X339" s="1367">
        <v>3</v>
      </c>
      <c r="Y339" s="1368" t="s">
        <v>264</v>
      </c>
      <c r="Z339" s="1369">
        <v>0.65</v>
      </c>
      <c r="AA339" s="1439">
        <f t="shared" si="107"/>
        <v>1.9500000000000002</v>
      </c>
      <c r="AB339" s="1374">
        <f t="shared" si="108"/>
        <v>2.1840000000000002</v>
      </c>
      <c r="AC339" s="1404"/>
      <c r="AD339" s="1405"/>
      <c r="AE339" s="1372"/>
      <c r="AF339" s="1372" t="s">
        <v>52</v>
      </c>
      <c r="AG339" s="3337"/>
    </row>
    <row r="340" spans="1:33" ht="33.950000000000003" customHeight="1" x14ac:dyDescent="0.2">
      <c r="A340" s="3219" t="s">
        <v>509</v>
      </c>
      <c r="B340" s="3352"/>
      <c r="C340" s="3249"/>
      <c r="D340" s="3249"/>
      <c r="E340" s="3257"/>
      <c r="F340" s="3249"/>
      <c r="G340" s="3343"/>
      <c r="H340" s="3343"/>
      <c r="I340" s="3349"/>
      <c r="J340" s="3349"/>
      <c r="K340" s="3349"/>
      <c r="L340" s="3349"/>
      <c r="M340" s="3343"/>
      <c r="N340" s="3371"/>
      <c r="O340" s="3345"/>
      <c r="P340" s="3332"/>
      <c r="Q340" s="3332"/>
      <c r="R340" s="3332"/>
      <c r="S340" s="3332"/>
      <c r="T340" s="3335"/>
      <c r="U340" s="1486"/>
      <c r="V340" s="1366" t="s">
        <v>47</v>
      </c>
      <c r="W340" s="1619" t="s">
        <v>378</v>
      </c>
      <c r="X340" s="1367">
        <v>2</v>
      </c>
      <c r="Y340" s="1368" t="s">
        <v>331</v>
      </c>
      <c r="Z340" s="1416">
        <v>5.4</v>
      </c>
      <c r="AA340" s="1439">
        <f t="shared" si="107"/>
        <v>10.8</v>
      </c>
      <c r="AB340" s="1374">
        <f t="shared" si="108"/>
        <v>12.096</v>
      </c>
      <c r="AC340" s="1371"/>
      <c r="AD340" s="1368"/>
      <c r="AE340" s="1372"/>
      <c r="AF340" s="1372" t="s">
        <v>52</v>
      </c>
      <c r="AG340" s="3337"/>
    </row>
    <row r="341" spans="1:33" ht="18" customHeight="1" thickBot="1" x14ac:dyDescent="0.25">
      <c r="A341" s="3220"/>
      <c r="B341" s="3364"/>
      <c r="C341" s="3307"/>
      <c r="D341" s="3307"/>
      <c r="E341" s="3308"/>
      <c r="F341" s="3307"/>
      <c r="G341" s="3365"/>
      <c r="H341" s="3365"/>
      <c r="I341" s="3374"/>
      <c r="J341" s="3374"/>
      <c r="K341" s="3374"/>
      <c r="L341" s="3374"/>
      <c r="M341" s="3365"/>
      <c r="N341" s="3372"/>
      <c r="O341" s="3373"/>
      <c r="P341" s="3366"/>
      <c r="Q341" s="3366"/>
      <c r="R341" s="3366"/>
      <c r="S341" s="3366"/>
      <c r="T341" s="3367"/>
      <c r="U341" s="1427"/>
      <c r="V341" s="1428" t="s">
        <v>47</v>
      </c>
      <c r="W341" s="1618" t="s">
        <v>332</v>
      </c>
      <c r="X341" s="1394">
        <v>2</v>
      </c>
      <c r="Y341" s="1383" t="s">
        <v>264</v>
      </c>
      <c r="Z341" s="1384">
        <v>0.9</v>
      </c>
      <c r="AA341" s="1395">
        <f t="shared" si="107"/>
        <v>1.8</v>
      </c>
      <c r="AB341" s="1447">
        <f t="shared" si="108"/>
        <v>2.016</v>
      </c>
      <c r="AC341" s="1512"/>
      <c r="AD341" s="1430"/>
      <c r="AE341" s="1434"/>
      <c r="AF341" s="1434" t="s">
        <v>52</v>
      </c>
      <c r="AG341" s="3369"/>
    </row>
    <row r="342" spans="1:33" ht="22.5" customHeight="1" thickBot="1" x14ac:dyDescent="0.25">
      <c r="A342" s="3221"/>
      <c r="B342" s="3315" t="s">
        <v>137</v>
      </c>
      <c r="C342" s="3287"/>
      <c r="D342" s="3287"/>
      <c r="E342" s="3287"/>
      <c r="F342" s="3287"/>
      <c r="G342" s="3287"/>
      <c r="H342" s="3287"/>
      <c r="I342" s="3287"/>
      <c r="J342" s="3287"/>
      <c r="K342" s="3287"/>
      <c r="L342" s="3287"/>
      <c r="M342" s="3287"/>
      <c r="N342" s="1580" t="s">
        <v>138</v>
      </c>
      <c r="O342" s="1667">
        <f t="shared" ref="O342:S342" si="109">SUM(O326:O337)</f>
        <v>53.640799999999999</v>
      </c>
      <c r="P342" s="1668">
        <f t="shared" si="109"/>
        <v>0</v>
      </c>
      <c r="Q342" s="1668">
        <f t="shared" si="109"/>
        <v>0</v>
      </c>
      <c r="R342" s="1668">
        <f t="shared" si="109"/>
        <v>0</v>
      </c>
      <c r="S342" s="1668">
        <f t="shared" si="109"/>
        <v>53.640799999999999</v>
      </c>
      <c r="T342" s="1596"/>
      <c r="U342" s="3325" t="s">
        <v>139</v>
      </c>
      <c r="V342" s="3326"/>
      <c r="W342" s="3326"/>
      <c r="X342" s="3326"/>
      <c r="Y342" s="3326"/>
      <c r="Z342" s="3326"/>
      <c r="AA342" s="3326"/>
      <c r="AB342" s="1578" t="s">
        <v>138</v>
      </c>
      <c r="AC342" s="1664">
        <f>SUM(AC326:AC341)</f>
        <v>53.640799999999999</v>
      </c>
      <c r="AD342" s="3289"/>
      <c r="AE342" s="3290"/>
      <c r="AF342" s="3290"/>
      <c r="AG342" s="3291"/>
    </row>
    <row r="343" spans="1:33" ht="60" customHeight="1" x14ac:dyDescent="0.2">
      <c r="A343" s="3213" t="s">
        <v>512</v>
      </c>
      <c r="B343" s="3387" t="s">
        <v>44</v>
      </c>
      <c r="C343" s="3388" t="s">
        <v>45</v>
      </c>
      <c r="D343" s="3258" t="s">
        <v>262</v>
      </c>
      <c r="E343" s="3389" t="s">
        <v>47</v>
      </c>
      <c r="F343" s="3258" t="s">
        <v>454</v>
      </c>
      <c r="G343" s="3258" t="s">
        <v>455</v>
      </c>
      <c r="H343" s="3258" t="s">
        <v>456</v>
      </c>
      <c r="I343" s="3458">
        <v>6</v>
      </c>
      <c r="J343" s="3458">
        <v>6</v>
      </c>
      <c r="K343" s="3459">
        <v>24</v>
      </c>
      <c r="L343" s="3459">
        <v>24</v>
      </c>
      <c r="M343" s="3460" t="s">
        <v>513</v>
      </c>
      <c r="N343" s="3464" t="s">
        <v>458</v>
      </c>
      <c r="O343" s="3268">
        <f>AC343</f>
        <v>30.008800000000001</v>
      </c>
      <c r="P343" s="3442">
        <v>0</v>
      </c>
      <c r="Q343" s="3442">
        <v>0</v>
      </c>
      <c r="R343" s="3442">
        <v>0</v>
      </c>
      <c r="S343" s="3441">
        <f>+SUM(O343:Q347)</f>
        <v>30.008800000000001</v>
      </c>
      <c r="T343" s="3377" t="s">
        <v>1426</v>
      </c>
      <c r="U343" s="1513" t="s">
        <v>64</v>
      </c>
      <c r="V343" s="1604"/>
      <c r="W343" s="1614" t="s">
        <v>105</v>
      </c>
      <c r="X343" s="1236"/>
      <c r="Y343" s="1237"/>
      <c r="Z343" s="1238"/>
      <c r="AA343" s="1239"/>
      <c r="AB343" s="1239"/>
      <c r="AC343" s="1487">
        <f>SUM(AB344:AB347)</f>
        <v>30.008800000000001</v>
      </c>
      <c r="AD343" s="1241"/>
      <c r="AE343" s="1242"/>
      <c r="AF343" s="1242"/>
      <c r="AG343" s="3461" t="s">
        <v>1461</v>
      </c>
    </row>
    <row r="344" spans="1:33" ht="60" customHeight="1" x14ac:dyDescent="0.2">
      <c r="A344" s="3214"/>
      <c r="B344" s="3252"/>
      <c r="C344" s="3249"/>
      <c r="D344" s="3249"/>
      <c r="E344" s="3257"/>
      <c r="F344" s="3249"/>
      <c r="G344" s="3249"/>
      <c r="H344" s="3249"/>
      <c r="I344" s="3244"/>
      <c r="J344" s="3244"/>
      <c r="K344" s="3244"/>
      <c r="L344" s="3244"/>
      <c r="M344" s="3249"/>
      <c r="N344" s="3264"/>
      <c r="O344" s="3269"/>
      <c r="P344" s="3260"/>
      <c r="Q344" s="3260"/>
      <c r="R344" s="3260"/>
      <c r="S344" s="3260"/>
      <c r="T344" s="3335"/>
      <c r="U344" s="1316"/>
      <c r="V344" s="1244" t="s">
        <v>47</v>
      </c>
      <c r="W344" s="1611" t="s">
        <v>359</v>
      </c>
      <c r="X344" s="1245">
        <v>4</v>
      </c>
      <c r="Y344" s="1246" t="s">
        <v>264</v>
      </c>
      <c r="Z344" s="1247">
        <v>1.65</v>
      </c>
      <c r="AA344" s="1248">
        <f t="shared" ref="AA344:AA347" si="110">+X344*Z344</f>
        <v>6.6</v>
      </c>
      <c r="AB344" s="1248">
        <f t="shared" ref="AB344:AB345" si="111">+AA344*0.12+AA344</f>
        <v>7.3919999999999995</v>
      </c>
      <c r="AC344" s="1262"/>
      <c r="AD344" s="1276"/>
      <c r="AE344" s="1276"/>
      <c r="AF344" s="1276" t="s">
        <v>52</v>
      </c>
      <c r="AG344" s="3452"/>
    </row>
    <row r="345" spans="1:33" ht="60" customHeight="1" x14ac:dyDescent="0.2">
      <c r="A345" s="3214"/>
      <c r="B345" s="3252"/>
      <c r="C345" s="3249"/>
      <c r="D345" s="3249"/>
      <c r="E345" s="3257"/>
      <c r="F345" s="3249"/>
      <c r="G345" s="3249"/>
      <c r="H345" s="3249"/>
      <c r="I345" s="3244"/>
      <c r="J345" s="3244"/>
      <c r="K345" s="3244"/>
      <c r="L345" s="3244"/>
      <c r="M345" s="3249"/>
      <c r="N345" s="3264"/>
      <c r="O345" s="3269"/>
      <c r="P345" s="3260"/>
      <c r="Q345" s="3260"/>
      <c r="R345" s="3260"/>
      <c r="S345" s="3260"/>
      <c r="T345" s="3335"/>
      <c r="U345" s="1316"/>
      <c r="V345" s="1244" t="s">
        <v>47</v>
      </c>
      <c r="W345" s="1611" t="s">
        <v>364</v>
      </c>
      <c r="X345" s="1245">
        <v>3</v>
      </c>
      <c r="Y345" s="1246" t="s">
        <v>331</v>
      </c>
      <c r="Z345" s="1248">
        <v>0.21</v>
      </c>
      <c r="AA345" s="1248">
        <f t="shared" si="110"/>
        <v>0.63</v>
      </c>
      <c r="AB345" s="1248">
        <f t="shared" si="111"/>
        <v>0.7056</v>
      </c>
      <c r="AC345" s="1262"/>
      <c r="AD345" s="1276"/>
      <c r="AE345" s="1276"/>
      <c r="AF345" s="1276" t="s">
        <v>52</v>
      </c>
      <c r="AG345" s="3452"/>
    </row>
    <row r="346" spans="1:33" ht="60" customHeight="1" x14ac:dyDescent="0.2">
      <c r="A346" s="3214"/>
      <c r="B346" s="3252"/>
      <c r="C346" s="3249"/>
      <c r="D346" s="3249"/>
      <c r="E346" s="3257"/>
      <c r="F346" s="3249"/>
      <c r="G346" s="3249"/>
      <c r="H346" s="3249"/>
      <c r="I346" s="3244"/>
      <c r="J346" s="3244"/>
      <c r="K346" s="3244"/>
      <c r="L346" s="3244"/>
      <c r="M346" s="3249"/>
      <c r="N346" s="3264"/>
      <c r="O346" s="3269"/>
      <c r="P346" s="3260"/>
      <c r="Q346" s="3260"/>
      <c r="R346" s="3260"/>
      <c r="S346" s="3260"/>
      <c r="T346" s="3335"/>
      <c r="U346" s="1283"/>
      <c r="V346" s="1244" t="s">
        <v>47</v>
      </c>
      <c r="W346" s="1611" t="s">
        <v>348</v>
      </c>
      <c r="X346" s="1245">
        <v>2</v>
      </c>
      <c r="Y346" s="1246" t="s">
        <v>330</v>
      </c>
      <c r="Z346" s="1247">
        <v>3.25</v>
      </c>
      <c r="AA346" s="1248">
        <f t="shared" si="110"/>
        <v>6.5</v>
      </c>
      <c r="AB346" s="1248">
        <f>+AA346</f>
        <v>6.5</v>
      </c>
      <c r="AC346" s="1249"/>
      <c r="AD346" s="1244"/>
      <c r="AE346" s="1244"/>
      <c r="AF346" s="1244" t="s">
        <v>52</v>
      </c>
      <c r="AG346" s="3452"/>
    </row>
    <row r="347" spans="1:33" ht="60" customHeight="1" x14ac:dyDescent="0.2">
      <c r="A347" s="3214"/>
      <c r="B347" s="3283"/>
      <c r="C347" s="3277"/>
      <c r="D347" s="3277"/>
      <c r="E347" s="3284"/>
      <c r="F347" s="3277"/>
      <c r="G347" s="3277"/>
      <c r="H347" s="3277"/>
      <c r="I347" s="3276"/>
      <c r="J347" s="3276"/>
      <c r="K347" s="3276"/>
      <c r="L347" s="3276"/>
      <c r="M347" s="3277"/>
      <c r="N347" s="3282"/>
      <c r="O347" s="3279"/>
      <c r="P347" s="3280"/>
      <c r="Q347" s="3280"/>
      <c r="R347" s="3280"/>
      <c r="S347" s="3280"/>
      <c r="T347" s="3330"/>
      <c r="U347" s="1286"/>
      <c r="V347" s="1270" t="s">
        <v>47</v>
      </c>
      <c r="W347" s="1610" t="s">
        <v>1428</v>
      </c>
      <c r="X347" s="1287">
        <v>1</v>
      </c>
      <c r="Y347" s="1278" t="s">
        <v>264</v>
      </c>
      <c r="Z347" s="1273">
        <v>13.76</v>
      </c>
      <c r="AA347" s="1274">
        <f t="shared" si="110"/>
        <v>13.76</v>
      </c>
      <c r="AB347" s="1274">
        <f>+AA347*0.12+AA347</f>
        <v>15.411199999999999</v>
      </c>
      <c r="AC347" s="1288"/>
      <c r="AD347" s="1475"/>
      <c r="AE347" s="1475"/>
      <c r="AF347" s="1475" t="s">
        <v>52</v>
      </c>
      <c r="AG347" s="3462"/>
    </row>
    <row r="348" spans="1:33" ht="21" customHeight="1" x14ac:dyDescent="0.2">
      <c r="A348" s="3214"/>
      <c r="B348" s="3251" t="s">
        <v>93</v>
      </c>
      <c r="C348" s="3394" t="s">
        <v>679</v>
      </c>
      <c r="D348" s="3395" t="s">
        <v>77</v>
      </c>
      <c r="E348" s="3463" t="s">
        <v>47</v>
      </c>
      <c r="F348" s="3395" t="s">
        <v>940</v>
      </c>
      <c r="G348" s="3395" t="s">
        <v>948</v>
      </c>
      <c r="H348" s="3395" t="s">
        <v>460</v>
      </c>
      <c r="I348" s="3468">
        <v>1</v>
      </c>
      <c r="J348" s="3468">
        <v>2</v>
      </c>
      <c r="K348" s="3469">
        <v>16</v>
      </c>
      <c r="L348" s="3469">
        <v>16</v>
      </c>
      <c r="M348" s="3470" t="s">
        <v>1423</v>
      </c>
      <c r="N348" s="3497" t="s">
        <v>475</v>
      </c>
      <c r="O348" s="3454">
        <f>+AC348+AC352</f>
        <v>5.32</v>
      </c>
      <c r="P348" s="3271">
        <v>0</v>
      </c>
      <c r="Q348" s="3271">
        <v>0</v>
      </c>
      <c r="R348" s="3271">
        <v>0</v>
      </c>
      <c r="S348" s="3274">
        <f>+SUM(O348:Q351)</f>
        <v>5.32</v>
      </c>
      <c r="T348" s="3334" t="s">
        <v>1426</v>
      </c>
      <c r="U348" s="1291" t="s">
        <v>64</v>
      </c>
      <c r="V348" s="1600"/>
      <c r="W348" s="1609" t="s">
        <v>105</v>
      </c>
      <c r="X348" s="1292"/>
      <c r="Y348" s="1293"/>
      <c r="Z348" s="1294"/>
      <c r="AA348" s="1295"/>
      <c r="AB348" s="1295"/>
      <c r="AC348" s="1331">
        <f>SUM(AB348:AB351)</f>
        <v>4.5583999999999998</v>
      </c>
      <c r="AD348" s="1301"/>
      <c r="AE348" s="1282"/>
      <c r="AF348" s="1282"/>
      <c r="AG348" s="3451" t="s">
        <v>1172</v>
      </c>
    </row>
    <row r="349" spans="1:33" ht="21" customHeight="1" x14ac:dyDescent="0.2">
      <c r="A349" s="3214"/>
      <c r="B349" s="3252"/>
      <c r="C349" s="3249"/>
      <c r="D349" s="3249"/>
      <c r="E349" s="3257"/>
      <c r="F349" s="3249"/>
      <c r="G349" s="3249"/>
      <c r="H349" s="3249"/>
      <c r="I349" s="3244"/>
      <c r="J349" s="3244"/>
      <c r="K349" s="3244"/>
      <c r="L349" s="3244"/>
      <c r="M349" s="3249"/>
      <c r="N349" s="3295"/>
      <c r="O349" s="3455"/>
      <c r="P349" s="3303"/>
      <c r="Q349" s="3303"/>
      <c r="R349" s="3303"/>
      <c r="S349" s="3304"/>
      <c r="T349" s="3335"/>
      <c r="U349" s="1316"/>
      <c r="V349" s="1244" t="s">
        <v>47</v>
      </c>
      <c r="W349" s="1611" t="s">
        <v>335</v>
      </c>
      <c r="X349" s="1258">
        <v>6</v>
      </c>
      <c r="Y349" s="1259" t="s">
        <v>264</v>
      </c>
      <c r="Z349" s="1264">
        <v>0.24</v>
      </c>
      <c r="AA349" s="1248">
        <f t="shared" ref="AA349:AA351" si="112">+X349*Z349</f>
        <v>1.44</v>
      </c>
      <c r="AB349" s="1248">
        <f t="shared" ref="AB349:AB351" si="113">+AA349*0.12+AA349</f>
        <v>1.6128</v>
      </c>
      <c r="AC349" s="1249"/>
      <c r="AD349" s="1276"/>
      <c r="AE349" s="1276"/>
      <c r="AF349" s="1276" t="s">
        <v>52</v>
      </c>
      <c r="AG349" s="3452"/>
    </row>
    <row r="350" spans="1:33" ht="21" customHeight="1" x14ac:dyDescent="0.2">
      <c r="A350" s="3214"/>
      <c r="B350" s="3252"/>
      <c r="C350" s="3249"/>
      <c r="D350" s="3249"/>
      <c r="E350" s="3257"/>
      <c r="F350" s="3249"/>
      <c r="G350" s="3249"/>
      <c r="H350" s="3249"/>
      <c r="I350" s="3244"/>
      <c r="J350" s="3244"/>
      <c r="K350" s="3244"/>
      <c r="L350" s="3244"/>
      <c r="M350" s="3249"/>
      <c r="N350" s="3295"/>
      <c r="O350" s="3455"/>
      <c r="P350" s="3303"/>
      <c r="Q350" s="3303"/>
      <c r="R350" s="3303"/>
      <c r="S350" s="3304"/>
      <c r="T350" s="3335"/>
      <c r="U350" s="1283"/>
      <c r="V350" s="1244" t="s">
        <v>47</v>
      </c>
      <c r="W350" s="1612" t="s">
        <v>361</v>
      </c>
      <c r="X350" s="1245">
        <v>1</v>
      </c>
      <c r="Y350" s="1259" t="s">
        <v>264</v>
      </c>
      <c r="Z350" s="1247">
        <v>1.94</v>
      </c>
      <c r="AA350" s="1248">
        <f t="shared" si="112"/>
        <v>1.94</v>
      </c>
      <c r="AB350" s="1248">
        <f t="shared" si="113"/>
        <v>2.1728000000000001</v>
      </c>
      <c r="AC350" s="1249"/>
      <c r="AD350" s="1276"/>
      <c r="AE350" s="1276"/>
      <c r="AF350" s="1276" t="s">
        <v>52</v>
      </c>
      <c r="AG350" s="3452"/>
    </row>
    <row r="351" spans="1:33" ht="21" customHeight="1" x14ac:dyDescent="0.2">
      <c r="A351" s="3214"/>
      <c r="B351" s="3252"/>
      <c r="C351" s="3249"/>
      <c r="D351" s="3249"/>
      <c r="E351" s="3257"/>
      <c r="F351" s="3249"/>
      <c r="G351" s="3249"/>
      <c r="H351" s="3249"/>
      <c r="I351" s="3244"/>
      <c r="J351" s="3244"/>
      <c r="K351" s="3244"/>
      <c r="L351" s="3244"/>
      <c r="M351" s="3249"/>
      <c r="N351" s="3295"/>
      <c r="O351" s="3455"/>
      <c r="P351" s="3303"/>
      <c r="Q351" s="3303"/>
      <c r="R351" s="3303"/>
      <c r="S351" s="3304"/>
      <c r="T351" s="3496"/>
      <c r="U351" s="1648"/>
      <c r="V351" s="1649" t="s">
        <v>47</v>
      </c>
      <c r="W351" s="1650" t="s">
        <v>363</v>
      </c>
      <c r="X351" s="1651">
        <v>1</v>
      </c>
      <c r="Y351" s="1652" t="s">
        <v>331</v>
      </c>
      <c r="Z351" s="1653">
        <v>0.69</v>
      </c>
      <c r="AA351" s="1654">
        <f t="shared" si="112"/>
        <v>0.69</v>
      </c>
      <c r="AB351" s="1654">
        <f t="shared" si="113"/>
        <v>0.77279999999999993</v>
      </c>
      <c r="AC351" s="1655"/>
      <c r="AD351" s="1649"/>
      <c r="AE351" s="1649"/>
      <c r="AF351" s="1649" t="s">
        <v>52</v>
      </c>
      <c r="AG351" s="3452"/>
    </row>
    <row r="352" spans="1:33" ht="21" customHeight="1" x14ac:dyDescent="0.2">
      <c r="A352" s="3214"/>
      <c r="B352" s="3252"/>
      <c r="C352" s="3249"/>
      <c r="D352" s="3249"/>
      <c r="E352" s="3257"/>
      <c r="F352" s="3249"/>
      <c r="G352" s="3249"/>
      <c r="H352" s="3249"/>
      <c r="I352" s="3244"/>
      <c r="J352" s="3244"/>
      <c r="K352" s="3244"/>
      <c r="L352" s="3244"/>
      <c r="M352" s="3249"/>
      <c r="N352" s="3295"/>
      <c r="O352" s="3455"/>
      <c r="P352" s="3303"/>
      <c r="Q352" s="3303"/>
      <c r="R352" s="3303"/>
      <c r="S352" s="3304"/>
      <c r="T352" s="3355" t="s">
        <v>1427</v>
      </c>
      <c r="U352" s="1316" t="s">
        <v>64</v>
      </c>
      <c r="V352" s="1276"/>
      <c r="W352" s="1615" t="s">
        <v>105</v>
      </c>
      <c r="X352" s="1258"/>
      <c r="Y352" s="1259"/>
      <c r="Z352" s="1264"/>
      <c r="AA352" s="1261"/>
      <c r="AB352" s="1261"/>
      <c r="AC352" s="1262">
        <f>SUM(AB353:AB354)</f>
        <v>0.76160000000000005</v>
      </c>
      <c r="AD352" s="1259"/>
      <c r="AE352" s="1514"/>
      <c r="AF352" s="1514"/>
      <c r="AG352" s="3452"/>
    </row>
    <row r="353" spans="1:33" ht="21" customHeight="1" x14ac:dyDescent="0.2">
      <c r="A353" s="3214"/>
      <c r="B353" s="3252"/>
      <c r="C353" s="3249"/>
      <c r="D353" s="3249"/>
      <c r="E353" s="3257"/>
      <c r="F353" s="3249"/>
      <c r="G353" s="3249"/>
      <c r="H353" s="3249"/>
      <c r="I353" s="3244"/>
      <c r="J353" s="3244"/>
      <c r="K353" s="3244"/>
      <c r="L353" s="3244"/>
      <c r="M353" s="3249"/>
      <c r="N353" s="3295"/>
      <c r="O353" s="3455"/>
      <c r="P353" s="3303"/>
      <c r="Q353" s="3303"/>
      <c r="R353" s="3303"/>
      <c r="S353" s="3304"/>
      <c r="T353" s="3335"/>
      <c r="U353" s="1283"/>
      <c r="V353" s="1276" t="s">
        <v>47</v>
      </c>
      <c r="W353" s="1611" t="s">
        <v>386</v>
      </c>
      <c r="X353" s="1474">
        <v>4</v>
      </c>
      <c r="Y353" s="1246" t="s">
        <v>264</v>
      </c>
      <c r="Z353" s="1247">
        <v>7.0000000000000007E-2</v>
      </c>
      <c r="AA353" s="1297">
        <f t="shared" ref="AA353:AA354" si="114">+X353*Z353</f>
        <v>0.28000000000000003</v>
      </c>
      <c r="AB353" s="1248">
        <f t="shared" ref="AB353:AB354" si="115">+AA353*0.12+AA353</f>
        <v>0.31360000000000005</v>
      </c>
      <c r="AC353" s="1249"/>
      <c r="AD353" s="1276"/>
      <c r="AE353" s="1276"/>
      <c r="AF353" s="1276" t="s">
        <v>52</v>
      </c>
      <c r="AG353" s="3452"/>
    </row>
    <row r="354" spans="1:33" ht="21" customHeight="1" x14ac:dyDescent="0.2">
      <c r="A354" s="3214"/>
      <c r="B354" s="3283"/>
      <c r="C354" s="3277"/>
      <c r="D354" s="3277"/>
      <c r="E354" s="3284"/>
      <c r="F354" s="3277"/>
      <c r="G354" s="3277"/>
      <c r="H354" s="3277"/>
      <c r="I354" s="3276"/>
      <c r="J354" s="3276"/>
      <c r="K354" s="3276"/>
      <c r="L354" s="3276"/>
      <c r="M354" s="3277"/>
      <c r="N354" s="3301"/>
      <c r="O354" s="3456"/>
      <c r="P354" s="3457"/>
      <c r="Q354" s="3457"/>
      <c r="R354" s="3457"/>
      <c r="S354" s="3493"/>
      <c r="T354" s="3330"/>
      <c r="U354" s="1283"/>
      <c r="V354" s="1270" t="s">
        <v>47</v>
      </c>
      <c r="W354" s="1610" t="s">
        <v>387</v>
      </c>
      <c r="X354" s="1476">
        <v>4</v>
      </c>
      <c r="Y354" s="1278" t="s">
        <v>264</v>
      </c>
      <c r="Z354" s="1273">
        <v>0.1</v>
      </c>
      <c r="AA354" s="1274">
        <f t="shared" si="114"/>
        <v>0.4</v>
      </c>
      <c r="AB354" s="1274">
        <f t="shared" si="115"/>
        <v>0.44800000000000001</v>
      </c>
      <c r="AC354" s="1249"/>
      <c r="AD354" s="1276"/>
      <c r="AE354" s="1276"/>
      <c r="AF354" s="1276" t="s">
        <v>52</v>
      </c>
      <c r="AG354" s="3453"/>
    </row>
    <row r="355" spans="1:33" ht="18" customHeight="1" x14ac:dyDescent="0.2">
      <c r="A355" s="3214"/>
      <c r="B355" s="3251" t="s">
        <v>44</v>
      </c>
      <c r="C355" s="3254" t="s">
        <v>329</v>
      </c>
      <c r="D355" s="3255" t="s">
        <v>262</v>
      </c>
      <c r="E355" s="3266" t="s">
        <v>47</v>
      </c>
      <c r="F355" s="3255" t="s">
        <v>462</v>
      </c>
      <c r="G355" s="3255" t="s">
        <v>96</v>
      </c>
      <c r="H355" s="3255" t="s">
        <v>416</v>
      </c>
      <c r="I355" s="3468">
        <v>1</v>
      </c>
      <c r="J355" s="3468">
        <v>1</v>
      </c>
      <c r="K355" s="3469">
        <v>2</v>
      </c>
      <c r="L355" s="3469">
        <v>2</v>
      </c>
      <c r="M355" s="3470" t="s">
        <v>1417</v>
      </c>
      <c r="N355" s="3395" t="s">
        <v>366</v>
      </c>
      <c r="O355" s="3292">
        <f>SUM(AC355)</f>
        <v>18.311999999999998</v>
      </c>
      <c r="P355" s="3311">
        <v>0</v>
      </c>
      <c r="Q355" s="3311">
        <v>0</v>
      </c>
      <c r="R355" s="3311">
        <v>0</v>
      </c>
      <c r="S355" s="3274">
        <f>+SUM(O355:Q359)</f>
        <v>18.311999999999998</v>
      </c>
      <c r="T355" s="3334" t="s">
        <v>1426</v>
      </c>
      <c r="U355" s="1291" t="s">
        <v>64</v>
      </c>
      <c r="V355" s="1332"/>
      <c r="W355" s="1609" t="s">
        <v>105</v>
      </c>
      <c r="X355" s="1292"/>
      <c r="Y355" s="1293"/>
      <c r="Z355" s="1294"/>
      <c r="AA355" s="1295"/>
      <c r="AB355" s="1295"/>
      <c r="AC355" s="1331">
        <f>SUM(AB356:AB359)</f>
        <v>18.311999999999998</v>
      </c>
      <c r="AD355" s="1301"/>
      <c r="AE355" s="1282"/>
      <c r="AF355" s="1282"/>
      <c r="AG355" s="3452"/>
    </row>
    <row r="356" spans="1:33" ht="18" customHeight="1" x14ac:dyDescent="0.2">
      <c r="A356" s="3214"/>
      <c r="B356" s="3252"/>
      <c r="C356" s="3249"/>
      <c r="D356" s="3249"/>
      <c r="E356" s="3257"/>
      <c r="F356" s="3249"/>
      <c r="G356" s="3249"/>
      <c r="H356" s="3249"/>
      <c r="I356" s="3244"/>
      <c r="J356" s="3244"/>
      <c r="K356" s="3244"/>
      <c r="L356" s="3244"/>
      <c r="M356" s="3249"/>
      <c r="N356" s="3249"/>
      <c r="O356" s="3269"/>
      <c r="P356" s="3260"/>
      <c r="Q356" s="3260"/>
      <c r="R356" s="3260"/>
      <c r="S356" s="3260"/>
      <c r="T356" s="3335"/>
      <c r="U356" s="1316"/>
      <c r="V356" s="1244" t="s">
        <v>47</v>
      </c>
      <c r="W356" s="1611" t="s">
        <v>358</v>
      </c>
      <c r="X356" s="1245">
        <v>1</v>
      </c>
      <c r="Y356" s="1246" t="s">
        <v>331</v>
      </c>
      <c r="Z356" s="1247">
        <v>1.8</v>
      </c>
      <c r="AA356" s="1297">
        <f t="shared" ref="AA356:AA359" si="116">+X356*Z356</f>
        <v>1.8</v>
      </c>
      <c r="AB356" s="1261">
        <f t="shared" ref="AB356:AB359" si="117">+AA356*0.12+AA356</f>
        <v>2.016</v>
      </c>
      <c r="AC356" s="1249"/>
      <c r="AD356" s="1276"/>
      <c r="AE356" s="1276"/>
      <c r="AF356" s="1276" t="s">
        <v>52</v>
      </c>
      <c r="AG356" s="3241"/>
    </row>
    <row r="357" spans="1:33" ht="18" customHeight="1" x14ac:dyDescent="0.2">
      <c r="A357" s="3214"/>
      <c r="B357" s="3252"/>
      <c r="C357" s="3249"/>
      <c r="D357" s="3249"/>
      <c r="E357" s="3257"/>
      <c r="F357" s="3249"/>
      <c r="G357" s="3249"/>
      <c r="H357" s="3249"/>
      <c r="I357" s="3244"/>
      <c r="J357" s="3244"/>
      <c r="K357" s="3244"/>
      <c r="L357" s="3244"/>
      <c r="M357" s="3249"/>
      <c r="N357" s="3249"/>
      <c r="O357" s="3269"/>
      <c r="P357" s="3260"/>
      <c r="Q357" s="3260"/>
      <c r="R357" s="3260"/>
      <c r="S357" s="3260"/>
      <c r="T357" s="3335"/>
      <c r="U357" s="1316"/>
      <c r="V357" s="1244" t="s">
        <v>47</v>
      </c>
      <c r="W357" s="1611" t="s">
        <v>148</v>
      </c>
      <c r="X357" s="1245">
        <v>3</v>
      </c>
      <c r="Y357" s="1246" t="s">
        <v>264</v>
      </c>
      <c r="Z357" s="1247">
        <v>0.65</v>
      </c>
      <c r="AA357" s="1297">
        <f t="shared" si="116"/>
        <v>1.9500000000000002</v>
      </c>
      <c r="AB357" s="1248">
        <f t="shared" si="117"/>
        <v>2.1840000000000002</v>
      </c>
      <c r="AC357" s="1249"/>
      <c r="AD357" s="1276"/>
      <c r="AE357" s="1276"/>
      <c r="AF357" s="1276" t="s">
        <v>52</v>
      </c>
      <c r="AG357" s="3241"/>
    </row>
    <row r="358" spans="1:33" ht="33.950000000000003" customHeight="1" x14ac:dyDescent="0.2">
      <c r="A358" s="3214"/>
      <c r="B358" s="3252"/>
      <c r="C358" s="3249"/>
      <c r="D358" s="3249"/>
      <c r="E358" s="3257"/>
      <c r="F358" s="3249"/>
      <c r="G358" s="3249"/>
      <c r="H358" s="3249"/>
      <c r="I358" s="3244"/>
      <c r="J358" s="3244"/>
      <c r="K358" s="3244"/>
      <c r="L358" s="3244"/>
      <c r="M358" s="3249"/>
      <c r="N358" s="3249"/>
      <c r="O358" s="3269"/>
      <c r="P358" s="3260"/>
      <c r="Q358" s="3260"/>
      <c r="R358" s="3260"/>
      <c r="S358" s="3260"/>
      <c r="T358" s="3335"/>
      <c r="U358" s="1316"/>
      <c r="V358" s="1244" t="s">
        <v>47</v>
      </c>
      <c r="W358" s="1611" t="s">
        <v>378</v>
      </c>
      <c r="X358" s="1245">
        <v>2</v>
      </c>
      <c r="Y358" s="1246" t="s">
        <v>331</v>
      </c>
      <c r="Z358" s="1261">
        <v>5.4</v>
      </c>
      <c r="AA358" s="1297">
        <f t="shared" si="116"/>
        <v>10.8</v>
      </c>
      <c r="AB358" s="1248">
        <f t="shared" si="117"/>
        <v>12.096</v>
      </c>
      <c r="AC358" s="1249"/>
      <c r="AD358" s="1515"/>
      <c r="AE358" s="1515"/>
      <c r="AF358" s="1515" t="s">
        <v>52</v>
      </c>
      <c r="AG358" s="3241"/>
    </row>
    <row r="359" spans="1:33" ht="18" customHeight="1" thickBot="1" x14ac:dyDescent="0.25">
      <c r="A359" s="3214"/>
      <c r="B359" s="3306"/>
      <c r="C359" s="3307"/>
      <c r="D359" s="3307"/>
      <c r="E359" s="3308"/>
      <c r="F359" s="3307"/>
      <c r="G359" s="3307"/>
      <c r="H359" s="3307"/>
      <c r="I359" s="3317"/>
      <c r="J359" s="3317"/>
      <c r="K359" s="3317"/>
      <c r="L359" s="3317"/>
      <c r="M359" s="3307"/>
      <c r="N359" s="3307"/>
      <c r="O359" s="3467"/>
      <c r="P359" s="3438"/>
      <c r="Q359" s="3438"/>
      <c r="R359" s="3438"/>
      <c r="S359" s="3438"/>
      <c r="T359" s="3367"/>
      <c r="U359" s="1490"/>
      <c r="V359" s="1491" t="s">
        <v>47</v>
      </c>
      <c r="W359" s="1613" t="s">
        <v>332</v>
      </c>
      <c r="X359" s="1492">
        <v>2</v>
      </c>
      <c r="Y359" s="1493" t="s">
        <v>264</v>
      </c>
      <c r="Z359" s="1494">
        <v>0.9</v>
      </c>
      <c r="AA359" s="1495">
        <f t="shared" si="116"/>
        <v>1.8</v>
      </c>
      <c r="AB359" s="1495">
        <f t="shared" si="117"/>
        <v>2.016</v>
      </c>
      <c r="AC359" s="1496"/>
      <c r="AD359" s="1276"/>
      <c r="AE359" s="1276"/>
      <c r="AF359" s="1276" t="s">
        <v>52</v>
      </c>
      <c r="AG359" s="3314"/>
    </row>
    <row r="360" spans="1:33" ht="22.5" customHeight="1" thickBot="1" x14ac:dyDescent="0.25">
      <c r="A360" s="3215"/>
      <c r="B360" s="3465" t="s">
        <v>137</v>
      </c>
      <c r="C360" s="3326"/>
      <c r="D360" s="3326"/>
      <c r="E360" s="3326"/>
      <c r="F360" s="3326"/>
      <c r="G360" s="3326"/>
      <c r="H360" s="3326"/>
      <c r="I360" s="3326"/>
      <c r="J360" s="3326"/>
      <c r="K360" s="3326"/>
      <c r="L360" s="3326"/>
      <c r="M360" s="3326"/>
      <c r="N360" s="1583" t="s">
        <v>138</v>
      </c>
      <c r="O360" s="1667">
        <f t="shared" ref="O360:S360" si="118">SUM(O343:O359)</f>
        <v>53.640799999999999</v>
      </c>
      <c r="P360" s="1668">
        <f t="shared" si="118"/>
        <v>0</v>
      </c>
      <c r="Q360" s="1668">
        <f t="shared" si="118"/>
        <v>0</v>
      </c>
      <c r="R360" s="1668">
        <f t="shared" si="118"/>
        <v>0</v>
      </c>
      <c r="S360" s="1668">
        <f t="shared" si="118"/>
        <v>53.640799999999999</v>
      </c>
      <c r="T360" s="1598"/>
      <c r="U360" s="3288" t="s">
        <v>139</v>
      </c>
      <c r="V360" s="3287"/>
      <c r="W360" s="3287"/>
      <c r="X360" s="3287"/>
      <c r="Y360" s="3287"/>
      <c r="Z360" s="3287"/>
      <c r="AA360" s="3287"/>
      <c r="AB360" s="1578" t="s">
        <v>138</v>
      </c>
      <c r="AC360" s="1663">
        <f>SUM(AC343:AC359)</f>
        <v>53.640799999999999</v>
      </c>
      <c r="AD360" s="3466"/>
      <c r="AE360" s="3433"/>
      <c r="AF360" s="3433"/>
      <c r="AG360" s="3434"/>
    </row>
    <row r="361" spans="1:33" ht="129.75" customHeight="1" x14ac:dyDescent="0.2">
      <c r="A361" s="3216" t="s">
        <v>515</v>
      </c>
      <c r="B361" s="3387" t="s">
        <v>44</v>
      </c>
      <c r="C361" s="3388" t="s">
        <v>45</v>
      </c>
      <c r="D361" s="3258" t="s">
        <v>262</v>
      </c>
      <c r="E361" s="3389" t="s">
        <v>47</v>
      </c>
      <c r="F361" s="3258" t="s">
        <v>454</v>
      </c>
      <c r="G361" s="3258" t="s">
        <v>455</v>
      </c>
      <c r="H361" s="3258" t="s">
        <v>456</v>
      </c>
      <c r="I361" s="3458">
        <v>6</v>
      </c>
      <c r="J361" s="3458">
        <v>6</v>
      </c>
      <c r="K361" s="3459">
        <v>24</v>
      </c>
      <c r="L361" s="3459">
        <v>24</v>
      </c>
      <c r="M361" s="3460" t="s">
        <v>516</v>
      </c>
      <c r="N361" s="3464" t="s">
        <v>458</v>
      </c>
      <c r="O361" s="3268">
        <f>AC361</f>
        <v>15.411199999999999</v>
      </c>
      <c r="P361" s="3273">
        <v>0</v>
      </c>
      <c r="Q361" s="3273">
        <v>0</v>
      </c>
      <c r="R361" s="3273">
        <v>0</v>
      </c>
      <c r="S361" s="3441">
        <f>+SUM(O361:Q362)</f>
        <v>15.411199999999999</v>
      </c>
      <c r="T361" s="3464" t="s">
        <v>517</v>
      </c>
      <c r="U361" s="1291" t="s">
        <v>64</v>
      </c>
      <c r="V361" s="1276"/>
      <c r="W361" s="1609" t="s">
        <v>105</v>
      </c>
      <c r="X361" s="1292"/>
      <c r="Y361" s="1293"/>
      <c r="Z361" s="1294"/>
      <c r="AA361" s="1295"/>
      <c r="AB361" s="1295"/>
      <c r="AC361" s="1331">
        <f>AB362</f>
        <v>15.411199999999999</v>
      </c>
      <c r="AD361" s="1241"/>
      <c r="AE361" s="1242"/>
      <c r="AF361" s="1242"/>
      <c r="AG361" s="3461" t="s">
        <v>1462</v>
      </c>
    </row>
    <row r="362" spans="1:33" ht="129.75" customHeight="1" x14ac:dyDescent="0.2">
      <c r="A362" s="3217"/>
      <c r="B362" s="3253"/>
      <c r="C362" s="3249"/>
      <c r="D362" s="3249"/>
      <c r="E362" s="3257"/>
      <c r="F362" s="3250"/>
      <c r="G362" s="3250"/>
      <c r="H362" s="3250"/>
      <c r="I362" s="3245"/>
      <c r="J362" s="3245"/>
      <c r="K362" s="3245"/>
      <c r="L362" s="3245"/>
      <c r="M362" s="3250"/>
      <c r="N362" s="3275"/>
      <c r="O362" s="3270"/>
      <c r="P362" s="3272"/>
      <c r="Q362" s="3272"/>
      <c r="R362" s="3260"/>
      <c r="S362" s="3272"/>
      <c r="T362" s="3275"/>
      <c r="U362" s="1286"/>
      <c r="V362" s="1270" t="s">
        <v>47</v>
      </c>
      <c r="W362" s="1610" t="s">
        <v>1428</v>
      </c>
      <c r="X362" s="1287">
        <v>1</v>
      </c>
      <c r="Y362" s="1278" t="s">
        <v>264</v>
      </c>
      <c r="Z362" s="1273">
        <v>13.76</v>
      </c>
      <c r="AA362" s="1274">
        <f>+X362*Z362</f>
        <v>13.76</v>
      </c>
      <c r="AB362" s="1274">
        <f>+AA362*0.12+AA362</f>
        <v>15.411199999999999</v>
      </c>
      <c r="AC362" s="1288"/>
      <c r="AD362" s="1263"/>
      <c r="AE362" s="1299"/>
      <c r="AF362" s="1299" t="s">
        <v>52</v>
      </c>
      <c r="AG362" s="3241"/>
    </row>
    <row r="363" spans="1:33" ht="47.25" customHeight="1" x14ac:dyDescent="0.2">
      <c r="A363" s="3217"/>
      <c r="B363" s="3251" t="s">
        <v>93</v>
      </c>
      <c r="C363" s="3254" t="s">
        <v>679</v>
      </c>
      <c r="D363" s="3255" t="s">
        <v>77</v>
      </c>
      <c r="E363" s="3266" t="s">
        <v>47</v>
      </c>
      <c r="F363" s="3255" t="s">
        <v>940</v>
      </c>
      <c r="G363" s="3255" t="s">
        <v>949</v>
      </c>
      <c r="H363" s="3255" t="s">
        <v>460</v>
      </c>
      <c r="I363" s="3468">
        <v>1</v>
      </c>
      <c r="J363" s="3468">
        <v>1</v>
      </c>
      <c r="K363" s="3469">
        <v>16</v>
      </c>
      <c r="L363" s="3469">
        <v>16</v>
      </c>
      <c r="M363" s="3395" t="s">
        <v>514</v>
      </c>
      <c r="N363" s="3395" t="s">
        <v>475</v>
      </c>
      <c r="O363" s="3292">
        <f>+AC363</f>
        <v>0.76160000000000005</v>
      </c>
      <c r="P363" s="3271">
        <v>0</v>
      </c>
      <c r="Q363" s="3271">
        <v>0</v>
      </c>
      <c r="R363" s="3271">
        <v>0</v>
      </c>
      <c r="S363" s="3274">
        <f>+SUM(O363:Q365)</f>
        <v>0.76160000000000005</v>
      </c>
      <c r="T363" s="3471" t="s">
        <v>517</v>
      </c>
      <c r="U363" s="1291" t="s">
        <v>64</v>
      </c>
      <c r="V363" s="1332"/>
      <c r="W363" s="1609" t="s">
        <v>105</v>
      </c>
      <c r="X363" s="1292"/>
      <c r="Y363" s="1293"/>
      <c r="Z363" s="1294"/>
      <c r="AA363" s="1295"/>
      <c r="AB363" s="1295"/>
      <c r="AC363" s="1262">
        <f>SUM(AB364:AB365)</f>
        <v>0.76160000000000005</v>
      </c>
      <c r="AD363" s="1301"/>
      <c r="AE363" s="1282"/>
      <c r="AF363" s="1282"/>
      <c r="AG363" s="3472" t="s">
        <v>1379</v>
      </c>
    </row>
    <row r="364" spans="1:33" ht="47.25" customHeight="1" x14ac:dyDescent="0.2">
      <c r="A364" s="3217"/>
      <c r="B364" s="3252"/>
      <c r="C364" s="3249"/>
      <c r="D364" s="3249"/>
      <c r="E364" s="3257"/>
      <c r="F364" s="3249"/>
      <c r="G364" s="3249"/>
      <c r="H364" s="3249"/>
      <c r="I364" s="3244"/>
      <c r="J364" s="3244"/>
      <c r="K364" s="3244"/>
      <c r="L364" s="3244"/>
      <c r="M364" s="3249"/>
      <c r="N364" s="3249"/>
      <c r="O364" s="3269"/>
      <c r="P364" s="3260"/>
      <c r="Q364" s="3260"/>
      <c r="R364" s="3260"/>
      <c r="S364" s="3260"/>
      <c r="T364" s="3264"/>
      <c r="U364" s="1283"/>
      <c r="V364" s="1276" t="s">
        <v>47</v>
      </c>
      <c r="W364" s="1611" t="s">
        <v>386</v>
      </c>
      <c r="X364" s="1474">
        <v>4</v>
      </c>
      <c r="Y364" s="1246" t="s">
        <v>264</v>
      </c>
      <c r="Z364" s="1247">
        <v>7.0000000000000007E-2</v>
      </c>
      <c r="AA364" s="1297">
        <f t="shared" ref="AA364:AA365" si="119">+X364*Z364</f>
        <v>0.28000000000000003</v>
      </c>
      <c r="AB364" s="1248">
        <f t="shared" ref="AB364:AB365" si="120">+AA364*0.12+AA364</f>
        <v>0.31360000000000005</v>
      </c>
      <c r="AC364" s="1249"/>
      <c r="AD364" s="1250"/>
      <c r="AE364" s="1265"/>
      <c r="AF364" s="1265" t="s">
        <v>52</v>
      </c>
      <c r="AG364" s="3241"/>
    </row>
    <row r="365" spans="1:33" ht="47.25" customHeight="1" x14ac:dyDescent="0.2">
      <c r="A365" s="3217"/>
      <c r="B365" s="3252"/>
      <c r="C365" s="3249"/>
      <c r="D365" s="3249"/>
      <c r="E365" s="3257"/>
      <c r="F365" s="3249"/>
      <c r="G365" s="3249"/>
      <c r="H365" s="3249"/>
      <c r="I365" s="3244"/>
      <c r="J365" s="3244"/>
      <c r="K365" s="3244"/>
      <c r="L365" s="3244"/>
      <c r="M365" s="3277"/>
      <c r="N365" s="3249"/>
      <c r="O365" s="3269"/>
      <c r="P365" s="3260"/>
      <c r="Q365" s="3260"/>
      <c r="R365" s="3260"/>
      <c r="S365" s="3260"/>
      <c r="T365" s="3264"/>
      <c r="U365" s="1283"/>
      <c r="V365" s="1270" t="s">
        <v>47</v>
      </c>
      <c r="W365" s="1610" t="s">
        <v>387</v>
      </c>
      <c r="X365" s="1476">
        <v>4</v>
      </c>
      <c r="Y365" s="1278" t="s">
        <v>264</v>
      </c>
      <c r="Z365" s="1273">
        <v>0.1</v>
      </c>
      <c r="AA365" s="1274">
        <f t="shared" si="119"/>
        <v>0.4</v>
      </c>
      <c r="AB365" s="1274">
        <f t="shared" si="120"/>
        <v>0.44800000000000001</v>
      </c>
      <c r="AC365" s="1298"/>
      <c r="AD365" s="1250"/>
      <c r="AE365" s="1265"/>
      <c r="AF365" s="1265" t="s">
        <v>52</v>
      </c>
      <c r="AG365" s="3241"/>
    </row>
    <row r="366" spans="1:33" ht="18.95" customHeight="1" x14ac:dyDescent="0.2">
      <c r="A366" s="3217"/>
      <c r="B366" s="3251" t="s">
        <v>75</v>
      </c>
      <c r="C366" s="3254" t="s">
        <v>76</v>
      </c>
      <c r="D366" s="3255" t="s">
        <v>153</v>
      </c>
      <c r="E366" s="3266" t="s">
        <v>47</v>
      </c>
      <c r="F366" s="3255" t="s">
        <v>518</v>
      </c>
      <c r="G366" s="3255" t="s">
        <v>155</v>
      </c>
      <c r="H366" s="3255" t="s">
        <v>519</v>
      </c>
      <c r="I366" s="3468">
        <v>3</v>
      </c>
      <c r="J366" s="3468">
        <v>3</v>
      </c>
      <c r="K366" s="3469">
        <v>16</v>
      </c>
      <c r="L366" s="3469">
        <v>16</v>
      </c>
      <c r="M366" s="3473" t="s">
        <v>1174</v>
      </c>
      <c r="N366" s="3471" t="s">
        <v>520</v>
      </c>
      <c r="O366" s="3292">
        <f>+AC366</f>
        <v>19.155999999999999</v>
      </c>
      <c r="P366" s="3271">
        <v>0</v>
      </c>
      <c r="Q366" s="3271">
        <v>0</v>
      </c>
      <c r="R366" s="3271">
        <v>0</v>
      </c>
      <c r="S366" s="3274">
        <f>+SUM(O366:Q372)</f>
        <v>19.155999999999999</v>
      </c>
      <c r="T366" s="3471" t="s">
        <v>517</v>
      </c>
      <c r="U366" s="1291" t="s">
        <v>64</v>
      </c>
      <c r="V366" s="1332"/>
      <c r="W366" s="1609" t="s">
        <v>105</v>
      </c>
      <c r="X366" s="1292"/>
      <c r="Y366" s="1293"/>
      <c r="Z366" s="1294"/>
      <c r="AA366" s="1295"/>
      <c r="AB366" s="1295"/>
      <c r="AC366" s="1262">
        <f>SUM(AB367:AB372)</f>
        <v>19.155999999999999</v>
      </c>
      <c r="AD366" s="1301"/>
      <c r="AE366" s="1282"/>
      <c r="AF366" s="1282"/>
      <c r="AG366" s="3472" t="s">
        <v>1172</v>
      </c>
    </row>
    <row r="367" spans="1:33" ht="18.95" customHeight="1" x14ac:dyDescent="0.2">
      <c r="A367" s="3217"/>
      <c r="B367" s="3252"/>
      <c r="C367" s="3249"/>
      <c r="D367" s="3249"/>
      <c r="E367" s="3257"/>
      <c r="F367" s="3249"/>
      <c r="G367" s="3249"/>
      <c r="H367" s="3249"/>
      <c r="I367" s="3244"/>
      <c r="J367" s="3244"/>
      <c r="K367" s="3244"/>
      <c r="L367" s="3244"/>
      <c r="M367" s="3249"/>
      <c r="N367" s="3264"/>
      <c r="O367" s="3269"/>
      <c r="P367" s="3260"/>
      <c r="Q367" s="3260"/>
      <c r="R367" s="3260"/>
      <c r="S367" s="3260"/>
      <c r="T367" s="3264"/>
      <c r="U367" s="1283"/>
      <c r="V367" s="1244" t="s">
        <v>47</v>
      </c>
      <c r="W367" s="1611" t="s">
        <v>359</v>
      </c>
      <c r="X367" s="1245">
        <v>4</v>
      </c>
      <c r="Y367" s="1246" t="s">
        <v>264</v>
      </c>
      <c r="Z367" s="1247">
        <v>1.65</v>
      </c>
      <c r="AA367" s="1248">
        <f t="shared" ref="AA367:AA372" si="121">+X367*Z367</f>
        <v>6.6</v>
      </c>
      <c r="AB367" s="1248">
        <f t="shared" ref="AB367:AB368" si="122">+AA367*0.12+AA367</f>
        <v>7.3919999999999995</v>
      </c>
      <c r="AC367" s="1249"/>
      <c r="AD367" s="1250"/>
      <c r="AE367" s="1265"/>
      <c r="AF367" s="1265" t="s">
        <v>52</v>
      </c>
      <c r="AG367" s="3241"/>
    </row>
    <row r="368" spans="1:33" ht="18.95" customHeight="1" x14ac:dyDescent="0.2">
      <c r="A368" s="3217"/>
      <c r="B368" s="3252"/>
      <c r="C368" s="3249"/>
      <c r="D368" s="3249"/>
      <c r="E368" s="3257"/>
      <c r="F368" s="3249"/>
      <c r="G368" s="3249"/>
      <c r="H368" s="3249"/>
      <c r="I368" s="3244"/>
      <c r="J368" s="3244"/>
      <c r="K368" s="3244"/>
      <c r="L368" s="3244"/>
      <c r="M368" s="3249"/>
      <c r="N368" s="3264"/>
      <c r="O368" s="3269"/>
      <c r="P368" s="3260"/>
      <c r="Q368" s="3260"/>
      <c r="R368" s="3260"/>
      <c r="S368" s="3260"/>
      <c r="T368" s="3264"/>
      <c r="U368" s="1283"/>
      <c r="V368" s="1244" t="s">
        <v>47</v>
      </c>
      <c r="W368" s="1611" t="s">
        <v>364</v>
      </c>
      <c r="X368" s="1245">
        <v>3</v>
      </c>
      <c r="Y368" s="1246" t="s">
        <v>331</v>
      </c>
      <c r="Z368" s="1248">
        <v>0.21</v>
      </c>
      <c r="AA368" s="1248">
        <f t="shared" si="121"/>
        <v>0.63</v>
      </c>
      <c r="AB368" s="1248">
        <f t="shared" si="122"/>
        <v>0.7056</v>
      </c>
      <c r="AC368" s="1249"/>
      <c r="AD368" s="1263"/>
      <c r="AE368" s="1277"/>
      <c r="AF368" s="1277" t="s">
        <v>52</v>
      </c>
      <c r="AG368" s="3241"/>
    </row>
    <row r="369" spans="1:33" ht="18.95" customHeight="1" x14ac:dyDescent="0.2">
      <c r="A369" s="3217"/>
      <c r="B369" s="3252"/>
      <c r="C369" s="3249"/>
      <c r="D369" s="3249"/>
      <c r="E369" s="3257"/>
      <c r="F369" s="3249"/>
      <c r="G369" s="3249"/>
      <c r="H369" s="3249"/>
      <c r="I369" s="3244"/>
      <c r="J369" s="3244"/>
      <c r="K369" s="3244"/>
      <c r="L369" s="3244"/>
      <c r="M369" s="3249"/>
      <c r="N369" s="3264"/>
      <c r="O369" s="3269"/>
      <c r="P369" s="3260"/>
      <c r="Q369" s="3260"/>
      <c r="R369" s="3260"/>
      <c r="S369" s="3260"/>
      <c r="T369" s="3264"/>
      <c r="U369" s="1283"/>
      <c r="V369" s="1244" t="s">
        <v>47</v>
      </c>
      <c r="W369" s="1611" t="s">
        <v>348</v>
      </c>
      <c r="X369" s="1245">
        <v>2</v>
      </c>
      <c r="Y369" s="1246" t="s">
        <v>330</v>
      </c>
      <c r="Z369" s="1247">
        <v>3.25</v>
      </c>
      <c r="AA369" s="1248">
        <f t="shared" si="121"/>
        <v>6.5</v>
      </c>
      <c r="AB369" s="1248">
        <f>+AA369</f>
        <v>6.5</v>
      </c>
      <c r="AC369" s="1249"/>
      <c r="AD369" s="1263"/>
      <c r="AE369" s="1277"/>
      <c r="AF369" s="1277" t="s">
        <v>52</v>
      </c>
      <c r="AG369" s="3241"/>
    </row>
    <row r="370" spans="1:33" ht="18.95" customHeight="1" x14ac:dyDescent="0.2">
      <c r="A370" s="3217"/>
      <c r="B370" s="3252"/>
      <c r="C370" s="3249"/>
      <c r="D370" s="3249"/>
      <c r="E370" s="3257"/>
      <c r="F370" s="3249"/>
      <c r="G370" s="3249"/>
      <c r="H370" s="3249"/>
      <c r="I370" s="3244"/>
      <c r="J370" s="3244"/>
      <c r="K370" s="3244"/>
      <c r="L370" s="3244"/>
      <c r="M370" s="3249"/>
      <c r="N370" s="3264"/>
      <c r="O370" s="3269"/>
      <c r="P370" s="3260"/>
      <c r="Q370" s="3260"/>
      <c r="R370" s="3260"/>
      <c r="S370" s="3260"/>
      <c r="T370" s="3264"/>
      <c r="U370" s="1283"/>
      <c r="V370" s="1244" t="s">
        <v>47</v>
      </c>
      <c r="W370" s="1611" t="s">
        <v>335</v>
      </c>
      <c r="X370" s="1258">
        <v>6</v>
      </c>
      <c r="Y370" s="1259" t="s">
        <v>264</v>
      </c>
      <c r="Z370" s="1264">
        <v>0.24</v>
      </c>
      <c r="AA370" s="1248">
        <f t="shared" si="121"/>
        <v>1.44</v>
      </c>
      <c r="AB370" s="1248">
        <f t="shared" ref="AB370:AB372" si="123">+AA370*0.12+AA370</f>
        <v>1.6128</v>
      </c>
      <c r="AC370" s="1249"/>
      <c r="AD370" s="1263"/>
      <c r="AE370" s="1277"/>
      <c r="AF370" s="1277" t="s">
        <v>52</v>
      </c>
      <c r="AG370" s="3241"/>
    </row>
    <row r="371" spans="1:33" ht="18.95" customHeight="1" x14ac:dyDescent="0.2">
      <c r="A371" s="3217"/>
      <c r="B371" s="3252"/>
      <c r="C371" s="3249"/>
      <c r="D371" s="3249"/>
      <c r="E371" s="3257"/>
      <c r="F371" s="3249"/>
      <c r="G371" s="3249"/>
      <c r="H371" s="3249"/>
      <c r="I371" s="3244"/>
      <c r="J371" s="3244"/>
      <c r="K371" s="3244"/>
      <c r="L371" s="3244"/>
      <c r="M371" s="3249"/>
      <c r="N371" s="3264"/>
      <c r="O371" s="3269"/>
      <c r="P371" s="3260"/>
      <c r="Q371" s="3260"/>
      <c r="R371" s="3260"/>
      <c r="S371" s="3260"/>
      <c r="T371" s="3264"/>
      <c r="U371" s="1283"/>
      <c r="V371" s="1244" t="s">
        <v>47</v>
      </c>
      <c r="W371" s="1612" t="s">
        <v>361</v>
      </c>
      <c r="X371" s="1245">
        <v>1</v>
      </c>
      <c r="Y371" s="1259" t="s">
        <v>264</v>
      </c>
      <c r="Z371" s="1247">
        <v>1.94</v>
      </c>
      <c r="AA371" s="1248">
        <f t="shared" si="121"/>
        <v>1.94</v>
      </c>
      <c r="AB371" s="1248">
        <f t="shared" si="123"/>
        <v>2.1728000000000001</v>
      </c>
      <c r="AC371" s="1249"/>
      <c r="AD371" s="1263"/>
      <c r="AE371" s="1277"/>
      <c r="AF371" s="1277" t="s">
        <v>52</v>
      </c>
      <c r="AG371" s="3241"/>
    </row>
    <row r="372" spans="1:33" ht="18.95" customHeight="1" x14ac:dyDescent="0.2">
      <c r="A372" s="3217"/>
      <c r="B372" s="3252"/>
      <c r="C372" s="3249"/>
      <c r="D372" s="3249"/>
      <c r="E372" s="3257"/>
      <c r="F372" s="3249"/>
      <c r="G372" s="3249"/>
      <c r="H372" s="3249"/>
      <c r="I372" s="3244"/>
      <c r="J372" s="3244"/>
      <c r="K372" s="3244"/>
      <c r="L372" s="3244"/>
      <c r="M372" s="3250"/>
      <c r="N372" s="3264"/>
      <c r="O372" s="3269"/>
      <c r="P372" s="3260"/>
      <c r="Q372" s="3260"/>
      <c r="R372" s="3260"/>
      <c r="S372" s="3260"/>
      <c r="T372" s="3264"/>
      <c r="U372" s="1286"/>
      <c r="V372" s="1276" t="s">
        <v>47</v>
      </c>
      <c r="W372" s="1612" t="s">
        <v>363</v>
      </c>
      <c r="X372" s="1245">
        <v>1</v>
      </c>
      <c r="Y372" s="1246" t="s">
        <v>331</v>
      </c>
      <c r="Z372" s="1247">
        <v>0.69</v>
      </c>
      <c r="AA372" s="1297">
        <f t="shared" si="121"/>
        <v>0.69</v>
      </c>
      <c r="AB372" s="1248">
        <f t="shared" si="123"/>
        <v>0.77279999999999993</v>
      </c>
      <c r="AC372" s="1288"/>
      <c r="AD372" s="1272"/>
      <c r="AE372" s="1290"/>
      <c r="AF372" s="1290" t="s">
        <v>52</v>
      </c>
      <c r="AG372" s="3242"/>
    </row>
    <row r="373" spans="1:33" ht="18" customHeight="1" x14ac:dyDescent="0.2">
      <c r="A373" s="3217"/>
      <c r="B373" s="3251" t="s">
        <v>44</v>
      </c>
      <c r="C373" s="3254" t="s">
        <v>329</v>
      </c>
      <c r="D373" s="3255" t="s">
        <v>262</v>
      </c>
      <c r="E373" s="3266" t="s">
        <v>47</v>
      </c>
      <c r="F373" s="3255" t="s">
        <v>521</v>
      </c>
      <c r="G373" s="3255" t="s">
        <v>96</v>
      </c>
      <c r="H373" s="3255" t="s">
        <v>416</v>
      </c>
      <c r="I373" s="3468">
        <v>1</v>
      </c>
      <c r="J373" s="3468">
        <v>1</v>
      </c>
      <c r="K373" s="3469">
        <v>2</v>
      </c>
      <c r="L373" s="3469">
        <v>2</v>
      </c>
      <c r="M373" s="3395" t="s">
        <v>1173</v>
      </c>
      <c r="N373" s="3395" t="s">
        <v>366</v>
      </c>
      <c r="O373" s="3292">
        <f>+AC373</f>
        <v>18.311999999999998</v>
      </c>
      <c r="P373" s="3271">
        <v>0</v>
      </c>
      <c r="Q373" s="3271">
        <v>0</v>
      </c>
      <c r="R373" s="3271">
        <v>0</v>
      </c>
      <c r="S373" s="3274">
        <f>+SUM(O373:Q377)</f>
        <v>18.311999999999998</v>
      </c>
      <c r="T373" s="3471" t="s">
        <v>517</v>
      </c>
      <c r="U373" s="1291" t="s">
        <v>64</v>
      </c>
      <c r="V373" s="1332"/>
      <c r="W373" s="1609" t="s">
        <v>105</v>
      </c>
      <c r="X373" s="1292"/>
      <c r="Y373" s="1293"/>
      <c r="Z373" s="1294"/>
      <c r="AA373" s="1516"/>
      <c r="AB373" s="1295"/>
      <c r="AC373" s="1331">
        <f>SUM(AB374:AB377)</f>
        <v>18.311999999999998</v>
      </c>
      <c r="AD373" s="1301"/>
      <c r="AE373" s="1282"/>
      <c r="AF373" s="1282"/>
      <c r="AG373" s="3472" t="s">
        <v>1172</v>
      </c>
    </row>
    <row r="374" spans="1:33" ht="18" customHeight="1" x14ac:dyDescent="0.2">
      <c r="A374" s="3218"/>
      <c r="B374" s="3252"/>
      <c r="C374" s="3249"/>
      <c r="D374" s="3249"/>
      <c r="E374" s="3257"/>
      <c r="F374" s="3249"/>
      <c r="G374" s="3249"/>
      <c r="H374" s="3249"/>
      <c r="I374" s="3244"/>
      <c r="J374" s="3244"/>
      <c r="K374" s="3244"/>
      <c r="L374" s="3244"/>
      <c r="M374" s="3249"/>
      <c r="N374" s="3249"/>
      <c r="O374" s="3269"/>
      <c r="P374" s="3260"/>
      <c r="Q374" s="3260"/>
      <c r="R374" s="3260"/>
      <c r="S374" s="3260"/>
      <c r="T374" s="3264"/>
      <c r="U374" s="1316"/>
      <c r="V374" s="1244" t="s">
        <v>47</v>
      </c>
      <c r="W374" s="1611" t="s">
        <v>358</v>
      </c>
      <c r="X374" s="1245">
        <v>1</v>
      </c>
      <c r="Y374" s="1246" t="s">
        <v>331</v>
      </c>
      <c r="Z374" s="1247">
        <v>1.8</v>
      </c>
      <c r="AA374" s="1297">
        <f t="shared" ref="AA374:AA377" si="124">+X374*Z374</f>
        <v>1.8</v>
      </c>
      <c r="AB374" s="1261">
        <f t="shared" ref="AB374:AB377" si="125">+AA374*0.12+AA374</f>
        <v>2.016</v>
      </c>
      <c r="AC374" s="1262"/>
      <c r="AD374" s="1263"/>
      <c r="AE374" s="1277"/>
      <c r="AF374" s="1277" t="s">
        <v>52</v>
      </c>
      <c r="AG374" s="3241"/>
    </row>
    <row r="375" spans="1:33" ht="18" customHeight="1" x14ac:dyDescent="0.2">
      <c r="A375" s="3223" t="s">
        <v>515</v>
      </c>
      <c r="B375" s="3252"/>
      <c r="C375" s="3249"/>
      <c r="D375" s="3249"/>
      <c r="E375" s="3257"/>
      <c r="F375" s="3249"/>
      <c r="G375" s="3249"/>
      <c r="H375" s="3249"/>
      <c r="I375" s="3244"/>
      <c r="J375" s="3244"/>
      <c r="K375" s="3244"/>
      <c r="L375" s="3244"/>
      <c r="M375" s="3249"/>
      <c r="N375" s="3249"/>
      <c r="O375" s="3269"/>
      <c r="P375" s="3260"/>
      <c r="Q375" s="3260"/>
      <c r="R375" s="3260"/>
      <c r="S375" s="3260"/>
      <c r="T375" s="3264"/>
      <c r="U375" s="1283"/>
      <c r="V375" s="1244" t="s">
        <v>47</v>
      </c>
      <c r="W375" s="1611" t="s">
        <v>148</v>
      </c>
      <c r="X375" s="1245">
        <v>3</v>
      </c>
      <c r="Y375" s="1246" t="s">
        <v>264</v>
      </c>
      <c r="Z375" s="1247">
        <v>0.65</v>
      </c>
      <c r="AA375" s="1297">
        <f t="shared" si="124"/>
        <v>1.9500000000000002</v>
      </c>
      <c r="AB375" s="1248">
        <f t="shared" si="125"/>
        <v>2.1840000000000002</v>
      </c>
      <c r="AC375" s="1249"/>
      <c r="AD375" s="1250"/>
      <c r="AE375" s="1265"/>
      <c r="AF375" s="1265" t="s">
        <v>52</v>
      </c>
      <c r="AG375" s="3241"/>
    </row>
    <row r="376" spans="1:33" ht="33.950000000000003" customHeight="1" x14ac:dyDescent="0.2">
      <c r="A376" s="3214"/>
      <c r="B376" s="3252"/>
      <c r="C376" s="3249"/>
      <c r="D376" s="3249"/>
      <c r="E376" s="3257"/>
      <c r="F376" s="3249"/>
      <c r="G376" s="3249"/>
      <c r="H376" s="3249"/>
      <c r="I376" s="3244"/>
      <c r="J376" s="3244"/>
      <c r="K376" s="3244"/>
      <c r="L376" s="3244"/>
      <c r="M376" s="3249"/>
      <c r="N376" s="3249"/>
      <c r="O376" s="3269"/>
      <c r="P376" s="3260"/>
      <c r="Q376" s="3260"/>
      <c r="R376" s="3260"/>
      <c r="S376" s="3260"/>
      <c r="T376" s="3264"/>
      <c r="U376" s="1316"/>
      <c r="V376" s="1244" t="s">
        <v>47</v>
      </c>
      <c r="W376" s="1611" t="s">
        <v>378</v>
      </c>
      <c r="X376" s="1245">
        <v>2</v>
      </c>
      <c r="Y376" s="1246" t="s">
        <v>331</v>
      </c>
      <c r="Z376" s="1261">
        <v>5.4</v>
      </c>
      <c r="AA376" s="1297">
        <f t="shared" si="124"/>
        <v>10.8</v>
      </c>
      <c r="AB376" s="1248">
        <f t="shared" si="125"/>
        <v>12.096</v>
      </c>
      <c r="AC376" s="1249"/>
      <c r="AD376" s="1250"/>
      <c r="AE376" s="1265"/>
      <c r="AF376" s="1265" t="s">
        <v>52</v>
      </c>
      <c r="AG376" s="3241"/>
    </row>
    <row r="377" spans="1:33" ht="18" customHeight="1" thickBot="1" x14ac:dyDescent="0.25">
      <c r="A377" s="3214"/>
      <c r="B377" s="3306"/>
      <c r="C377" s="3307"/>
      <c r="D377" s="3307"/>
      <c r="E377" s="3308"/>
      <c r="F377" s="3307"/>
      <c r="G377" s="3307"/>
      <c r="H377" s="3307"/>
      <c r="I377" s="3317"/>
      <c r="J377" s="3317"/>
      <c r="K377" s="3317"/>
      <c r="L377" s="3317"/>
      <c r="M377" s="3307"/>
      <c r="N377" s="3307"/>
      <c r="O377" s="3467"/>
      <c r="P377" s="3438"/>
      <c r="Q377" s="3438"/>
      <c r="R377" s="3438"/>
      <c r="S377" s="3438"/>
      <c r="T377" s="3313"/>
      <c r="U377" s="1316"/>
      <c r="V377" s="1344" t="s">
        <v>47</v>
      </c>
      <c r="W377" s="1610" t="s">
        <v>332</v>
      </c>
      <c r="X377" s="1287">
        <v>2</v>
      </c>
      <c r="Y377" s="1278" t="s">
        <v>264</v>
      </c>
      <c r="Z377" s="1273">
        <v>0.9</v>
      </c>
      <c r="AA377" s="1274">
        <f t="shared" si="124"/>
        <v>1.8</v>
      </c>
      <c r="AB377" s="1495">
        <f t="shared" si="125"/>
        <v>2.016</v>
      </c>
      <c r="AC377" s="1349"/>
      <c r="AD377" s="1350"/>
      <c r="AE377" s="1351"/>
      <c r="AF377" s="1351" t="s">
        <v>52</v>
      </c>
      <c r="AG377" s="3314"/>
    </row>
    <row r="378" spans="1:33" ht="22.5" customHeight="1" thickBot="1" x14ac:dyDescent="0.25">
      <c r="A378" s="3215"/>
      <c r="B378" s="3315" t="s">
        <v>137</v>
      </c>
      <c r="C378" s="3287"/>
      <c r="D378" s="3287"/>
      <c r="E378" s="3287"/>
      <c r="F378" s="3287"/>
      <c r="G378" s="3287"/>
      <c r="H378" s="3287"/>
      <c r="I378" s="3287"/>
      <c r="J378" s="3287"/>
      <c r="K378" s="3287"/>
      <c r="L378" s="3287"/>
      <c r="M378" s="3287"/>
      <c r="N378" s="1584" t="s">
        <v>138</v>
      </c>
      <c r="O378" s="1667">
        <f t="shared" ref="O378:S378" si="126">SUM(O361:O375)</f>
        <v>53.640799999999999</v>
      </c>
      <c r="P378" s="1668">
        <f t="shared" si="126"/>
        <v>0</v>
      </c>
      <c r="Q378" s="1668">
        <f t="shared" si="126"/>
        <v>0</v>
      </c>
      <c r="R378" s="1668">
        <f t="shared" si="126"/>
        <v>0</v>
      </c>
      <c r="S378" s="1668">
        <f t="shared" si="126"/>
        <v>53.640799999999999</v>
      </c>
      <c r="T378" s="1598"/>
      <c r="U378" s="3325" t="s">
        <v>139</v>
      </c>
      <c r="V378" s="3326"/>
      <c r="W378" s="3326"/>
      <c r="X378" s="3326"/>
      <c r="Y378" s="3326"/>
      <c r="Z378" s="3326"/>
      <c r="AA378" s="3326"/>
      <c r="AB378" s="1578" t="s">
        <v>138</v>
      </c>
      <c r="AC378" s="1662">
        <f>SUM(AC361,AC363,AC366,AC373)</f>
        <v>53.640799999999999</v>
      </c>
      <c r="AD378" s="3289"/>
      <c r="AE378" s="3290"/>
      <c r="AF378" s="3290"/>
      <c r="AG378" s="3291"/>
    </row>
    <row r="379" spans="1:33" ht="125.25" customHeight="1" x14ac:dyDescent="0.2">
      <c r="A379" s="3213" t="s">
        <v>522</v>
      </c>
      <c r="B379" s="3418" t="s">
        <v>44</v>
      </c>
      <c r="C379" s="3419" t="s">
        <v>45</v>
      </c>
      <c r="D379" s="3322" t="s">
        <v>262</v>
      </c>
      <c r="E379" s="3420" t="s">
        <v>47</v>
      </c>
      <c r="F379" s="3322" t="s">
        <v>454</v>
      </c>
      <c r="G379" s="3322" t="s">
        <v>455</v>
      </c>
      <c r="H379" s="3322" t="s">
        <v>456</v>
      </c>
      <c r="I379" s="3430">
        <v>6</v>
      </c>
      <c r="J379" s="3430">
        <v>6</v>
      </c>
      <c r="K379" s="3431">
        <v>24</v>
      </c>
      <c r="L379" s="3431">
        <v>24</v>
      </c>
      <c r="M379" s="3436" t="s">
        <v>1424</v>
      </c>
      <c r="N379" s="3425" t="s">
        <v>458</v>
      </c>
      <c r="O379" s="3268">
        <f>AC379</f>
        <v>15.411199999999999</v>
      </c>
      <c r="P379" s="3442">
        <v>0</v>
      </c>
      <c r="Q379" s="3442">
        <v>0</v>
      </c>
      <c r="R379" s="3442">
        <v>0</v>
      </c>
      <c r="S379" s="3474">
        <f>+SUM(O379:Q380)</f>
        <v>15.411199999999999</v>
      </c>
      <c r="T379" s="3425" t="s">
        <v>523</v>
      </c>
      <c r="U379" s="1291" t="s">
        <v>64</v>
      </c>
      <c r="V379" s="1276"/>
      <c r="W379" s="1609" t="s">
        <v>105</v>
      </c>
      <c r="X379" s="1292"/>
      <c r="Y379" s="1293"/>
      <c r="Z379" s="1294"/>
      <c r="AA379" s="1295"/>
      <c r="AB379" s="1295"/>
      <c r="AC379" s="1331">
        <f>AB380</f>
        <v>15.411199999999999</v>
      </c>
      <c r="AD379" s="1241"/>
      <c r="AE379" s="1242"/>
      <c r="AF379" s="1242"/>
      <c r="AG379" s="3265" t="s">
        <v>1463</v>
      </c>
    </row>
    <row r="380" spans="1:33" ht="125.25" customHeight="1" x14ac:dyDescent="0.2">
      <c r="A380" s="3214"/>
      <c r="B380" s="3253"/>
      <c r="C380" s="3249"/>
      <c r="D380" s="3249"/>
      <c r="E380" s="3257"/>
      <c r="F380" s="3250"/>
      <c r="G380" s="3250"/>
      <c r="H380" s="3250"/>
      <c r="I380" s="3245"/>
      <c r="J380" s="3245"/>
      <c r="K380" s="3245"/>
      <c r="L380" s="3245"/>
      <c r="M380" s="3250"/>
      <c r="N380" s="3275"/>
      <c r="O380" s="3270"/>
      <c r="P380" s="3272"/>
      <c r="Q380" s="3272"/>
      <c r="R380" s="3260"/>
      <c r="S380" s="3272"/>
      <c r="T380" s="3275"/>
      <c r="U380" s="1286"/>
      <c r="V380" s="1270" t="s">
        <v>47</v>
      </c>
      <c r="W380" s="1610" t="s">
        <v>1365</v>
      </c>
      <c r="X380" s="1287">
        <v>1</v>
      </c>
      <c r="Y380" s="1278" t="s">
        <v>264</v>
      </c>
      <c r="Z380" s="1273">
        <v>13.76</v>
      </c>
      <c r="AA380" s="1274">
        <f>+X380*Z380</f>
        <v>13.76</v>
      </c>
      <c r="AB380" s="1274">
        <f>+AA380*0.12+AA380</f>
        <v>15.411199999999999</v>
      </c>
      <c r="AC380" s="1288"/>
      <c r="AD380" s="1263"/>
      <c r="AE380" s="1299"/>
      <c r="AF380" s="1299" t="s">
        <v>52</v>
      </c>
      <c r="AG380" s="3241"/>
    </row>
    <row r="381" spans="1:33" ht="21" customHeight="1" x14ac:dyDescent="0.2">
      <c r="A381" s="3214"/>
      <c r="B381" s="3318" t="s">
        <v>93</v>
      </c>
      <c r="C381" s="3319" t="s">
        <v>679</v>
      </c>
      <c r="D381" s="3248" t="s">
        <v>77</v>
      </c>
      <c r="E381" s="3324" t="s">
        <v>47</v>
      </c>
      <c r="F381" s="3248" t="s">
        <v>940</v>
      </c>
      <c r="G381" s="3248" t="s">
        <v>941</v>
      </c>
      <c r="H381" s="3248" t="s">
        <v>460</v>
      </c>
      <c r="I381" s="3281">
        <v>2</v>
      </c>
      <c r="J381" s="3281">
        <v>2</v>
      </c>
      <c r="K381" s="3243">
        <v>24</v>
      </c>
      <c r="L381" s="3243">
        <v>24</v>
      </c>
      <c r="M381" s="3248" t="s">
        <v>514</v>
      </c>
      <c r="N381" s="3248" t="s">
        <v>938</v>
      </c>
      <c r="O381" s="3292">
        <f>+AC381</f>
        <v>19.155999999999999</v>
      </c>
      <c r="P381" s="3311">
        <v>0</v>
      </c>
      <c r="Q381" s="3311">
        <v>0</v>
      </c>
      <c r="R381" s="3311">
        <v>0</v>
      </c>
      <c r="S381" s="3312">
        <f>+SUM(O381:Q387)</f>
        <v>19.155999999999999</v>
      </c>
      <c r="T381" s="3263" t="s">
        <v>523</v>
      </c>
      <c r="U381" s="1291" t="s">
        <v>64</v>
      </c>
      <c r="V381" s="1332"/>
      <c r="W381" s="1609" t="s">
        <v>105</v>
      </c>
      <c r="X381" s="1292"/>
      <c r="Y381" s="1293"/>
      <c r="Z381" s="1294"/>
      <c r="AA381" s="1294"/>
      <c r="AB381" s="1294"/>
      <c r="AC381" s="1471">
        <f>SUM(AB382:AB387)</f>
        <v>19.155999999999999</v>
      </c>
      <c r="AD381" s="1301"/>
      <c r="AE381" s="1282"/>
      <c r="AF381" s="1282"/>
      <c r="AG381" s="3240" t="s">
        <v>1430</v>
      </c>
    </row>
    <row r="382" spans="1:33" ht="21" customHeight="1" x14ac:dyDescent="0.2">
      <c r="A382" s="3214"/>
      <c r="B382" s="3252"/>
      <c r="C382" s="3249"/>
      <c r="D382" s="3249"/>
      <c r="E382" s="3257"/>
      <c r="F382" s="3249"/>
      <c r="G382" s="3249"/>
      <c r="H382" s="3249"/>
      <c r="I382" s="3244"/>
      <c r="J382" s="3244"/>
      <c r="K382" s="3244"/>
      <c r="L382" s="3244"/>
      <c r="M382" s="3249"/>
      <c r="N382" s="3249"/>
      <c r="O382" s="3269"/>
      <c r="P382" s="3260"/>
      <c r="Q382" s="3260"/>
      <c r="R382" s="3260"/>
      <c r="S382" s="3260"/>
      <c r="T382" s="3264"/>
      <c r="U382" s="1316"/>
      <c r="V382" s="1244" t="s">
        <v>47</v>
      </c>
      <c r="W382" s="1611" t="s">
        <v>359</v>
      </c>
      <c r="X382" s="1245">
        <v>4</v>
      </c>
      <c r="Y382" s="1246" t="s">
        <v>264</v>
      </c>
      <c r="Z382" s="1247">
        <v>1.65</v>
      </c>
      <c r="AA382" s="1248">
        <f t="shared" ref="AA382:AA387" si="127">+X382*Z382</f>
        <v>6.6</v>
      </c>
      <c r="AB382" s="1248">
        <f t="shared" ref="AB382:AB383" si="128">+AA382*0.12+AA382</f>
        <v>7.3919999999999995</v>
      </c>
      <c r="AC382" s="1471"/>
      <c r="AD382" s="1263"/>
      <c r="AE382" s="1277"/>
      <c r="AF382" s="1277" t="s">
        <v>52</v>
      </c>
      <c r="AG382" s="3241"/>
    </row>
    <row r="383" spans="1:33" ht="21" customHeight="1" x14ac:dyDescent="0.2">
      <c r="A383" s="3214"/>
      <c r="B383" s="3252"/>
      <c r="C383" s="3249"/>
      <c r="D383" s="3249"/>
      <c r="E383" s="3257"/>
      <c r="F383" s="3249"/>
      <c r="G383" s="3249"/>
      <c r="H383" s="3249"/>
      <c r="I383" s="3244"/>
      <c r="J383" s="3244"/>
      <c r="K383" s="3244"/>
      <c r="L383" s="3244"/>
      <c r="M383" s="3249"/>
      <c r="N383" s="3249"/>
      <c r="O383" s="3269"/>
      <c r="P383" s="3260"/>
      <c r="Q383" s="3260"/>
      <c r="R383" s="3260"/>
      <c r="S383" s="3260"/>
      <c r="T383" s="3264"/>
      <c r="U383" s="1316"/>
      <c r="V383" s="1244" t="s">
        <v>47</v>
      </c>
      <c r="W383" s="1611" t="s">
        <v>364</v>
      </c>
      <c r="X383" s="1245">
        <v>3</v>
      </c>
      <c r="Y383" s="1246" t="s">
        <v>331</v>
      </c>
      <c r="Z383" s="1248">
        <v>0.21</v>
      </c>
      <c r="AA383" s="1248">
        <f t="shared" si="127"/>
        <v>0.63</v>
      </c>
      <c r="AB383" s="1248">
        <f t="shared" si="128"/>
        <v>0.7056</v>
      </c>
      <c r="AC383" s="1471"/>
      <c r="AD383" s="1263"/>
      <c r="AE383" s="1277"/>
      <c r="AF383" s="1277" t="s">
        <v>52</v>
      </c>
      <c r="AG383" s="3241"/>
    </row>
    <row r="384" spans="1:33" ht="21" customHeight="1" x14ac:dyDescent="0.2">
      <c r="A384" s="3214"/>
      <c r="B384" s="3252"/>
      <c r="C384" s="3249"/>
      <c r="D384" s="3249"/>
      <c r="E384" s="3257"/>
      <c r="F384" s="3249"/>
      <c r="G384" s="3249"/>
      <c r="H384" s="3249"/>
      <c r="I384" s="3244"/>
      <c r="J384" s="3244"/>
      <c r="K384" s="3244"/>
      <c r="L384" s="3244"/>
      <c r="M384" s="3249"/>
      <c r="N384" s="3249"/>
      <c r="O384" s="3269"/>
      <c r="P384" s="3260"/>
      <c r="Q384" s="3260"/>
      <c r="R384" s="3260"/>
      <c r="S384" s="3260"/>
      <c r="T384" s="3264"/>
      <c r="U384" s="1316"/>
      <c r="V384" s="1244" t="s">
        <v>47</v>
      </c>
      <c r="W384" s="1611" t="s">
        <v>348</v>
      </c>
      <c r="X384" s="1245">
        <v>2</v>
      </c>
      <c r="Y384" s="1246" t="s">
        <v>330</v>
      </c>
      <c r="Z384" s="1247">
        <v>3.25</v>
      </c>
      <c r="AA384" s="1248">
        <f t="shared" si="127"/>
        <v>6.5</v>
      </c>
      <c r="AB384" s="1248">
        <f>+AA384</f>
        <v>6.5</v>
      </c>
      <c r="AC384" s="1471"/>
      <c r="AD384" s="1263"/>
      <c r="AE384" s="1277"/>
      <c r="AF384" s="1277" t="s">
        <v>52</v>
      </c>
      <c r="AG384" s="3241"/>
    </row>
    <row r="385" spans="1:33" ht="21" customHeight="1" x14ac:dyDescent="0.2">
      <c r="A385" s="3214"/>
      <c r="B385" s="3252"/>
      <c r="C385" s="3249"/>
      <c r="D385" s="3249"/>
      <c r="E385" s="3257"/>
      <c r="F385" s="3249"/>
      <c r="G385" s="3249"/>
      <c r="H385" s="3249"/>
      <c r="I385" s="3244"/>
      <c r="J385" s="3244"/>
      <c r="K385" s="3244"/>
      <c r="L385" s="3244"/>
      <c r="M385" s="3249"/>
      <c r="N385" s="3249"/>
      <c r="O385" s="3269"/>
      <c r="P385" s="3260"/>
      <c r="Q385" s="3260"/>
      <c r="R385" s="3260"/>
      <c r="S385" s="3260"/>
      <c r="T385" s="3264"/>
      <c r="U385" s="1283"/>
      <c r="V385" s="1244" t="s">
        <v>47</v>
      </c>
      <c r="W385" s="1611" t="s">
        <v>335</v>
      </c>
      <c r="X385" s="1258">
        <v>6</v>
      </c>
      <c r="Y385" s="1259" t="s">
        <v>264</v>
      </c>
      <c r="Z385" s="1264">
        <v>0.24</v>
      </c>
      <c r="AA385" s="1248">
        <f t="shared" si="127"/>
        <v>1.44</v>
      </c>
      <c r="AB385" s="1248">
        <f t="shared" ref="AB385:AB387" si="129">+AA385*0.12+AA385</f>
        <v>1.6128</v>
      </c>
      <c r="AC385" s="1472"/>
      <c r="AD385" s="1250"/>
      <c r="AE385" s="1265"/>
      <c r="AF385" s="1265" t="s">
        <v>52</v>
      </c>
      <c r="AG385" s="3241"/>
    </row>
    <row r="386" spans="1:33" ht="21" customHeight="1" x14ac:dyDescent="0.2">
      <c r="A386" s="3214"/>
      <c r="B386" s="3252"/>
      <c r="C386" s="3249"/>
      <c r="D386" s="3249"/>
      <c r="E386" s="3257"/>
      <c r="F386" s="3249"/>
      <c r="G386" s="3249"/>
      <c r="H386" s="3249"/>
      <c r="I386" s="3244"/>
      <c r="J386" s="3244"/>
      <c r="K386" s="3244"/>
      <c r="L386" s="3244"/>
      <c r="M386" s="3249"/>
      <c r="N386" s="3249"/>
      <c r="O386" s="3269"/>
      <c r="P386" s="3260"/>
      <c r="Q386" s="3260"/>
      <c r="R386" s="3260"/>
      <c r="S386" s="3260"/>
      <c r="T386" s="3264"/>
      <c r="U386" s="1283"/>
      <c r="V386" s="1244" t="s">
        <v>47</v>
      </c>
      <c r="W386" s="1612" t="s">
        <v>361</v>
      </c>
      <c r="X386" s="1245">
        <v>1</v>
      </c>
      <c r="Y386" s="1259" t="s">
        <v>264</v>
      </c>
      <c r="Z386" s="1247">
        <v>1.94</v>
      </c>
      <c r="AA386" s="1248">
        <f t="shared" si="127"/>
        <v>1.94</v>
      </c>
      <c r="AB386" s="1248">
        <f t="shared" si="129"/>
        <v>2.1728000000000001</v>
      </c>
      <c r="AC386" s="1472"/>
      <c r="AD386" s="1250"/>
      <c r="AE386" s="1265"/>
      <c r="AF386" s="1265" t="s">
        <v>52</v>
      </c>
      <c r="AG386" s="3241"/>
    </row>
    <row r="387" spans="1:33" ht="21" customHeight="1" x14ac:dyDescent="0.2">
      <c r="A387" s="3214"/>
      <c r="B387" s="3252"/>
      <c r="C387" s="3249"/>
      <c r="D387" s="3249"/>
      <c r="E387" s="3257"/>
      <c r="F387" s="3249"/>
      <c r="G387" s="3249"/>
      <c r="H387" s="3249"/>
      <c r="I387" s="3244"/>
      <c r="J387" s="3244"/>
      <c r="K387" s="3244"/>
      <c r="L387" s="3244"/>
      <c r="M387" s="3277"/>
      <c r="N387" s="3249"/>
      <c r="O387" s="3269"/>
      <c r="P387" s="3260"/>
      <c r="Q387" s="3260"/>
      <c r="R387" s="3260"/>
      <c r="S387" s="3260"/>
      <c r="T387" s="3264"/>
      <c r="U387" s="1286"/>
      <c r="V387" s="1276" t="s">
        <v>47</v>
      </c>
      <c r="W387" s="1612" t="s">
        <v>363</v>
      </c>
      <c r="X387" s="1245">
        <v>1</v>
      </c>
      <c r="Y387" s="1246" t="s">
        <v>331</v>
      </c>
      <c r="Z387" s="1247">
        <v>0.69</v>
      </c>
      <c r="AA387" s="1297">
        <f t="shared" si="127"/>
        <v>0.69</v>
      </c>
      <c r="AB387" s="1248">
        <f t="shared" si="129"/>
        <v>0.77279999999999993</v>
      </c>
      <c r="AC387" s="1477"/>
      <c r="AD387" s="1250"/>
      <c r="AE387" s="1265"/>
      <c r="AF387" s="1265" t="s">
        <v>52</v>
      </c>
      <c r="AG387" s="3241"/>
    </row>
    <row r="388" spans="1:33" ht="18" customHeight="1" x14ac:dyDescent="0.2">
      <c r="A388" s="3214"/>
      <c r="B388" s="3318" t="s">
        <v>44</v>
      </c>
      <c r="C388" s="3319" t="s">
        <v>329</v>
      </c>
      <c r="D388" s="3248" t="s">
        <v>262</v>
      </c>
      <c r="E388" s="3324" t="s">
        <v>47</v>
      </c>
      <c r="F388" s="3248" t="s">
        <v>462</v>
      </c>
      <c r="G388" s="3248" t="s">
        <v>96</v>
      </c>
      <c r="H388" s="3248" t="s">
        <v>416</v>
      </c>
      <c r="I388" s="3281">
        <v>1</v>
      </c>
      <c r="J388" s="3281">
        <v>2</v>
      </c>
      <c r="K388" s="3243">
        <v>22</v>
      </c>
      <c r="L388" s="3243">
        <v>22</v>
      </c>
      <c r="M388" s="3248" t="s">
        <v>463</v>
      </c>
      <c r="N388" s="3248" t="s">
        <v>366</v>
      </c>
      <c r="O388" s="3292">
        <f>+AC388</f>
        <v>19.073599999999999</v>
      </c>
      <c r="P388" s="3311">
        <v>0</v>
      </c>
      <c r="Q388" s="3311">
        <v>0</v>
      </c>
      <c r="R388" s="3311">
        <v>0</v>
      </c>
      <c r="S388" s="3312">
        <f>+SUM(O388:Q394)</f>
        <v>19.073599999999999</v>
      </c>
      <c r="T388" s="3263" t="s">
        <v>523</v>
      </c>
      <c r="U388" s="1291" t="s">
        <v>64</v>
      </c>
      <c r="V388" s="1332"/>
      <c r="W388" s="1609" t="s">
        <v>105</v>
      </c>
      <c r="X388" s="1292"/>
      <c r="Y388" s="1293"/>
      <c r="Z388" s="1294"/>
      <c r="AA388" s="1517"/>
      <c r="AB388" s="1294"/>
      <c r="AC388" s="1478">
        <f>SUM(AB389:AB394)</f>
        <v>19.073599999999999</v>
      </c>
      <c r="AD388" s="1301"/>
      <c r="AE388" s="1282"/>
      <c r="AF388" s="1282"/>
      <c r="AG388" s="3240" t="s">
        <v>1464</v>
      </c>
    </row>
    <row r="389" spans="1:33" ht="18" customHeight="1" x14ac:dyDescent="0.2">
      <c r="A389" s="3214"/>
      <c r="B389" s="3252"/>
      <c r="C389" s="3249"/>
      <c r="D389" s="3249"/>
      <c r="E389" s="3257"/>
      <c r="F389" s="3249"/>
      <c r="G389" s="3249"/>
      <c r="H389" s="3249"/>
      <c r="I389" s="3244"/>
      <c r="J389" s="3244"/>
      <c r="K389" s="3244"/>
      <c r="L389" s="3244"/>
      <c r="M389" s="3249"/>
      <c r="N389" s="3249"/>
      <c r="O389" s="3269"/>
      <c r="P389" s="3260"/>
      <c r="Q389" s="3260"/>
      <c r="R389" s="3260"/>
      <c r="S389" s="3260"/>
      <c r="T389" s="3264"/>
      <c r="U389" s="1316"/>
      <c r="V389" s="1276" t="s">
        <v>47</v>
      </c>
      <c r="W389" s="1611" t="s">
        <v>386</v>
      </c>
      <c r="X389" s="1474">
        <v>4</v>
      </c>
      <c r="Y389" s="1246" t="s">
        <v>264</v>
      </c>
      <c r="Z389" s="1247">
        <v>7.0000000000000007E-2</v>
      </c>
      <c r="AA389" s="1297">
        <f t="shared" ref="AA389:AA394" si="130">+X389*Z389</f>
        <v>0.28000000000000003</v>
      </c>
      <c r="AB389" s="1248">
        <f t="shared" ref="AB389:AB394" si="131">+AA389*0.12+AA389</f>
        <v>0.31360000000000005</v>
      </c>
      <c r="AC389" s="1471"/>
      <c r="AD389" s="1263"/>
      <c r="AE389" s="1277"/>
      <c r="AF389" s="1277" t="s">
        <v>52</v>
      </c>
      <c r="AG389" s="3241"/>
    </row>
    <row r="390" spans="1:33" ht="18" customHeight="1" x14ac:dyDescent="0.2">
      <c r="A390" s="3214"/>
      <c r="B390" s="3252"/>
      <c r="C390" s="3249"/>
      <c r="D390" s="3249"/>
      <c r="E390" s="3257"/>
      <c r="F390" s="3249"/>
      <c r="G390" s="3249"/>
      <c r="H390" s="3249"/>
      <c r="I390" s="3244"/>
      <c r="J390" s="3244"/>
      <c r="K390" s="3244"/>
      <c r="L390" s="3244"/>
      <c r="M390" s="3249"/>
      <c r="N390" s="3249"/>
      <c r="O390" s="3269"/>
      <c r="P390" s="3260"/>
      <c r="Q390" s="3260"/>
      <c r="R390" s="3260"/>
      <c r="S390" s="3260"/>
      <c r="T390" s="3264"/>
      <c r="U390" s="1316"/>
      <c r="V390" s="1244" t="s">
        <v>47</v>
      </c>
      <c r="W390" s="1611" t="s">
        <v>387</v>
      </c>
      <c r="X390" s="1474">
        <v>4</v>
      </c>
      <c r="Y390" s="1246" t="s">
        <v>264</v>
      </c>
      <c r="Z390" s="1247">
        <v>0.1</v>
      </c>
      <c r="AA390" s="1248">
        <f t="shared" si="130"/>
        <v>0.4</v>
      </c>
      <c r="AB390" s="1248">
        <f t="shared" si="131"/>
        <v>0.44800000000000001</v>
      </c>
      <c r="AC390" s="1471"/>
      <c r="AD390" s="1263"/>
      <c r="AE390" s="1277"/>
      <c r="AF390" s="1277" t="s">
        <v>52</v>
      </c>
      <c r="AG390" s="3241"/>
    </row>
    <row r="391" spans="1:33" ht="18" customHeight="1" x14ac:dyDescent="0.2">
      <c r="A391" s="3214"/>
      <c r="B391" s="3252"/>
      <c r="C391" s="3249"/>
      <c r="D391" s="3249"/>
      <c r="E391" s="3257"/>
      <c r="F391" s="3249"/>
      <c r="G391" s="3249"/>
      <c r="H391" s="3249"/>
      <c r="I391" s="3244"/>
      <c r="J391" s="3244"/>
      <c r="K391" s="3244"/>
      <c r="L391" s="3244"/>
      <c r="M391" s="3249"/>
      <c r="N391" s="3249"/>
      <c r="O391" s="3269"/>
      <c r="P391" s="3260"/>
      <c r="Q391" s="3260"/>
      <c r="R391" s="3260"/>
      <c r="S391" s="3260"/>
      <c r="T391" s="3264"/>
      <c r="U391" s="1316"/>
      <c r="V391" s="1276" t="s">
        <v>47</v>
      </c>
      <c r="W391" s="1612" t="s">
        <v>358</v>
      </c>
      <c r="X391" s="1258">
        <v>1</v>
      </c>
      <c r="Y391" s="1259" t="s">
        <v>331</v>
      </c>
      <c r="Z391" s="1264">
        <v>1.8</v>
      </c>
      <c r="AA391" s="1333">
        <f t="shared" si="130"/>
        <v>1.8</v>
      </c>
      <c r="AB391" s="1261">
        <f t="shared" si="131"/>
        <v>2.016</v>
      </c>
      <c r="AC391" s="1471"/>
      <c r="AD391" s="1263"/>
      <c r="AE391" s="1277"/>
      <c r="AF391" s="1277" t="s">
        <v>52</v>
      </c>
      <c r="AG391" s="3241"/>
    </row>
    <row r="392" spans="1:33" ht="18" customHeight="1" x14ac:dyDescent="0.2">
      <c r="A392" s="3214"/>
      <c r="B392" s="3252"/>
      <c r="C392" s="3249"/>
      <c r="D392" s="3249"/>
      <c r="E392" s="3257"/>
      <c r="F392" s="3249"/>
      <c r="G392" s="3249"/>
      <c r="H392" s="3249"/>
      <c r="I392" s="3244"/>
      <c r="J392" s="3244"/>
      <c r="K392" s="3244"/>
      <c r="L392" s="3244"/>
      <c r="M392" s="3249"/>
      <c r="N392" s="3249"/>
      <c r="O392" s="3269"/>
      <c r="P392" s="3260"/>
      <c r="Q392" s="3260"/>
      <c r="R392" s="3260"/>
      <c r="S392" s="3260"/>
      <c r="T392" s="3264"/>
      <c r="U392" s="1283"/>
      <c r="V392" s="1244" t="s">
        <v>47</v>
      </c>
      <c r="W392" s="1611" t="s">
        <v>148</v>
      </c>
      <c r="X392" s="1245">
        <v>3</v>
      </c>
      <c r="Y392" s="1246" t="s">
        <v>264</v>
      </c>
      <c r="Z392" s="1247">
        <v>0.65</v>
      </c>
      <c r="AA392" s="1297">
        <f t="shared" si="130"/>
        <v>1.9500000000000002</v>
      </c>
      <c r="AB392" s="1248">
        <f t="shared" si="131"/>
        <v>2.1840000000000002</v>
      </c>
      <c r="AC392" s="1471"/>
      <c r="AD392" s="1263"/>
      <c r="AE392" s="1277"/>
      <c r="AF392" s="1277" t="s">
        <v>52</v>
      </c>
      <c r="AG392" s="3241"/>
    </row>
    <row r="393" spans="1:33" ht="33.950000000000003" customHeight="1" x14ac:dyDescent="0.2">
      <c r="A393" s="3214"/>
      <c r="B393" s="3252"/>
      <c r="C393" s="3249"/>
      <c r="D393" s="3249"/>
      <c r="E393" s="3257"/>
      <c r="F393" s="3249"/>
      <c r="G393" s="3249"/>
      <c r="H393" s="3249"/>
      <c r="I393" s="3244"/>
      <c r="J393" s="3244"/>
      <c r="K393" s="3244"/>
      <c r="L393" s="3244"/>
      <c r="M393" s="3249"/>
      <c r="N393" s="3249"/>
      <c r="O393" s="3269"/>
      <c r="P393" s="3260"/>
      <c r="Q393" s="3260"/>
      <c r="R393" s="3260"/>
      <c r="S393" s="3260"/>
      <c r="T393" s="3264"/>
      <c r="U393" s="1316"/>
      <c r="V393" s="1244" t="s">
        <v>47</v>
      </c>
      <c r="W393" s="1611" t="s">
        <v>378</v>
      </c>
      <c r="X393" s="1245">
        <v>2</v>
      </c>
      <c r="Y393" s="1246" t="s">
        <v>331</v>
      </c>
      <c r="Z393" s="1261">
        <v>5.4</v>
      </c>
      <c r="AA393" s="1297">
        <f t="shared" si="130"/>
        <v>10.8</v>
      </c>
      <c r="AB393" s="1248">
        <f t="shared" si="131"/>
        <v>12.096</v>
      </c>
      <c r="AC393" s="1472"/>
      <c r="AD393" s="1250"/>
      <c r="AE393" s="1265"/>
      <c r="AF393" s="1265" t="s">
        <v>52</v>
      </c>
      <c r="AG393" s="3241"/>
    </row>
    <row r="394" spans="1:33" ht="18" customHeight="1" thickBot="1" x14ac:dyDescent="0.25">
      <c r="A394" s="3214"/>
      <c r="B394" s="3306"/>
      <c r="C394" s="3307"/>
      <c r="D394" s="3307"/>
      <c r="E394" s="3308"/>
      <c r="F394" s="3307"/>
      <c r="G394" s="3307"/>
      <c r="H394" s="3307"/>
      <c r="I394" s="3317"/>
      <c r="J394" s="3317"/>
      <c r="K394" s="3317"/>
      <c r="L394" s="3317"/>
      <c r="M394" s="3307"/>
      <c r="N394" s="3307"/>
      <c r="O394" s="3467"/>
      <c r="P394" s="3438"/>
      <c r="Q394" s="3438"/>
      <c r="R394" s="3438"/>
      <c r="S394" s="3438"/>
      <c r="T394" s="3313"/>
      <c r="U394" s="1518"/>
      <c r="V394" s="1344" t="s">
        <v>47</v>
      </c>
      <c r="W394" s="1613" t="s">
        <v>332</v>
      </c>
      <c r="X394" s="1492">
        <v>2</v>
      </c>
      <c r="Y394" s="1493" t="s">
        <v>264</v>
      </c>
      <c r="Z394" s="1494">
        <v>0.9</v>
      </c>
      <c r="AA394" s="1495">
        <f t="shared" si="130"/>
        <v>1.8</v>
      </c>
      <c r="AB394" s="1495">
        <f t="shared" si="131"/>
        <v>2.016</v>
      </c>
      <c r="AC394" s="1519"/>
      <c r="AD394" s="1350"/>
      <c r="AE394" s="1351"/>
      <c r="AF394" s="1351" t="s">
        <v>52</v>
      </c>
      <c r="AG394" s="3314"/>
    </row>
    <row r="395" spans="1:33" ht="22.5" customHeight="1" thickBot="1" x14ac:dyDescent="0.25">
      <c r="A395" s="3215"/>
      <c r="B395" s="3482" t="s">
        <v>137</v>
      </c>
      <c r="C395" s="3287"/>
      <c r="D395" s="3287"/>
      <c r="E395" s="3287"/>
      <c r="F395" s="3287"/>
      <c r="G395" s="3287"/>
      <c r="H395" s="3287"/>
      <c r="I395" s="3287"/>
      <c r="J395" s="3287"/>
      <c r="K395" s="3287"/>
      <c r="L395" s="3287"/>
      <c r="M395" s="3287"/>
      <c r="N395" s="1579" t="s">
        <v>138</v>
      </c>
      <c r="O395" s="1667">
        <f>SUM(O379:O394)</f>
        <v>53.640799999999999</v>
      </c>
      <c r="P395" s="1668">
        <f t="shared" ref="P395:R395" si="132">SUM(P379:P389)</f>
        <v>0</v>
      </c>
      <c r="Q395" s="1668">
        <f t="shared" si="132"/>
        <v>0</v>
      </c>
      <c r="R395" s="1668">
        <f t="shared" si="132"/>
        <v>0</v>
      </c>
      <c r="S395" s="1668">
        <f>SUM(S379:S394)</f>
        <v>53.640799999999999</v>
      </c>
      <c r="T395" s="1585"/>
      <c r="U395" s="3288" t="s">
        <v>139</v>
      </c>
      <c r="V395" s="3287"/>
      <c r="W395" s="3287"/>
      <c r="X395" s="3287"/>
      <c r="Y395" s="3287"/>
      <c r="Z395" s="3287"/>
      <c r="AA395" s="3287"/>
      <c r="AB395" s="1578" t="s">
        <v>138</v>
      </c>
      <c r="AC395" s="1662">
        <f>SUM(AC379:AC394)</f>
        <v>53.640799999999999</v>
      </c>
      <c r="AD395" s="3289"/>
      <c r="AE395" s="3290"/>
      <c r="AF395" s="3290"/>
      <c r="AG395" s="3291"/>
    </row>
    <row r="396" spans="1:33" ht="30" customHeight="1" thickBot="1" x14ac:dyDescent="0.25">
      <c r="A396" s="3088" t="s">
        <v>524</v>
      </c>
      <c r="B396" s="3089"/>
      <c r="C396" s="3089"/>
      <c r="D396" s="3089"/>
      <c r="E396" s="3089"/>
      <c r="F396" s="3089"/>
      <c r="G396" s="3089"/>
      <c r="H396" s="3089"/>
      <c r="I396" s="3089"/>
      <c r="J396" s="3089"/>
      <c r="K396" s="3089"/>
      <c r="L396" s="3089"/>
      <c r="M396" s="3089"/>
      <c r="N396" s="574" t="s">
        <v>138</v>
      </c>
      <c r="O396" s="1586">
        <f>+O76+O109+O133+O166+O184+O203+O222+O239+O256+O273+O290+O307+O325+O342+O360+O378+O395</f>
        <v>92442.585999999937</v>
      </c>
      <c r="P396" s="1587">
        <f>+P76+P109+P133+P166+P184+P203+P222+P239+P256+P273+P290+P307+P325+P342+P360+P378+P395</f>
        <v>7500</v>
      </c>
      <c r="Q396" s="1587">
        <f>+Q76+Q109+Q133+Q166+Q184+Q203+Q222+Q239+Q256+Q273+Q290+Q307+Q325+Q342+Q360+Q378+Q395</f>
        <v>55241.487999999998</v>
      </c>
      <c r="R396" s="1587">
        <f>+R127+R144+R166+R184+R203+R222+R239+R273+R290+R307+R325+R342+R360+R378+R395</f>
        <v>0</v>
      </c>
      <c r="S396" s="1587">
        <f>+S76+S109+S133+S166+S184+S203+S222+S239+S256+S273+S290+S307+S325+S342+S360+S378+S395</f>
        <v>155184.07399999994</v>
      </c>
      <c r="T396" s="1588"/>
      <c r="U396" s="3483" t="s">
        <v>525</v>
      </c>
      <c r="V396" s="3484"/>
      <c r="W396" s="3484"/>
      <c r="X396" s="3484"/>
      <c r="Y396" s="3484"/>
      <c r="Z396" s="3484"/>
      <c r="AA396" s="3484"/>
      <c r="AB396" s="1589" t="s">
        <v>138</v>
      </c>
      <c r="AC396" s="1590">
        <f>+AC76+AC109+AC133+AC166+AC184+AC203+AC222+AC239+AC256+AC273+AC290+AC307+AC325+AC342+AC360+AC378+AC395</f>
        <v>155184.07399999994</v>
      </c>
      <c r="AD396" s="3485"/>
      <c r="AE396" s="3486"/>
      <c r="AF396" s="3486"/>
      <c r="AG396" s="3487"/>
    </row>
    <row r="397" spans="1:33" ht="16.5" customHeight="1" thickTop="1" x14ac:dyDescent="0.3">
      <c r="A397" s="3475" t="s">
        <v>1465</v>
      </c>
      <c r="B397" s="3476"/>
      <c r="C397" s="3476"/>
      <c r="D397" s="3476"/>
      <c r="E397" s="3476"/>
      <c r="F397" s="3476"/>
      <c r="G397" s="3476"/>
      <c r="H397" s="3476"/>
      <c r="I397" s="3476"/>
      <c r="J397" s="3476"/>
      <c r="K397" s="3476"/>
      <c r="L397" s="3476"/>
      <c r="M397" s="3476"/>
      <c r="N397" s="3476"/>
      <c r="O397" s="3476"/>
      <c r="P397" s="3476"/>
      <c r="Q397" s="3476"/>
      <c r="R397" s="3476"/>
      <c r="S397" s="3476"/>
      <c r="T397" s="3476"/>
      <c r="U397" s="3476"/>
      <c r="V397" s="3476"/>
      <c r="W397" s="3476"/>
      <c r="X397" s="3476"/>
      <c r="Y397" s="3476"/>
      <c r="Z397" s="3476"/>
      <c r="AA397" s="3476"/>
      <c r="AB397" s="3476"/>
      <c r="AC397" s="3476"/>
      <c r="AD397" s="3476"/>
      <c r="AE397" s="3476"/>
      <c r="AF397" s="3476"/>
      <c r="AG397" s="3476"/>
    </row>
    <row r="398" spans="1:33" s="2394" customFormat="1" ht="16.5" customHeight="1" x14ac:dyDescent="0.3">
      <c r="A398" s="2392"/>
      <c r="B398" s="2393"/>
      <c r="C398" s="2393"/>
      <c r="D398" s="2393"/>
      <c r="E398" s="2393"/>
      <c r="F398" s="2393"/>
      <c r="G398" s="2393"/>
      <c r="H398" s="2393"/>
      <c r="I398" s="2393"/>
      <c r="J398" s="2393"/>
      <c r="K398" s="2393"/>
      <c r="L398" s="2393"/>
      <c r="M398" s="2393"/>
      <c r="N398" s="2393"/>
      <c r="O398" s="2393"/>
      <c r="P398" s="2393"/>
      <c r="Q398" s="2393"/>
      <c r="R398" s="2393"/>
      <c r="S398" s="2393"/>
      <c r="T398" s="2393"/>
      <c r="U398" s="2393"/>
      <c r="V398" s="2393"/>
      <c r="W398" s="2393"/>
      <c r="X398" s="2393"/>
      <c r="Y398" s="2393"/>
      <c r="Z398" s="2393"/>
      <c r="AA398" s="2393"/>
      <c r="AB398" s="2393"/>
      <c r="AC398" s="2393"/>
      <c r="AD398" s="2393"/>
      <c r="AE398" s="2393"/>
      <c r="AF398" s="2393"/>
      <c r="AG398" s="2393"/>
    </row>
    <row r="399" spans="1:33" s="2394" customFormat="1" ht="16.5" customHeight="1" x14ac:dyDescent="0.3">
      <c r="A399" s="2392"/>
      <c r="B399" s="1521" t="s">
        <v>1380</v>
      </c>
      <c r="C399" s="1520"/>
      <c r="D399" s="2393"/>
      <c r="E399" s="2393"/>
      <c r="F399" s="2393"/>
      <c r="G399" s="2393"/>
      <c r="H399" s="2393"/>
      <c r="I399" s="2393"/>
      <c r="J399" s="2393"/>
      <c r="K399" s="2393"/>
      <c r="L399" s="2393"/>
      <c r="M399" s="2393"/>
      <c r="N399" s="2393"/>
      <c r="O399" s="2393"/>
      <c r="P399" s="2393"/>
      <c r="Q399" s="2393"/>
      <c r="R399" s="2393"/>
      <c r="S399" s="2393"/>
      <c r="T399" s="2393"/>
      <c r="U399" s="2393"/>
      <c r="V399" s="2393"/>
      <c r="W399" s="2393"/>
      <c r="X399" s="2393"/>
      <c r="Y399" s="2393"/>
      <c r="Z399" s="2393"/>
      <c r="AA399" s="2393"/>
      <c r="AB399" s="2393"/>
      <c r="AC399" s="2393"/>
      <c r="AD399" s="2393"/>
      <c r="AE399" s="2393"/>
      <c r="AF399" s="2393"/>
      <c r="AG399" s="2393"/>
    </row>
    <row r="400" spans="1:33" ht="16.5" customHeight="1" x14ac:dyDescent="0.2">
      <c r="A400" s="1520"/>
      <c r="B400" s="194" t="s">
        <v>2132</v>
      </c>
      <c r="C400" s="1525"/>
      <c r="D400" s="1520"/>
      <c r="E400" s="1520"/>
      <c r="F400" s="1520"/>
      <c r="G400" s="1520"/>
      <c r="H400" s="1520"/>
      <c r="I400" s="1522"/>
      <c r="J400" s="1522"/>
      <c r="K400" s="1522"/>
      <c r="L400" s="1522"/>
      <c r="M400" s="1522"/>
      <c r="N400" s="1522"/>
      <c r="O400" s="1520"/>
      <c r="P400" s="1520"/>
      <c r="Q400" s="1520"/>
      <c r="R400" s="1520"/>
      <c r="S400" s="1520"/>
      <c r="T400" s="1522"/>
      <c r="U400" s="1520"/>
      <c r="V400" s="1523"/>
      <c r="W400" s="1523"/>
      <c r="X400" s="1523"/>
      <c r="Y400" s="1520"/>
      <c r="Z400" s="1520"/>
      <c r="AA400" s="1520"/>
      <c r="AB400" s="1520"/>
      <c r="AC400" s="1520"/>
      <c r="AD400" s="1520"/>
      <c r="AE400" s="1520"/>
      <c r="AF400" s="1520"/>
      <c r="AG400" s="1522"/>
    </row>
    <row r="401" spans="1:33" ht="16.5" customHeight="1" x14ac:dyDescent="0.2">
      <c r="A401" s="1524"/>
      <c r="E401" s="1525"/>
      <c r="F401" s="1525"/>
      <c r="G401" s="1525"/>
      <c r="H401" s="1525"/>
      <c r="I401" s="1526"/>
      <c r="J401" s="1526"/>
      <c r="K401" s="1526"/>
      <c r="L401" s="1526"/>
      <c r="M401" s="1527"/>
      <c r="N401" s="1528"/>
      <c r="O401" s="1529"/>
      <c r="P401" s="1530"/>
      <c r="Q401" s="1530"/>
      <c r="R401" s="1530"/>
      <c r="S401" s="1530"/>
      <c r="T401" s="1527"/>
      <c r="U401" s="1531"/>
      <c r="V401" s="1520"/>
      <c r="W401" s="1520"/>
      <c r="X401" s="1520"/>
      <c r="Y401" s="1532"/>
      <c r="Z401" s="1520"/>
      <c r="AA401" s="1524"/>
      <c r="AB401" s="1524"/>
      <c r="AC401" s="1530"/>
      <c r="AD401" s="1520"/>
      <c r="AE401" s="1520"/>
      <c r="AF401" s="1520"/>
      <c r="AG401" s="1522"/>
    </row>
    <row r="402" spans="1:33" ht="16.5" customHeight="1" x14ac:dyDescent="0.2">
      <c r="A402" s="1524"/>
      <c r="D402" s="1525"/>
      <c r="E402" s="1525"/>
      <c r="F402" s="1525"/>
      <c r="G402" s="1525"/>
      <c r="H402" s="1525"/>
      <c r="I402" s="1526"/>
      <c r="J402" s="1526"/>
      <c r="K402" s="1526"/>
      <c r="L402" s="1526"/>
      <c r="M402" s="1527"/>
      <c r="N402" s="1528"/>
      <c r="O402" s="1529"/>
      <c r="P402" s="1530"/>
      <c r="Q402" s="1530"/>
      <c r="R402" s="1530"/>
      <c r="S402" s="1530"/>
      <c r="T402" s="1527"/>
      <c r="U402" s="1531"/>
      <c r="V402" s="1520"/>
      <c r="W402" s="1520"/>
      <c r="X402" s="1520"/>
      <c r="Y402" s="1533"/>
      <c r="Z402" s="1520"/>
      <c r="AA402" s="1524"/>
      <c r="AB402" s="1524"/>
      <c r="AC402" s="1530"/>
      <c r="AD402" s="1520"/>
      <c r="AE402" s="1520"/>
      <c r="AF402" s="1520"/>
      <c r="AG402" s="1522"/>
    </row>
    <row r="403" spans="1:33" ht="16.5" customHeight="1" x14ac:dyDescent="0.2">
      <c r="A403" s="1524"/>
      <c r="B403" s="1521"/>
      <c r="C403" s="1534"/>
      <c r="D403" s="1525"/>
      <c r="E403" s="1525"/>
      <c r="F403" s="1525"/>
      <c r="G403" s="1525"/>
      <c r="H403" s="1525"/>
      <c r="I403" s="1526"/>
      <c r="J403" s="1526"/>
      <c r="K403" s="1526"/>
      <c r="L403" s="1526"/>
      <c r="M403" s="1527"/>
      <c r="N403" s="1528"/>
      <c r="O403" s="1529"/>
      <c r="P403" s="1530"/>
      <c r="Q403" s="1530"/>
      <c r="R403" s="1530"/>
      <c r="S403" s="1530"/>
      <c r="T403" s="1527"/>
      <c r="U403" s="3481" t="s">
        <v>526</v>
      </c>
      <c r="V403" s="3481"/>
      <c r="W403" s="3481"/>
      <c r="X403" s="3481"/>
      <c r="Y403" s="3481"/>
      <c r="Z403" s="1520"/>
      <c r="AA403" s="1524"/>
      <c r="AB403" s="1524"/>
      <c r="AC403" s="1530"/>
      <c r="AD403" s="1520"/>
      <c r="AE403" s="1520"/>
      <c r="AF403" s="1520"/>
      <c r="AG403" s="1522"/>
    </row>
    <row r="404" spans="1:33" ht="16.5" customHeight="1" thickBot="1" x14ac:dyDescent="0.25">
      <c r="A404" s="1524"/>
      <c r="B404" s="1521"/>
      <c r="C404" s="1534"/>
      <c r="D404" s="1525"/>
      <c r="E404" s="1525"/>
      <c r="F404" s="1525"/>
      <c r="G404" s="1525"/>
      <c r="H404" s="1525"/>
      <c r="I404" s="1526"/>
      <c r="J404" s="1526"/>
      <c r="K404" s="1526"/>
      <c r="L404" s="1526"/>
      <c r="M404" s="1527"/>
      <c r="N404" s="1528"/>
      <c r="O404" s="1529"/>
      <c r="P404" s="1530"/>
      <c r="Q404" s="1530"/>
      <c r="R404" s="1530"/>
      <c r="S404" s="1530"/>
      <c r="T404" s="1527"/>
      <c r="U404" s="1531"/>
      <c r="V404" s="1535"/>
      <c r="W404" s="1535"/>
      <c r="X404" s="1535"/>
      <c r="Y404" s="1533"/>
      <c r="Z404" s="1520"/>
      <c r="AA404" s="1524"/>
      <c r="AB404" s="1524"/>
      <c r="AC404" s="1530"/>
      <c r="AD404" s="1520"/>
      <c r="AE404" s="1520"/>
      <c r="AF404" s="1520"/>
      <c r="AG404" s="1522"/>
    </row>
    <row r="405" spans="1:33" ht="18" customHeight="1" thickTop="1" x14ac:dyDescent="0.3">
      <c r="A405" s="1524"/>
      <c r="B405" s="1521"/>
      <c r="C405" s="1534"/>
      <c r="D405" s="1536"/>
      <c r="E405" s="1536"/>
      <c r="F405" s="1536"/>
      <c r="G405" s="1537"/>
      <c r="H405" s="1537"/>
      <c r="I405" s="1538"/>
      <c r="J405" s="1538"/>
      <c r="K405" s="1538"/>
      <c r="L405" s="1538"/>
      <c r="M405" s="1538"/>
      <c r="N405" s="1539"/>
      <c r="O405" s="1536"/>
      <c r="P405" s="1537"/>
      <c r="Q405" s="1530"/>
      <c r="R405" s="1530"/>
      <c r="S405" s="1530"/>
      <c r="T405" s="1527"/>
      <c r="U405" s="1524"/>
      <c r="V405" s="201" t="s">
        <v>246</v>
      </c>
      <c r="W405" s="202" t="s">
        <v>247</v>
      </c>
      <c r="X405" s="203" t="s">
        <v>248</v>
      </c>
      <c r="Y405" s="1533"/>
      <c r="Z405" s="1520"/>
      <c r="AA405" s="1524"/>
      <c r="AB405" s="1524"/>
      <c r="AC405" s="1530"/>
      <c r="AD405" s="1520"/>
      <c r="AE405" s="1520"/>
      <c r="AF405" s="1520"/>
      <c r="AG405" s="1522"/>
    </row>
    <row r="406" spans="1:33" ht="18" customHeight="1" x14ac:dyDescent="0.3">
      <c r="A406" s="1524"/>
      <c r="B406" s="1521"/>
      <c r="C406" s="1534"/>
      <c r="D406" s="1536"/>
      <c r="E406" s="1536"/>
      <c r="F406" s="1536"/>
      <c r="G406" s="1537"/>
      <c r="H406" s="1537"/>
      <c r="I406" s="1538"/>
      <c r="J406" s="1538"/>
      <c r="K406" s="1538"/>
      <c r="L406" s="1538"/>
      <c r="M406" s="1538"/>
      <c r="N406" s="1539"/>
      <c r="O406" s="1536"/>
      <c r="P406" s="1537"/>
      <c r="Q406" s="1530"/>
      <c r="R406" s="1530"/>
      <c r="S406" s="1530"/>
      <c r="T406" s="1527"/>
      <c r="U406" s="1540"/>
      <c r="V406" s="1541" t="s">
        <v>50</v>
      </c>
      <c r="W406" s="1656" t="s">
        <v>51</v>
      </c>
      <c r="X406" s="1542">
        <f>+AC10</f>
        <v>4200</v>
      </c>
      <c r="Y406" s="1533"/>
      <c r="Z406" s="1522"/>
      <c r="AA406" s="1540"/>
      <c r="AB406" s="1540"/>
      <c r="AC406" s="1543"/>
      <c r="AD406" s="1522"/>
      <c r="AE406" s="1520"/>
      <c r="AF406" s="1520"/>
      <c r="AG406" s="1522"/>
    </row>
    <row r="407" spans="1:33" ht="18" customHeight="1" x14ac:dyDescent="0.3">
      <c r="A407" s="1520"/>
      <c r="B407" s="1521"/>
      <c r="C407" s="1534"/>
      <c r="D407" s="1536"/>
      <c r="E407" s="1536"/>
      <c r="F407" s="1536"/>
      <c r="G407" s="1537"/>
      <c r="H407" s="1537"/>
      <c r="I407" s="1538"/>
      <c r="J407" s="1538"/>
      <c r="K407" s="1538"/>
      <c r="L407" s="1538"/>
      <c r="M407" s="1538"/>
      <c r="N407" s="1539"/>
      <c r="O407" s="1536"/>
      <c r="P407" s="1537"/>
      <c r="Q407" s="1530"/>
      <c r="R407" s="1530"/>
      <c r="S407" s="1530"/>
      <c r="T407" s="1527"/>
      <c r="U407" s="1540"/>
      <c r="V407" s="1541" t="s">
        <v>53</v>
      </c>
      <c r="W407" s="1656" t="s">
        <v>54</v>
      </c>
      <c r="X407" s="1542">
        <f>+AC12</f>
        <v>29800</v>
      </c>
      <c r="Y407" s="1544"/>
      <c r="Z407" s="1522"/>
      <c r="AA407" s="1540"/>
      <c r="AB407" s="1540"/>
      <c r="AC407" s="1543"/>
      <c r="AD407" s="1522"/>
      <c r="AE407" s="1520"/>
      <c r="AF407" s="1520"/>
      <c r="AG407" s="1522"/>
    </row>
    <row r="408" spans="1:33" ht="18" customHeight="1" x14ac:dyDescent="0.3">
      <c r="A408" s="1545"/>
      <c r="B408" s="1534"/>
      <c r="C408" s="1525"/>
      <c r="D408" s="1536"/>
      <c r="E408" s="1536"/>
      <c r="F408" s="1536"/>
      <c r="G408" s="1537"/>
      <c r="H408" s="1537"/>
      <c r="I408" s="1538"/>
      <c r="J408" s="1538"/>
      <c r="K408" s="1538"/>
      <c r="L408" s="1538"/>
      <c r="M408" s="1538"/>
      <c r="N408" s="1539"/>
      <c r="O408" s="1536"/>
      <c r="P408" s="1537"/>
      <c r="Q408" s="1530"/>
      <c r="R408" s="1530"/>
      <c r="S408" s="1530"/>
      <c r="T408" s="1527"/>
      <c r="U408" s="1540"/>
      <c r="V408" s="1541" t="s">
        <v>55</v>
      </c>
      <c r="W408" s="1656" t="s">
        <v>56</v>
      </c>
      <c r="X408" s="1542">
        <f>+AC14</f>
        <v>320</v>
      </c>
      <c r="Y408" s="1546"/>
      <c r="Z408" s="1522"/>
      <c r="AA408" s="1540"/>
      <c r="AB408" s="1540"/>
      <c r="AC408" s="1543"/>
      <c r="AD408" s="1522"/>
      <c r="AE408" s="1520"/>
      <c r="AF408" s="1520"/>
      <c r="AG408" s="1522"/>
    </row>
    <row r="409" spans="1:33" s="2422" customFormat="1" ht="33.950000000000003" customHeight="1" x14ac:dyDescent="0.3">
      <c r="A409" s="1545"/>
      <c r="B409" s="1534"/>
      <c r="C409" s="1525"/>
      <c r="D409" s="1536"/>
      <c r="E409" s="1536"/>
      <c r="F409" s="1536"/>
      <c r="G409" s="1537"/>
      <c r="H409" s="1537"/>
      <c r="I409" s="1538"/>
      <c r="J409" s="1538"/>
      <c r="K409" s="1538"/>
      <c r="L409" s="1538"/>
      <c r="M409" s="1538"/>
      <c r="N409" s="1539"/>
      <c r="O409" s="1536"/>
      <c r="P409" s="1537"/>
      <c r="Q409" s="1530"/>
      <c r="R409" s="1530"/>
      <c r="S409" s="1530"/>
      <c r="T409" s="1527"/>
      <c r="U409" s="1540"/>
      <c r="V409" s="1541" t="s">
        <v>2111</v>
      </c>
      <c r="W409" s="1656" t="s">
        <v>2112</v>
      </c>
      <c r="X409" s="1542">
        <f>+AB60</f>
        <v>111.9888</v>
      </c>
      <c r="Y409" s="1546"/>
      <c r="Z409" s="1522"/>
      <c r="AA409" s="1540"/>
      <c r="AB409" s="1540"/>
      <c r="AC409" s="1543"/>
      <c r="AD409" s="1522"/>
      <c r="AE409" s="1520"/>
      <c r="AF409" s="1520"/>
      <c r="AG409" s="1522"/>
    </row>
    <row r="410" spans="1:33" ht="18" customHeight="1" x14ac:dyDescent="0.3">
      <c r="A410" s="1545"/>
      <c r="B410" s="1534"/>
      <c r="C410" s="1525"/>
      <c r="D410" s="3477" t="s">
        <v>249</v>
      </c>
      <c r="E410" s="3478"/>
      <c r="F410" s="1536"/>
      <c r="G410" s="1537"/>
      <c r="H410" s="1537"/>
      <c r="I410" s="1538"/>
      <c r="J410" s="1538"/>
      <c r="K410" s="1538"/>
      <c r="L410" s="1538"/>
      <c r="M410" s="1538"/>
      <c r="N410" s="3477" t="s">
        <v>249</v>
      </c>
      <c r="O410" s="3478"/>
      <c r="P410" s="1537"/>
      <c r="Q410" s="1530"/>
      <c r="R410" s="1547"/>
      <c r="S410" s="1530"/>
      <c r="T410" s="1548"/>
      <c r="U410" s="1540"/>
      <c r="V410" s="1541" t="s">
        <v>57</v>
      </c>
      <c r="W410" s="1656" t="s">
        <v>58</v>
      </c>
      <c r="X410" s="1542">
        <f>+AC28</f>
        <v>0</v>
      </c>
      <c r="Y410" s="1533"/>
      <c r="Z410" s="1522"/>
      <c r="AA410" s="1540"/>
      <c r="AB410" s="1540"/>
      <c r="AC410" s="1543"/>
      <c r="AD410" s="1522"/>
      <c r="AE410" s="1520"/>
      <c r="AF410" s="1520"/>
      <c r="AG410" s="1522"/>
    </row>
    <row r="411" spans="1:33" ht="18" customHeight="1" x14ac:dyDescent="0.3">
      <c r="A411" s="1520"/>
      <c r="B411" s="1525"/>
      <c r="C411" s="1525"/>
      <c r="D411" s="3479" t="s">
        <v>250</v>
      </c>
      <c r="E411" s="3480"/>
      <c r="F411" s="1549"/>
      <c r="G411" s="1537"/>
      <c r="H411" s="1537"/>
      <c r="I411" s="1538"/>
      <c r="J411" s="1538"/>
      <c r="K411" s="1538"/>
      <c r="L411" s="1538"/>
      <c r="M411" s="1538"/>
      <c r="N411" s="3479" t="s">
        <v>250</v>
      </c>
      <c r="O411" s="3480"/>
      <c r="P411" s="1537"/>
      <c r="Q411" s="1530"/>
      <c r="R411" s="1530"/>
      <c r="S411" s="1530"/>
      <c r="T411" s="1527"/>
      <c r="U411" s="1540"/>
      <c r="V411" s="1541" t="s">
        <v>59</v>
      </c>
      <c r="W411" s="1656" t="s">
        <v>60</v>
      </c>
      <c r="X411" s="1542">
        <f>+AC24</f>
        <v>0</v>
      </c>
      <c r="Y411" s="1533"/>
      <c r="Z411" s="1522"/>
      <c r="AA411" s="1540"/>
      <c r="AB411" s="1540"/>
      <c r="AC411" s="1543"/>
      <c r="AD411" s="1522"/>
      <c r="AE411" s="1520"/>
      <c r="AF411" s="1520"/>
      <c r="AG411" s="1522"/>
    </row>
    <row r="412" spans="1:33" ht="18" customHeight="1" x14ac:dyDescent="0.2">
      <c r="A412" s="1545"/>
      <c r="B412" s="1534"/>
      <c r="C412" s="1525"/>
      <c r="D412" s="1525"/>
      <c r="E412" s="1525"/>
      <c r="F412" s="1525"/>
      <c r="G412" s="1525"/>
      <c r="H412" s="1525"/>
      <c r="I412" s="1526"/>
      <c r="J412" s="1526"/>
      <c r="K412" s="1526"/>
      <c r="L412" s="1526"/>
      <c r="M412" s="1527"/>
      <c r="N412" s="1528"/>
      <c r="O412" s="1529"/>
      <c r="P412" s="1530"/>
      <c r="Q412" s="1530"/>
      <c r="R412" s="1530"/>
      <c r="S412" s="1530"/>
      <c r="T412" s="1527"/>
      <c r="U412" s="1540"/>
      <c r="V412" s="1541" t="s">
        <v>61</v>
      </c>
      <c r="W412" s="1656" t="s">
        <v>62</v>
      </c>
      <c r="X412" s="1542">
        <f>+AC26</f>
        <v>0</v>
      </c>
      <c r="Y412" s="1533"/>
      <c r="Z412" s="1522"/>
      <c r="AA412" s="1540"/>
      <c r="AB412" s="1540"/>
      <c r="AC412" s="1543"/>
      <c r="AD412" s="1522"/>
      <c r="AE412" s="1520"/>
      <c r="AF412" s="1520"/>
      <c r="AG412" s="1522"/>
    </row>
    <row r="413" spans="1:33" ht="40.5" customHeight="1" x14ac:dyDescent="0.2">
      <c r="A413" s="1545"/>
      <c r="B413" s="1534"/>
      <c r="C413" s="1525"/>
      <c r="D413" s="1525"/>
      <c r="E413" s="1525"/>
      <c r="F413" s="1525"/>
      <c r="G413" s="1525"/>
      <c r="H413" s="1525"/>
      <c r="I413" s="1526"/>
      <c r="J413" s="1526"/>
      <c r="K413" s="1526"/>
      <c r="L413" s="1526"/>
      <c r="M413" s="1527"/>
      <c r="N413" s="1528"/>
      <c r="O413" s="1529"/>
      <c r="P413" s="1530"/>
      <c r="Q413" s="1530"/>
      <c r="R413" s="1530"/>
      <c r="S413" s="1530"/>
      <c r="T413" s="1527"/>
      <c r="U413" s="1540"/>
      <c r="V413" s="1541" t="s">
        <v>1164</v>
      </c>
      <c r="W413" s="1657" t="s">
        <v>915</v>
      </c>
      <c r="X413" s="1542">
        <f>+AC16</f>
        <v>3000</v>
      </c>
      <c r="Y413" s="1533"/>
      <c r="Z413" s="1522"/>
      <c r="AA413" s="1540"/>
      <c r="AB413" s="1540"/>
      <c r="AC413" s="1543"/>
      <c r="AD413" s="1522"/>
      <c r="AE413" s="1520"/>
      <c r="AF413" s="1520"/>
      <c r="AG413" s="1522"/>
    </row>
    <row r="414" spans="1:33" ht="18" customHeight="1" x14ac:dyDescent="0.2">
      <c r="A414" s="1520"/>
      <c r="B414" s="1525"/>
      <c r="C414" s="1525"/>
      <c r="D414" s="1525"/>
      <c r="E414" s="1525"/>
      <c r="F414" s="1525"/>
      <c r="G414" s="1525"/>
      <c r="H414" s="1525"/>
      <c r="I414" s="1526"/>
      <c r="J414" s="1526"/>
      <c r="K414" s="1526"/>
      <c r="L414" s="1526"/>
      <c r="M414" s="1527"/>
      <c r="N414" s="1528"/>
      <c r="O414" s="1529"/>
      <c r="P414" s="1530"/>
      <c r="Q414" s="1530"/>
      <c r="R414" s="1530"/>
      <c r="S414" s="1530"/>
      <c r="T414" s="1527"/>
      <c r="U414" s="1540"/>
      <c r="V414" s="1550" t="s">
        <v>739</v>
      </c>
      <c r="W414" s="1656" t="s">
        <v>71</v>
      </c>
      <c r="X414" s="1542">
        <f>+AC36</f>
        <v>44455.990000000005</v>
      </c>
      <c r="Y414" s="1551"/>
      <c r="Z414" s="1522"/>
      <c r="AA414" s="1540"/>
      <c r="AB414" s="1540"/>
      <c r="AC414" s="1543"/>
      <c r="AD414" s="1522"/>
      <c r="AE414" s="1520"/>
      <c r="AF414" s="1520"/>
      <c r="AG414" s="1522"/>
    </row>
    <row r="415" spans="1:33" ht="18" customHeight="1" x14ac:dyDescent="0.2">
      <c r="A415" s="1520"/>
      <c r="B415" s="1525"/>
      <c r="C415" s="1525"/>
      <c r="D415" s="1525"/>
      <c r="E415" s="1525"/>
      <c r="F415" s="1525"/>
      <c r="G415" s="1525"/>
      <c r="H415" s="1525"/>
      <c r="I415" s="1526"/>
      <c r="J415" s="1526"/>
      <c r="K415" s="1526"/>
      <c r="L415" s="1526"/>
      <c r="M415" s="1527"/>
      <c r="N415" s="1528"/>
      <c r="O415" s="1529"/>
      <c r="P415" s="1530"/>
      <c r="Q415" s="1530"/>
      <c r="R415" s="1547"/>
      <c r="S415" s="1530"/>
      <c r="T415" s="1548"/>
      <c r="U415" s="1540"/>
      <c r="V415" s="1550" t="s">
        <v>72</v>
      </c>
      <c r="W415" s="1656" t="s">
        <v>71</v>
      </c>
      <c r="X415" s="1542">
        <f>+AC38</f>
        <v>20535.400000000001</v>
      </c>
      <c r="Y415" s="1544"/>
      <c r="Z415" s="1522"/>
      <c r="AA415" s="1540"/>
      <c r="AB415" s="1540"/>
      <c r="AC415" s="1543"/>
      <c r="AD415" s="1522"/>
      <c r="AE415" s="1520"/>
      <c r="AF415" s="1520"/>
      <c r="AG415" s="1522"/>
    </row>
    <row r="416" spans="1:33" ht="33.950000000000003" customHeight="1" x14ac:dyDescent="0.2">
      <c r="A416" s="1520"/>
      <c r="B416" s="1525"/>
      <c r="C416" s="1525"/>
      <c r="D416" s="1525"/>
      <c r="E416" s="1525"/>
      <c r="F416" s="1525"/>
      <c r="G416" s="1525"/>
      <c r="H416" s="1525"/>
      <c r="I416" s="1526"/>
      <c r="J416" s="1526"/>
      <c r="K416" s="1526"/>
      <c r="L416" s="1526"/>
      <c r="M416" s="1527"/>
      <c r="N416" s="1528"/>
      <c r="O416" s="1529"/>
      <c r="P416" s="1530"/>
      <c r="Q416" s="1530"/>
      <c r="R416" s="1530"/>
      <c r="S416" s="1530"/>
      <c r="T416" s="1527"/>
      <c r="U416" s="1540"/>
      <c r="V416" s="1541" t="s">
        <v>281</v>
      </c>
      <c r="W416" s="1656" t="s">
        <v>291</v>
      </c>
      <c r="X416" s="1542">
        <f>+AB59</f>
        <v>112</v>
      </c>
      <c r="Y416" s="1552"/>
      <c r="Z416" s="1522"/>
      <c r="AA416" s="1540"/>
      <c r="AB416" s="1540"/>
      <c r="AC416" s="1543"/>
      <c r="AD416" s="1522"/>
      <c r="AE416" s="1520"/>
      <c r="AF416" s="1520"/>
      <c r="AG416" s="1522"/>
    </row>
    <row r="417" spans="1:33" ht="18" customHeight="1" x14ac:dyDescent="0.2">
      <c r="A417" s="1520"/>
      <c r="B417" s="1525"/>
      <c r="C417" s="1525"/>
      <c r="D417" s="1525"/>
      <c r="E417" s="1525"/>
      <c r="F417" s="1525"/>
      <c r="G417" s="1525"/>
      <c r="H417" s="1525"/>
      <c r="I417" s="1526"/>
      <c r="J417" s="1526"/>
      <c r="K417" s="1526"/>
      <c r="L417" s="1526"/>
      <c r="M417" s="1527"/>
      <c r="N417" s="1528"/>
      <c r="O417" s="1529"/>
      <c r="P417" s="1530"/>
      <c r="Q417" s="1530"/>
      <c r="R417" s="1530"/>
      <c r="S417" s="1530"/>
      <c r="T417" s="1548"/>
      <c r="U417" s="1540"/>
      <c r="V417" s="1550" t="s">
        <v>64</v>
      </c>
      <c r="W417" s="1656" t="s">
        <v>105</v>
      </c>
      <c r="X417" s="1542">
        <f>AC22+AC30+AC44+AC46+AC77+AC79+AC84+AC89+AC92+AC95+AC99+AC101+AC103+AC110+AC114+AC118+AC123+AC125+AC128+AC134+AC139+AC141+AC145+AC150+AC155+AC160+AC167+AC177+AC182+AC185+AC196+AC201+AC191+AC204+AC215+AC217+AC223+AC232+AC234+AC240+AC242+AC251+AC257+AC266+AC268+AC274+AC283+AC288+AC291+AC300+AC302+AC308+AC315+AC318+AC323+AC326+AC328+AC337+AC343+AC348+AC352+AC355+AC361+AC363+AC366+AC373+AC379+AC381+AC388+AC120</f>
        <v>3695.6071999999986</v>
      </c>
      <c r="Y417" s="1553"/>
      <c r="Z417" s="1522"/>
      <c r="AA417" s="1540"/>
      <c r="AB417" s="1540"/>
      <c r="AC417" s="1543"/>
      <c r="AD417" s="1522"/>
      <c r="AE417" s="1520"/>
      <c r="AF417" s="1520"/>
      <c r="AG417" s="1522"/>
    </row>
    <row r="418" spans="1:33" s="2422" customFormat="1" ht="18" customHeight="1" x14ac:dyDescent="0.2">
      <c r="A418" s="1520"/>
      <c r="B418" s="1525"/>
      <c r="C418" s="1525"/>
      <c r="D418" s="1525"/>
      <c r="E418" s="1525"/>
      <c r="F418" s="1525"/>
      <c r="G418" s="1525"/>
      <c r="H418" s="1525"/>
      <c r="I418" s="1526"/>
      <c r="J418" s="1526"/>
      <c r="K418" s="1526"/>
      <c r="L418" s="1526"/>
      <c r="M418" s="1527"/>
      <c r="N418" s="1528"/>
      <c r="O418" s="1529"/>
      <c r="P418" s="1530"/>
      <c r="Q418" s="1530"/>
      <c r="R418" s="1530"/>
      <c r="S418" s="1530"/>
      <c r="T418" s="1548"/>
      <c r="U418" s="1540"/>
      <c r="V418" s="1550" t="s">
        <v>67</v>
      </c>
      <c r="W418" s="1658" t="s">
        <v>68</v>
      </c>
      <c r="X418" s="1542">
        <f>+AC34</f>
        <v>1200</v>
      </c>
      <c r="Y418" s="1553"/>
      <c r="Z418" s="1522"/>
      <c r="AA418" s="1540"/>
      <c r="AB418" s="1540"/>
      <c r="AC418" s="1543"/>
      <c r="AD418" s="1522"/>
      <c r="AE418" s="1520"/>
      <c r="AF418" s="1520"/>
      <c r="AG418" s="1522"/>
    </row>
    <row r="419" spans="1:33" ht="56.25" customHeight="1" x14ac:dyDescent="0.2">
      <c r="A419" s="1520"/>
      <c r="B419" s="1525"/>
      <c r="C419" s="1525"/>
      <c r="D419" s="1525"/>
      <c r="E419" s="1525"/>
      <c r="F419" s="1525"/>
      <c r="G419" s="1525"/>
      <c r="H419" s="1525"/>
      <c r="I419" s="1526"/>
      <c r="J419" s="1526"/>
      <c r="K419" s="1526"/>
      <c r="L419" s="1526"/>
      <c r="M419" s="1527"/>
      <c r="N419" s="1528"/>
      <c r="O419" s="1529"/>
      <c r="P419" s="1530"/>
      <c r="Q419" s="1530"/>
      <c r="R419" s="1530"/>
      <c r="S419" s="1530"/>
      <c r="T419" s="1527"/>
      <c r="U419" s="1540"/>
      <c r="V419" s="1541" t="s">
        <v>1166</v>
      </c>
      <c r="W419" s="1658" t="s">
        <v>325</v>
      </c>
      <c r="X419" s="1542">
        <f>+AC61</f>
        <v>4500</v>
      </c>
      <c r="Y419" s="1533"/>
      <c r="Z419" s="1522"/>
      <c r="AA419" s="1540"/>
      <c r="AB419" s="1540"/>
      <c r="AC419" s="1543"/>
      <c r="AD419" s="1522"/>
      <c r="AE419" s="1520"/>
      <c r="AF419" s="1520"/>
      <c r="AG419" s="1522"/>
    </row>
    <row r="420" spans="1:33" s="2422" customFormat="1" ht="18" customHeight="1" x14ac:dyDescent="0.2">
      <c r="A420" s="1520"/>
      <c r="B420" s="1525"/>
      <c r="C420" s="1525"/>
      <c r="D420" s="1525"/>
      <c r="E420" s="1525"/>
      <c r="F420" s="1525"/>
      <c r="G420" s="1525"/>
      <c r="H420" s="1525"/>
      <c r="I420" s="1526"/>
      <c r="J420" s="1526"/>
      <c r="K420" s="1526"/>
      <c r="L420" s="1526"/>
      <c r="M420" s="1527"/>
      <c r="N420" s="1528"/>
      <c r="O420" s="1529"/>
      <c r="P420" s="1530"/>
      <c r="Q420" s="1530"/>
      <c r="R420" s="1530"/>
      <c r="S420" s="1530"/>
      <c r="T420" s="1527"/>
      <c r="U420" s="1540"/>
      <c r="V420" s="1550" t="s">
        <v>81</v>
      </c>
      <c r="W420" s="1658" t="s">
        <v>82</v>
      </c>
      <c r="X420" s="1542">
        <f>+AC32</f>
        <v>547</v>
      </c>
      <c r="Y420" s="1533"/>
      <c r="Z420" s="1522"/>
      <c r="AA420" s="1540"/>
      <c r="AB420" s="1540"/>
      <c r="AC420" s="1543"/>
      <c r="AD420" s="1522"/>
      <c r="AE420" s="1520"/>
      <c r="AF420" s="1520"/>
      <c r="AG420" s="1522"/>
    </row>
    <row r="421" spans="1:33" ht="18" customHeight="1" x14ac:dyDescent="0.2">
      <c r="A421" s="1522"/>
      <c r="B421" s="1527"/>
      <c r="C421" s="1527"/>
      <c r="D421" s="1527"/>
      <c r="E421" s="1527"/>
      <c r="F421" s="1527"/>
      <c r="G421" s="1527"/>
      <c r="H421" s="1527"/>
      <c r="I421" s="1526"/>
      <c r="J421" s="1526"/>
      <c r="K421" s="1526"/>
      <c r="L421" s="1526"/>
      <c r="M421" s="1527"/>
      <c r="N421" s="1528"/>
      <c r="O421" s="1526"/>
      <c r="P421" s="1543"/>
      <c r="Q421" s="1543"/>
      <c r="R421" s="1543"/>
      <c r="S421" s="1543"/>
      <c r="T421" s="1527"/>
      <c r="U421" s="1540"/>
      <c r="V421" s="1554" t="s">
        <v>740</v>
      </c>
      <c r="W421" s="1656" t="s">
        <v>82</v>
      </c>
      <c r="X421" s="1542">
        <f>+AC73+AC137+AC213</f>
        <v>22648.080000000005</v>
      </c>
      <c r="Y421" s="1544"/>
      <c r="Z421" s="1522"/>
      <c r="AA421" s="1540"/>
      <c r="AB421" s="1540"/>
      <c r="AC421" s="1543"/>
      <c r="AD421" s="1522"/>
      <c r="AE421" s="1522"/>
      <c r="AF421" s="1522"/>
      <c r="AG421" s="1522"/>
    </row>
    <row r="422" spans="1:33" ht="18" customHeight="1" x14ac:dyDescent="0.2">
      <c r="A422" s="1522"/>
      <c r="B422" s="1527"/>
      <c r="C422" s="1527"/>
      <c r="D422" s="1527"/>
      <c r="E422" s="1527"/>
      <c r="F422" s="1527"/>
      <c r="G422" s="1527"/>
      <c r="H422" s="1527"/>
      <c r="I422" s="1526"/>
      <c r="J422" s="1526"/>
      <c r="K422" s="1526"/>
      <c r="L422" s="1526"/>
      <c r="M422" s="1527"/>
      <c r="N422" s="1528"/>
      <c r="O422" s="1526"/>
      <c r="P422" s="1543"/>
      <c r="Q422" s="1543"/>
      <c r="R422" s="1543"/>
      <c r="S422" s="1543"/>
      <c r="T422" s="1527"/>
      <c r="U422" s="1540"/>
      <c r="V422" s="1550" t="s">
        <v>741</v>
      </c>
      <c r="W422" s="1656" t="s">
        <v>132</v>
      </c>
      <c r="X422" s="1542">
        <f>+AC18</f>
        <v>3782.4079999999999</v>
      </c>
      <c r="Y422" s="1544"/>
      <c r="Z422" s="1522"/>
      <c r="AA422" s="1540"/>
      <c r="AB422" s="1540"/>
      <c r="AC422" s="1543"/>
      <c r="AD422" s="1522"/>
      <c r="AE422" s="1522"/>
      <c r="AF422" s="1522"/>
      <c r="AG422" s="1522"/>
    </row>
    <row r="423" spans="1:33" ht="33.950000000000003" customHeight="1" x14ac:dyDescent="0.2">
      <c r="A423" s="1520"/>
      <c r="B423" s="1525"/>
      <c r="C423" s="1525"/>
      <c r="D423" s="1525"/>
      <c r="E423" s="1525"/>
      <c r="F423" s="1525"/>
      <c r="G423" s="1525"/>
      <c r="H423" s="1525"/>
      <c r="I423" s="1526"/>
      <c r="J423" s="1526"/>
      <c r="K423" s="1526"/>
      <c r="L423" s="1526"/>
      <c r="M423" s="1527"/>
      <c r="N423" s="1528"/>
      <c r="O423" s="1529"/>
      <c r="P423" s="1530"/>
      <c r="Q423" s="1530"/>
      <c r="R423" s="1530"/>
      <c r="S423" s="1530"/>
      <c r="T423" s="1527"/>
      <c r="U423" s="1524"/>
      <c r="V423" s="1541" t="s">
        <v>800</v>
      </c>
      <c r="W423" s="1656" t="s">
        <v>74</v>
      </c>
      <c r="X423" s="1542">
        <f>+AC40</f>
        <v>8000</v>
      </c>
      <c r="Y423" s="1555"/>
      <c r="Z423" s="1556"/>
      <c r="AA423" s="1524"/>
      <c r="AB423" s="1524"/>
      <c r="AC423" s="1530"/>
      <c r="AD423" s="1520"/>
      <c r="AE423" s="1520"/>
      <c r="AF423" s="1520"/>
      <c r="AG423" s="1522"/>
    </row>
    <row r="424" spans="1:33" ht="33.950000000000003" customHeight="1" x14ac:dyDescent="0.2">
      <c r="A424" s="1520"/>
      <c r="B424" s="1525"/>
      <c r="C424" s="1525"/>
      <c r="D424" s="1525"/>
      <c r="E424" s="1525"/>
      <c r="F424" s="1525"/>
      <c r="G424" s="1525"/>
      <c r="H424" s="1525"/>
      <c r="I424" s="1526"/>
      <c r="J424" s="1526"/>
      <c r="K424" s="1526"/>
      <c r="L424" s="1526"/>
      <c r="M424" s="1527"/>
      <c r="N424" s="1528"/>
      <c r="O424" s="1529"/>
      <c r="P424" s="1530"/>
      <c r="Q424" s="1530"/>
      <c r="R424" s="1530"/>
      <c r="S424" s="1530"/>
      <c r="T424" s="1527"/>
      <c r="U424" s="1524"/>
      <c r="V424" s="1557" t="s">
        <v>73</v>
      </c>
      <c r="W424" s="1659" t="s">
        <v>74</v>
      </c>
      <c r="X424" s="1558">
        <f>+AC42</f>
        <v>8275.6</v>
      </c>
      <c r="Y424" s="1559"/>
      <c r="Z424" s="1520"/>
      <c r="AA424" s="1524"/>
      <c r="AB424" s="1524"/>
      <c r="AC424" s="1530"/>
      <c r="AD424" s="1520"/>
      <c r="AE424" s="1520"/>
      <c r="AF424" s="1520"/>
      <c r="AG424" s="1522"/>
    </row>
    <row r="425" spans="1:33" ht="18" customHeight="1" thickBot="1" x14ac:dyDescent="0.25">
      <c r="A425" s="1520"/>
      <c r="B425" s="1525"/>
      <c r="C425" s="1525"/>
      <c r="D425" s="1525"/>
      <c r="E425" s="1525"/>
      <c r="F425" s="1525"/>
      <c r="G425" s="1525"/>
      <c r="H425" s="1525"/>
      <c r="I425" s="1526"/>
      <c r="J425" s="1526"/>
      <c r="K425" s="1526"/>
      <c r="L425" s="1526"/>
      <c r="M425" s="1527"/>
      <c r="N425" s="1528"/>
      <c r="O425" s="1529"/>
      <c r="P425" s="1530"/>
      <c r="Q425" s="1530"/>
      <c r="R425" s="1530"/>
      <c r="S425" s="1530"/>
      <c r="T425" s="1527"/>
      <c r="U425" s="1524"/>
      <c r="V425" s="211"/>
      <c r="W425" s="221" t="s">
        <v>251</v>
      </c>
      <c r="X425" s="1660">
        <f>SUM(X406:X424)</f>
        <v>155184.07400000002</v>
      </c>
      <c r="Y425" s="1559"/>
      <c r="Z425" s="1560"/>
      <c r="AA425" s="1524"/>
      <c r="AB425" s="1524"/>
      <c r="AC425" s="1530"/>
      <c r="AD425" s="1520"/>
      <c r="AE425" s="1520"/>
      <c r="AF425" s="1520"/>
      <c r="AG425" s="1522"/>
    </row>
    <row r="426" spans="1:33" ht="16.5" customHeight="1" thickTop="1" x14ac:dyDescent="0.2">
      <c r="A426" s="1520"/>
      <c r="B426" s="1525"/>
      <c r="C426" s="1525"/>
      <c r="D426" s="1525"/>
      <c r="E426" s="1525"/>
      <c r="F426" s="1525"/>
      <c r="G426" s="1525"/>
      <c r="H426" s="1525"/>
      <c r="I426" s="1526"/>
      <c r="J426" s="1526"/>
      <c r="K426" s="1526"/>
      <c r="L426" s="1526"/>
      <c r="M426" s="1527"/>
      <c r="N426" s="1528"/>
      <c r="O426" s="1529"/>
      <c r="P426" s="1530"/>
      <c r="Q426" s="1530"/>
      <c r="R426" s="1530"/>
      <c r="S426" s="1530"/>
      <c r="T426" s="1527"/>
      <c r="U426" s="1540"/>
      <c r="V426" s="1561"/>
      <c r="W426" s="1562"/>
      <c r="X426" s="1563"/>
      <c r="Y426" s="1564"/>
      <c r="Z426" s="1526"/>
      <c r="AA426" s="1540"/>
      <c r="AB426" s="1540"/>
      <c r="AC426" s="1543"/>
      <c r="AD426" s="1520"/>
      <c r="AE426" s="1520"/>
      <c r="AF426" s="1520"/>
      <c r="AG426" s="1522"/>
    </row>
    <row r="427" spans="1:33" ht="16.5" customHeight="1" x14ac:dyDescent="0.2">
      <c r="A427" s="1520"/>
      <c r="B427" s="1525"/>
      <c r="C427" s="1525"/>
      <c r="D427" s="1525"/>
      <c r="E427" s="1525"/>
      <c r="F427" s="1525"/>
      <c r="G427" s="1525"/>
      <c r="H427" s="1525"/>
      <c r="I427" s="1526"/>
      <c r="J427" s="1526"/>
      <c r="K427" s="1526"/>
      <c r="L427" s="1526"/>
      <c r="M427" s="1527"/>
      <c r="N427" s="1528"/>
      <c r="O427" s="1529"/>
      <c r="P427" s="1530"/>
      <c r="Q427" s="1530"/>
      <c r="R427" s="1530"/>
      <c r="S427" s="1530"/>
      <c r="T427" s="1527"/>
      <c r="U427" s="1524"/>
      <c r="V427" s="1565"/>
      <c r="W427" s="1566" t="s">
        <v>252</v>
      </c>
      <c r="X427" s="1567"/>
      <c r="Y427" s="1568"/>
      <c r="Z427" s="1529"/>
      <c r="AA427" s="1524"/>
      <c r="AB427" s="1524"/>
      <c r="AC427" s="1530"/>
      <c r="AD427" s="1520"/>
      <c r="AE427" s="1520"/>
      <c r="AF427" s="1520"/>
      <c r="AG427" s="1522"/>
    </row>
    <row r="428" spans="1:33" ht="16.5" customHeight="1" x14ac:dyDescent="0.2">
      <c r="A428" s="1520"/>
      <c r="B428" s="1525"/>
      <c r="C428" s="1525"/>
      <c r="D428" s="1525"/>
      <c r="E428" s="1525"/>
      <c r="F428" s="1525"/>
      <c r="G428" s="1525"/>
      <c r="H428" s="1525"/>
      <c r="I428" s="1526"/>
      <c r="J428" s="1526"/>
      <c r="K428" s="1526"/>
      <c r="L428" s="1526"/>
      <c r="M428" s="1527"/>
      <c r="N428" s="1528"/>
      <c r="O428" s="1529"/>
      <c r="P428" s="1530"/>
      <c r="Q428" s="1530"/>
      <c r="R428" s="1530"/>
      <c r="S428" s="1530"/>
      <c r="T428" s="1527"/>
      <c r="U428" s="1524"/>
      <c r="V428" s="1565"/>
      <c r="W428" s="1569" t="s">
        <v>527</v>
      </c>
      <c r="X428" s="1570">
        <f>+SUM(X406:X412)+SUM(X414)+SUM(X416:X418)+X420+SUM(X423)</f>
        <v>92442.58600000001</v>
      </c>
      <c r="Y428" s="1571"/>
      <c r="Z428" s="1529"/>
      <c r="AA428" s="1524"/>
      <c r="AB428" s="1524"/>
      <c r="AC428" s="1530"/>
      <c r="AD428" s="1520"/>
      <c r="AE428" s="1520"/>
      <c r="AF428" s="1520"/>
      <c r="AG428" s="1522"/>
    </row>
    <row r="429" spans="1:33" ht="16.5" customHeight="1" x14ac:dyDescent="0.2">
      <c r="A429" s="1520"/>
      <c r="B429" s="1525"/>
      <c r="C429" s="1525"/>
      <c r="D429" s="1525"/>
      <c r="E429" s="1525"/>
      <c r="F429" s="1525"/>
      <c r="G429" s="1525"/>
      <c r="H429" s="1525"/>
      <c r="I429" s="1526"/>
      <c r="J429" s="1526"/>
      <c r="K429" s="1526"/>
      <c r="L429" s="1526"/>
      <c r="M429" s="1527"/>
      <c r="N429" s="1528"/>
      <c r="O429" s="1529"/>
      <c r="P429" s="1530"/>
      <c r="Q429" s="1530"/>
      <c r="R429" s="1530"/>
      <c r="S429" s="1530"/>
      <c r="T429" s="1527"/>
      <c r="U429" s="1524"/>
      <c r="V429" s="1565"/>
      <c r="W429" s="1569" t="s">
        <v>528</v>
      </c>
      <c r="X429" s="1570">
        <f>+X413+X419</f>
        <v>7500</v>
      </c>
      <c r="Y429" s="1571"/>
      <c r="Z429" s="1520"/>
      <c r="AA429" s="1524"/>
      <c r="AB429" s="1524"/>
      <c r="AC429" s="1530"/>
      <c r="AD429" s="1520"/>
      <c r="AE429" s="1520"/>
      <c r="AF429" s="1520"/>
      <c r="AG429" s="1522"/>
    </row>
    <row r="430" spans="1:33" ht="16.5" customHeight="1" x14ac:dyDescent="0.2">
      <c r="A430" s="1520"/>
      <c r="B430" s="1525"/>
      <c r="C430" s="1525"/>
      <c r="D430" s="1525"/>
      <c r="E430" s="1525"/>
      <c r="F430" s="1525"/>
      <c r="G430" s="1525"/>
      <c r="H430" s="1525"/>
      <c r="I430" s="1526"/>
      <c r="J430" s="1526"/>
      <c r="K430" s="1526"/>
      <c r="L430" s="1526"/>
      <c r="M430" s="1527"/>
      <c r="N430" s="1528"/>
      <c r="O430" s="1529"/>
      <c r="P430" s="1530"/>
      <c r="Q430" s="1530"/>
      <c r="R430" s="1530"/>
      <c r="S430" s="1530"/>
      <c r="T430" s="1527"/>
      <c r="U430" s="1524"/>
      <c r="V430" s="1565"/>
      <c r="W430" s="1569" t="s">
        <v>529</v>
      </c>
      <c r="X430" s="1572">
        <f>X415+X421+X422+X424</f>
        <v>55241.488000000012</v>
      </c>
      <c r="Y430" s="1571"/>
      <c r="Z430" s="1520"/>
      <c r="AA430" s="1524"/>
      <c r="AB430" s="1524"/>
      <c r="AC430" s="1530"/>
      <c r="AD430" s="1520"/>
      <c r="AE430" s="1520"/>
      <c r="AF430" s="1520"/>
      <c r="AG430" s="1522"/>
    </row>
    <row r="431" spans="1:33" ht="16.5" customHeight="1" x14ac:dyDescent="0.2">
      <c r="A431" s="1520"/>
      <c r="B431" s="1525"/>
      <c r="C431" s="1525"/>
      <c r="D431" s="1525"/>
      <c r="E431" s="1525"/>
      <c r="F431" s="1525"/>
      <c r="G431" s="1525"/>
      <c r="H431" s="1525"/>
      <c r="I431" s="1526"/>
      <c r="J431" s="1526"/>
      <c r="K431" s="1526"/>
      <c r="L431" s="1526"/>
      <c r="M431" s="1527"/>
      <c r="N431" s="1528"/>
      <c r="O431" s="1529"/>
      <c r="P431" s="1530"/>
      <c r="Q431" s="1530"/>
      <c r="R431" s="1530"/>
      <c r="S431" s="1530"/>
      <c r="T431" s="1527"/>
      <c r="U431" s="1524"/>
      <c r="V431" s="1565"/>
      <c r="W431" s="1573" t="s">
        <v>251</v>
      </c>
      <c r="X431" s="1661">
        <f>SUM(X428:X430)</f>
        <v>155184.07400000002</v>
      </c>
      <c r="Y431" s="1574"/>
      <c r="Z431" s="1520"/>
      <c r="AA431" s="1524"/>
      <c r="AB431" s="1524"/>
      <c r="AC431" s="1530"/>
      <c r="AD431" s="1520"/>
      <c r="AE431" s="1520"/>
      <c r="AF431" s="1520"/>
      <c r="AG431" s="1522"/>
    </row>
    <row r="432" spans="1:33" ht="16.5" customHeight="1" x14ac:dyDescent="0.2">
      <c r="A432" s="1520"/>
      <c r="B432" s="1525"/>
      <c r="C432" s="1525"/>
      <c r="D432" s="1525"/>
      <c r="E432" s="1525"/>
      <c r="F432" s="1525"/>
      <c r="G432" s="1525"/>
      <c r="H432" s="1525"/>
      <c r="I432" s="1526"/>
      <c r="J432" s="1526"/>
      <c r="K432" s="1526"/>
      <c r="L432" s="1526"/>
      <c r="M432" s="1527"/>
      <c r="N432" s="1528"/>
      <c r="O432" s="1529"/>
      <c r="P432" s="1530"/>
      <c r="Q432" s="1530"/>
      <c r="R432" s="1530"/>
      <c r="S432" s="1530"/>
      <c r="T432" s="1527"/>
      <c r="U432" s="1524"/>
      <c r="V432" s="1565"/>
      <c r="W432" s="1569"/>
      <c r="X432" s="1575"/>
      <c r="Y432" s="1571"/>
      <c r="Z432" s="1520"/>
      <c r="AA432" s="1524"/>
      <c r="AB432" s="1524"/>
      <c r="AC432" s="1530"/>
      <c r="AD432" s="1520"/>
      <c r="AE432" s="1520"/>
      <c r="AF432" s="1520"/>
      <c r="AG432" s="1522"/>
    </row>
    <row r="433" spans="1:33" ht="16.5" customHeight="1" x14ac:dyDescent="0.2">
      <c r="A433" s="1520"/>
      <c r="B433" s="1525"/>
      <c r="C433" s="1525"/>
      <c r="D433" s="1525"/>
      <c r="E433" s="1525"/>
      <c r="F433" s="1525"/>
      <c r="G433" s="1525"/>
      <c r="H433" s="1525"/>
      <c r="I433" s="1526"/>
      <c r="J433" s="1526"/>
      <c r="K433" s="1526"/>
      <c r="L433" s="1526"/>
      <c r="M433" s="1527"/>
      <c r="N433" s="1528"/>
      <c r="O433" s="1529"/>
      <c r="P433" s="1530"/>
      <c r="Q433" s="1530"/>
      <c r="R433" s="1530"/>
      <c r="S433" s="1530"/>
      <c r="T433" s="1527"/>
      <c r="U433" s="1524"/>
      <c r="V433" s="1565"/>
      <c r="W433" s="1573" t="s">
        <v>256</v>
      </c>
      <c r="X433" s="1576"/>
      <c r="Y433" s="1571"/>
      <c r="Z433" s="1520"/>
      <c r="AA433" s="1524"/>
      <c r="AB433" s="1524"/>
      <c r="AC433" s="1530"/>
      <c r="AD433" s="1520"/>
      <c r="AE433" s="1520"/>
      <c r="AF433" s="1520"/>
      <c r="AG433" s="1522"/>
    </row>
    <row r="434" spans="1:33" ht="16.5" customHeight="1" x14ac:dyDescent="0.2">
      <c r="A434" s="1520"/>
      <c r="B434" s="1525"/>
      <c r="C434" s="1525"/>
      <c r="D434" s="1525"/>
      <c r="E434" s="1525"/>
      <c r="F434" s="1525"/>
      <c r="G434" s="1525"/>
      <c r="H434" s="1525"/>
      <c r="I434" s="1526"/>
      <c r="J434" s="1526"/>
      <c r="K434" s="1526"/>
      <c r="L434" s="1526"/>
      <c r="M434" s="1527"/>
      <c r="N434" s="1528"/>
      <c r="O434" s="1529"/>
      <c r="P434" s="1530"/>
      <c r="Q434" s="1530"/>
      <c r="R434" s="1530"/>
      <c r="S434" s="1530"/>
      <c r="T434" s="1527"/>
      <c r="U434" s="1524"/>
      <c r="V434" s="1520"/>
      <c r="W434" s="1569" t="s">
        <v>530</v>
      </c>
      <c r="X434" s="1570">
        <f>+SUM(X406:X419)</f>
        <v>111930.986</v>
      </c>
      <c r="Y434" s="1571"/>
      <c r="Z434" s="1520"/>
      <c r="AA434" s="1524"/>
      <c r="AB434" s="1524"/>
      <c r="AC434" s="1530"/>
      <c r="AD434" s="1520"/>
      <c r="AE434" s="1520"/>
      <c r="AF434" s="1520"/>
      <c r="AG434" s="1522"/>
    </row>
    <row r="435" spans="1:33" ht="16.5" customHeight="1" x14ac:dyDescent="0.2">
      <c r="A435" s="1520"/>
      <c r="B435" s="1525"/>
      <c r="C435" s="1525"/>
      <c r="D435" s="1525"/>
      <c r="E435" s="1525"/>
      <c r="F435" s="1525"/>
      <c r="G435" s="1525"/>
      <c r="H435" s="1525"/>
      <c r="I435" s="1526"/>
      <c r="J435" s="1526"/>
      <c r="K435" s="1526"/>
      <c r="L435" s="1526"/>
      <c r="M435" s="1527"/>
      <c r="N435" s="1528"/>
      <c r="O435" s="1529"/>
      <c r="P435" s="1530"/>
      <c r="Q435" s="1530"/>
      <c r="R435" s="1530"/>
      <c r="S435" s="1530"/>
      <c r="T435" s="1527"/>
      <c r="U435" s="1524"/>
      <c r="V435" s="1520"/>
      <c r="W435" s="1569" t="s">
        <v>531</v>
      </c>
      <c r="X435" s="1570">
        <f>+X421+X422</f>
        <v>26430.488000000005</v>
      </c>
      <c r="Y435" s="1571"/>
      <c r="Z435" s="1522"/>
      <c r="AA435" s="1524"/>
      <c r="AB435" s="1524"/>
      <c r="AC435" s="1530"/>
      <c r="AD435" s="1520"/>
      <c r="AE435" s="1520"/>
      <c r="AF435" s="1520"/>
      <c r="AG435" s="1522"/>
    </row>
    <row r="436" spans="1:33" ht="16.5" customHeight="1" x14ac:dyDescent="0.2">
      <c r="A436" s="1520"/>
      <c r="B436" s="1525"/>
      <c r="C436" s="1525"/>
      <c r="D436" s="1525"/>
      <c r="E436" s="1525"/>
      <c r="F436" s="1525"/>
      <c r="G436" s="1525"/>
      <c r="H436" s="1525"/>
      <c r="I436" s="1526"/>
      <c r="J436" s="1526"/>
      <c r="K436" s="1526"/>
      <c r="L436" s="1526"/>
      <c r="M436" s="1527"/>
      <c r="N436" s="1528"/>
      <c r="O436" s="1529"/>
      <c r="P436" s="1530"/>
      <c r="Q436" s="1530"/>
      <c r="R436" s="1530"/>
      <c r="S436" s="1530"/>
      <c r="T436" s="1527"/>
      <c r="U436" s="1524"/>
      <c r="V436" s="1520"/>
      <c r="W436" s="1569" t="s">
        <v>532</v>
      </c>
      <c r="X436" s="1572">
        <f>+X423+X424</f>
        <v>16275.6</v>
      </c>
      <c r="Y436" s="1571"/>
      <c r="Z436" s="1520"/>
      <c r="AA436" s="1524"/>
      <c r="AB436" s="1524"/>
      <c r="AC436" s="1530"/>
      <c r="AD436" s="1520"/>
      <c r="AE436" s="1520"/>
      <c r="AF436" s="1520"/>
      <c r="AG436" s="1522"/>
    </row>
    <row r="437" spans="1:33" ht="16.5" customHeight="1" x14ac:dyDescent="0.2">
      <c r="A437" s="1520"/>
      <c r="B437" s="1525"/>
      <c r="C437" s="1525"/>
      <c r="D437" s="1525"/>
      <c r="E437" s="1525"/>
      <c r="F437" s="1525"/>
      <c r="G437" s="1525"/>
      <c r="H437" s="1525"/>
      <c r="I437" s="1526"/>
      <c r="J437" s="1526"/>
      <c r="K437" s="1526"/>
      <c r="L437" s="1526"/>
      <c r="M437" s="1527"/>
      <c r="N437" s="1528"/>
      <c r="O437" s="1529"/>
      <c r="P437" s="1530"/>
      <c r="Q437" s="1530"/>
      <c r="R437" s="1530"/>
      <c r="S437" s="1530"/>
      <c r="T437" s="1527"/>
      <c r="U437" s="1531"/>
      <c r="V437" s="1520"/>
      <c r="W437" s="1573" t="s">
        <v>251</v>
      </c>
      <c r="X437" s="1661">
        <f>SUM(X434:X436)</f>
        <v>154637.07400000002</v>
      </c>
      <c r="Y437" s="1574"/>
      <c r="Z437" s="1520"/>
      <c r="AA437" s="1524"/>
      <c r="AB437" s="1524"/>
      <c r="AC437" s="1530"/>
      <c r="AD437" s="1520"/>
      <c r="AE437" s="1520"/>
      <c r="AF437" s="1520"/>
      <c r="AG437" s="1522"/>
    </row>
  </sheetData>
  <mergeCells count="1524">
    <mergeCell ref="A379:A395"/>
    <mergeCell ref="A10:A24"/>
    <mergeCell ref="A25:A50"/>
    <mergeCell ref="S348:S354"/>
    <mergeCell ref="N8:N9"/>
    <mergeCell ref="O8:R8"/>
    <mergeCell ref="S8:S9"/>
    <mergeCell ref="T8:T9"/>
    <mergeCell ref="U8:Z8"/>
    <mergeCell ref="AA8:AC8"/>
    <mergeCell ref="F8:F9"/>
    <mergeCell ref="G8:G9"/>
    <mergeCell ref="H8:H9"/>
    <mergeCell ref="I8:J8"/>
    <mergeCell ref="K8:L8"/>
    <mergeCell ref="M8:M9"/>
    <mergeCell ref="T352:T354"/>
    <mergeCell ref="T348:T351"/>
    <mergeCell ref="I348:I354"/>
    <mergeCell ref="J348:J354"/>
    <mergeCell ref="K348:K354"/>
    <mergeCell ref="L348:L354"/>
    <mergeCell ref="M348:M354"/>
    <mergeCell ref="N348:N354"/>
    <mergeCell ref="T343:T347"/>
    <mergeCell ref="B342:M342"/>
    <mergeCell ref="U342:AA342"/>
    <mergeCell ref="N343:N347"/>
    <mergeCell ref="O343:O347"/>
    <mergeCell ref="P343:P347"/>
    <mergeCell ref="Q343:Q347"/>
    <mergeCell ref="R343:R347"/>
    <mergeCell ref="S343:S347"/>
    <mergeCell ref="H343:H347"/>
    <mergeCell ref="I343:I347"/>
    <mergeCell ref="A6:L6"/>
    <mergeCell ref="M6:V6"/>
    <mergeCell ref="W6:AG6"/>
    <mergeCell ref="A7:N7"/>
    <mergeCell ref="O7:AG7"/>
    <mergeCell ref="A8:A9"/>
    <mergeCell ref="B8:B9"/>
    <mergeCell ref="C8:C9"/>
    <mergeCell ref="D8:D9"/>
    <mergeCell ref="E8:E9"/>
    <mergeCell ref="A3:L3"/>
    <mergeCell ref="M3:U3"/>
    <mergeCell ref="V3:AG3"/>
    <mergeCell ref="A4:L4"/>
    <mergeCell ref="M4:U4"/>
    <mergeCell ref="V4:AG4"/>
    <mergeCell ref="T328:T336"/>
    <mergeCell ref="AG328:AG336"/>
    <mergeCell ref="E337:E341"/>
    <mergeCell ref="F337:F341"/>
    <mergeCell ref="G337:G341"/>
    <mergeCell ref="H337:H341"/>
    <mergeCell ref="I337:I341"/>
    <mergeCell ref="N328:N336"/>
    <mergeCell ref="O328:O336"/>
    <mergeCell ref="P328:P336"/>
    <mergeCell ref="Q328:Q336"/>
    <mergeCell ref="R328:R336"/>
    <mergeCell ref="S328:S336"/>
    <mergeCell ref="A1:L1"/>
    <mergeCell ref="M1:U1"/>
    <mergeCell ref="V1:AG1"/>
    <mergeCell ref="A2:L2"/>
    <mergeCell ref="M2:U2"/>
    <mergeCell ref="V2:AG2"/>
    <mergeCell ref="AD8:AF8"/>
    <mergeCell ref="AG8:AG9"/>
    <mergeCell ref="A397:AG397"/>
    <mergeCell ref="D410:E410"/>
    <mergeCell ref="N410:O410"/>
    <mergeCell ref="D411:E411"/>
    <mergeCell ref="N411:O411"/>
    <mergeCell ref="U403:Y403"/>
    <mergeCell ref="B395:M395"/>
    <mergeCell ref="U395:AA395"/>
    <mergeCell ref="AD395:AG395"/>
    <mergeCell ref="A396:M396"/>
    <mergeCell ref="U396:AA396"/>
    <mergeCell ref="AD396:AG396"/>
    <mergeCell ref="P388:P394"/>
    <mergeCell ref="Q388:Q394"/>
    <mergeCell ref="R388:R394"/>
    <mergeCell ref="S388:S394"/>
    <mergeCell ref="T388:T394"/>
    <mergeCell ref="AG388:AG394"/>
    <mergeCell ref="J388:J394"/>
    <mergeCell ref="K388:K394"/>
    <mergeCell ref="L388:L394"/>
    <mergeCell ref="M388:M394"/>
    <mergeCell ref="N388:N394"/>
    <mergeCell ref="O388:O394"/>
    <mergeCell ref="B388:B394"/>
    <mergeCell ref="C388:C394"/>
    <mergeCell ref="D388:D394"/>
    <mergeCell ref="E388:E394"/>
    <mergeCell ref="F388:F394"/>
    <mergeCell ref="G388:G394"/>
    <mergeCell ref="H388:H394"/>
    <mergeCell ref="I388:I394"/>
    <mergeCell ref="M381:M387"/>
    <mergeCell ref="N381:N387"/>
    <mergeCell ref="S379:S380"/>
    <mergeCell ref="T379:T380"/>
    <mergeCell ref="AG379:AG380"/>
    <mergeCell ref="B381:B387"/>
    <mergeCell ref="C381:C387"/>
    <mergeCell ref="D381:D387"/>
    <mergeCell ref="E381:E387"/>
    <mergeCell ref="F381:F387"/>
    <mergeCell ref="G381:G387"/>
    <mergeCell ref="H381:H387"/>
    <mergeCell ref="M379:M380"/>
    <mergeCell ref="N379:N380"/>
    <mergeCell ref="O379:O380"/>
    <mergeCell ref="P379:P380"/>
    <mergeCell ref="Q379:Q380"/>
    <mergeCell ref="R379:R380"/>
    <mergeCell ref="G379:G380"/>
    <mergeCell ref="H379:H380"/>
    <mergeCell ref="I379:I380"/>
    <mergeCell ref="J379:J380"/>
    <mergeCell ref="K379:K380"/>
    <mergeCell ref="L379:L380"/>
    <mergeCell ref="B379:B380"/>
    <mergeCell ref="C379:C380"/>
    <mergeCell ref="D379:D380"/>
    <mergeCell ref="E379:E380"/>
    <mergeCell ref="F379:F380"/>
    <mergeCell ref="AG381:AG387"/>
    <mergeCell ref="Q373:Q377"/>
    <mergeCell ref="R373:R377"/>
    <mergeCell ref="S373:S377"/>
    <mergeCell ref="T373:T377"/>
    <mergeCell ref="AG373:AG377"/>
    <mergeCell ref="B378:M378"/>
    <mergeCell ref="U378:AA378"/>
    <mergeCell ref="AD378:AG378"/>
    <mergeCell ref="K373:K377"/>
    <mergeCell ref="L373:L377"/>
    <mergeCell ref="M373:M377"/>
    <mergeCell ref="N373:N377"/>
    <mergeCell ref="O373:O377"/>
    <mergeCell ref="P373:P377"/>
    <mergeCell ref="O381:O387"/>
    <mergeCell ref="P381:P387"/>
    <mergeCell ref="Q381:Q387"/>
    <mergeCell ref="R381:R387"/>
    <mergeCell ref="S381:S387"/>
    <mergeCell ref="T381:T387"/>
    <mergeCell ref="I381:I387"/>
    <mergeCell ref="J381:J387"/>
    <mergeCell ref="K381:K387"/>
    <mergeCell ref="L381:L387"/>
    <mergeCell ref="B373:B377"/>
    <mergeCell ref="C373:C377"/>
    <mergeCell ref="D373:D377"/>
    <mergeCell ref="E373:E377"/>
    <mergeCell ref="F373:F377"/>
    <mergeCell ref="G373:G377"/>
    <mergeCell ref="H373:H377"/>
    <mergeCell ref="I373:I377"/>
    <mergeCell ref="J373:J377"/>
    <mergeCell ref="O366:O372"/>
    <mergeCell ref="P366:P372"/>
    <mergeCell ref="Q366:Q372"/>
    <mergeCell ref="R366:R372"/>
    <mergeCell ref="S366:S372"/>
    <mergeCell ref="T366:T372"/>
    <mergeCell ref="I366:I372"/>
    <mergeCell ref="J366:J372"/>
    <mergeCell ref="K366:K372"/>
    <mergeCell ref="L366:L372"/>
    <mergeCell ref="M366:M372"/>
    <mergeCell ref="N366:N372"/>
    <mergeCell ref="T363:T365"/>
    <mergeCell ref="AG363:AG365"/>
    <mergeCell ref="B366:B372"/>
    <mergeCell ref="C366:C372"/>
    <mergeCell ref="D366:D372"/>
    <mergeCell ref="E366:E372"/>
    <mergeCell ref="F366:F372"/>
    <mergeCell ref="G366:G372"/>
    <mergeCell ref="H366:H372"/>
    <mergeCell ref="N363:N365"/>
    <mergeCell ref="O363:O365"/>
    <mergeCell ref="P363:P365"/>
    <mergeCell ref="Q363:Q365"/>
    <mergeCell ref="R363:R365"/>
    <mergeCell ref="S363:S365"/>
    <mergeCell ref="H363:H365"/>
    <mergeCell ref="I363:I365"/>
    <mergeCell ref="J363:J365"/>
    <mergeCell ref="K363:K365"/>
    <mergeCell ref="L363:L365"/>
    <mergeCell ref="M363:M365"/>
    <mergeCell ref="B363:B365"/>
    <mergeCell ref="C363:C365"/>
    <mergeCell ref="D363:D365"/>
    <mergeCell ref="E363:E365"/>
    <mergeCell ref="F363:F365"/>
    <mergeCell ref="G363:G365"/>
    <mergeCell ref="AG366:AG372"/>
    <mergeCell ref="U360:AA360"/>
    <mergeCell ref="AD360:AG360"/>
    <mergeCell ref="B361:B362"/>
    <mergeCell ref="C361:C362"/>
    <mergeCell ref="D361:D362"/>
    <mergeCell ref="E361:E362"/>
    <mergeCell ref="N355:N359"/>
    <mergeCell ref="O355:O359"/>
    <mergeCell ref="P355:P359"/>
    <mergeCell ref="Q355:Q359"/>
    <mergeCell ref="R355:R359"/>
    <mergeCell ref="S355:S359"/>
    <mergeCell ref="H355:H359"/>
    <mergeCell ref="I355:I359"/>
    <mergeCell ref="J355:J359"/>
    <mergeCell ref="K355:K359"/>
    <mergeCell ref="L355:L359"/>
    <mergeCell ref="M355:M359"/>
    <mergeCell ref="B355:B359"/>
    <mergeCell ref="C355:C359"/>
    <mergeCell ref="D355:D359"/>
    <mergeCell ref="E355:E359"/>
    <mergeCell ref="F355:F359"/>
    <mergeCell ref="G355:G359"/>
    <mergeCell ref="R361:R362"/>
    <mergeCell ref="S361:S362"/>
    <mergeCell ref="T361:T362"/>
    <mergeCell ref="AG361:AG362"/>
    <mergeCell ref="T355:T359"/>
    <mergeCell ref="AG355:AG359"/>
    <mergeCell ref="B348:B354"/>
    <mergeCell ref="C348:C354"/>
    <mergeCell ref="D348:D354"/>
    <mergeCell ref="E348:E354"/>
    <mergeCell ref="F348:F354"/>
    <mergeCell ref="G348:G354"/>
    <mergeCell ref="H348:H354"/>
    <mergeCell ref="L361:L362"/>
    <mergeCell ref="M361:M362"/>
    <mergeCell ref="N361:N362"/>
    <mergeCell ref="O361:O362"/>
    <mergeCell ref="P361:P362"/>
    <mergeCell ref="Q361:Q362"/>
    <mergeCell ref="F361:F362"/>
    <mergeCell ref="G361:G362"/>
    <mergeCell ref="H361:H362"/>
    <mergeCell ref="I361:I362"/>
    <mergeCell ref="J361:J362"/>
    <mergeCell ref="K361:K362"/>
    <mergeCell ref="B360:M360"/>
    <mergeCell ref="AG348:AG354"/>
    <mergeCell ref="O348:O354"/>
    <mergeCell ref="P348:P354"/>
    <mergeCell ref="Q348:Q354"/>
    <mergeCell ref="R348:R354"/>
    <mergeCell ref="J343:J347"/>
    <mergeCell ref="K343:K347"/>
    <mergeCell ref="L343:L347"/>
    <mergeCell ref="M343:M347"/>
    <mergeCell ref="AD342:AG342"/>
    <mergeCell ref="B343:B347"/>
    <mergeCell ref="C343:C347"/>
    <mergeCell ref="D343:D347"/>
    <mergeCell ref="E343:E347"/>
    <mergeCell ref="F343:F347"/>
    <mergeCell ref="G343:G347"/>
    <mergeCell ref="P337:P341"/>
    <mergeCell ref="Q337:Q341"/>
    <mergeCell ref="R337:R341"/>
    <mergeCell ref="S337:S341"/>
    <mergeCell ref="T337:T341"/>
    <mergeCell ref="AG337:AG341"/>
    <mergeCell ref="J337:J341"/>
    <mergeCell ref="K337:K341"/>
    <mergeCell ref="L337:L341"/>
    <mergeCell ref="M337:M341"/>
    <mergeCell ref="N337:N341"/>
    <mergeCell ref="O337:O341"/>
    <mergeCell ref="AG343:AG347"/>
    <mergeCell ref="B337:B341"/>
    <mergeCell ref="C337:C341"/>
    <mergeCell ref="D337:D341"/>
    <mergeCell ref="H328:H336"/>
    <mergeCell ref="I328:I336"/>
    <mergeCell ref="J328:J336"/>
    <mergeCell ref="K328:K336"/>
    <mergeCell ref="L328:L336"/>
    <mergeCell ref="M328:M336"/>
    <mergeCell ref="B328:B336"/>
    <mergeCell ref="C328:C336"/>
    <mergeCell ref="D328:D336"/>
    <mergeCell ref="E328:E336"/>
    <mergeCell ref="F328:F336"/>
    <mergeCell ref="G328:G336"/>
    <mergeCell ref="M326:M327"/>
    <mergeCell ref="N326:N327"/>
    <mergeCell ref="O326:O327"/>
    <mergeCell ref="P326:P327"/>
    <mergeCell ref="Q326:Q327"/>
    <mergeCell ref="R326:R327"/>
    <mergeCell ref="G326:G327"/>
    <mergeCell ref="H326:H327"/>
    <mergeCell ref="I326:I327"/>
    <mergeCell ref="J326:J327"/>
    <mergeCell ref="K326:K327"/>
    <mergeCell ref="L326:L327"/>
    <mergeCell ref="B326:B327"/>
    <mergeCell ref="C326:C327"/>
    <mergeCell ref="D326:D327"/>
    <mergeCell ref="E326:E327"/>
    <mergeCell ref="F326:F327"/>
    <mergeCell ref="B325:M325"/>
    <mergeCell ref="U325:AA325"/>
    <mergeCell ref="AD325:AG325"/>
    <mergeCell ref="M323:M324"/>
    <mergeCell ref="N323:N324"/>
    <mergeCell ref="O323:O324"/>
    <mergeCell ref="P323:P324"/>
    <mergeCell ref="Q323:Q324"/>
    <mergeCell ref="R323:R324"/>
    <mergeCell ref="G323:G324"/>
    <mergeCell ref="H323:H324"/>
    <mergeCell ref="I323:I324"/>
    <mergeCell ref="J323:J324"/>
    <mergeCell ref="K323:K324"/>
    <mergeCell ref="L323:L324"/>
    <mergeCell ref="S326:S327"/>
    <mergeCell ref="T326:T327"/>
    <mergeCell ref="AG326:AG327"/>
    <mergeCell ref="T318:T322"/>
    <mergeCell ref="AG318:AG322"/>
    <mergeCell ref="B323:B324"/>
    <mergeCell ref="C323:C324"/>
    <mergeCell ref="D323:D324"/>
    <mergeCell ref="E323:E324"/>
    <mergeCell ref="F323:F324"/>
    <mergeCell ref="K318:K322"/>
    <mergeCell ref="L318:L322"/>
    <mergeCell ref="M318:M322"/>
    <mergeCell ref="N318:N322"/>
    <mergeCell ref="O318:O322"/>
    <mergeCell ref="P318:P322"/>
    <mergeCell ref="AG315:AG317"/>
    <mergeCell ref="B318:B322"/>
    <mergeCell ref="C318:C322"/>
    <mergeCell ref="D318:D322"/>
    <mergeCell ref="E318:E322"/>
    <mergeCell ref="F318:F322"/>
    <mergeCell ref="G318:G322"/>
    <mergeCell ref="H318:H322"/>
    <mergeCell ref="I318:I322"/>
    <mergeCell ref="J318:J322"/>
    <mergeCell ref="O315:O317"/>
    <mergeCell ref="P315:P317"/>
    <mergeCell ref="Q315:Q317"/>
    <mergeCell ref="R315:R317"/>
    <mergeCell ref="S315:S317"/>
    <mergeCell ref="T315:T317"/>
    <mergeCell ref="S323:S324"/>
    <mergeCell ref="T323:T324"/>
    <mergeCell ref="AG323:AG324"/>
    <mergeCell ref="P308:P314"/>
    <mergeCell ref="Q308:Q314"/>
    <mergeCell ref="R308:R314"/>
    <mergeCell ref="G308:G314"/>
    <mergeCell ref="H308:H314"/>
    <mergeCell ref="I308:I314"/>
    <mergeCell ref="J308:J314"/>
    <mergeCell ref="K308:K314"/>
    <mergeCell ref="L308:L314"/>
    <mergeCell ref="B308:B314"/>
    <mergeCell ref="C308:C314"/>
    <mergeCell ref="D308:D314"/>
    <mergeCell ref="E308:E314"/>
    <mergeCell ref="F308:F314"/>
    <mergeCell ref="Q318:Q322"/>
    <mergeCell ref="R318:R322"/>
    <mergeCell ref="S318:S322"/>
    <mergeCell ref="AG302:AG306"/>
    <mergeCell ref="B307:M307"/>
    <mergeCell ref="U307:AA307"/>
    <mergeCell ref="AD307:AG307"/>
    <mergeCell ref="K302:K306"/>
    <mergeCell ref="L302:L306"/>
    <mergeCell ref="M302:M306"/>
    <mergeCell ref="N302:N306"/>
    <mergeCell ref="O302:O306"/>
    <mergeCell ref="P302:P306"/>
    <mergeCell ref="I315:I317"/>
    <mergeCell ref="J315:J317"/>
    <mergeCell ref="K315:K317"/>
    <mergeCell ref="L315:L317"/>
    <mergeCell ref="M315:M317"/>
    <mergeCell ref="N315:N317"/>
    <mergeCell ref="S308:S314"/>
    <mergeCell ref="T308:T314"/>
    <mergeCell ref="AG308:AG314"/>
    <mergeCell ref="B315:B317"/>
    <mergeCell ref="C315:C317"/>
    <mergeCell ref="D315:D317"/>
    <mergeCell ref="E315:E317"/>
    <mergeCell ref="F315:F317"/>
    <mergeCell ref="G315:G317"/>
    <mergeCell ref="B302:B306"/>
    <mergeCell ref="C302:C306"/>
    <mergeCell ref="D302:D306"/>
    <mergeCell ref="H315:H317"/>
    <mergeCell ref="M308:M314"/>
    <mergeCell ref="N308:N314"/>
    <mergeCell ref="O308:O314"/>
    <mergeCell ref="E302:E306"/>
    <mergeCell ref="F302:F306"/>
    <mergeCell ref="G302:G306"/>
    <mergeCell ref="H302:H306"/>
    <mergeCell ref="I302:I306"/>
    <mergeCell ref="J302:J306"/>
    <mergeCell ref="O300:O301"/>
    <mergeCell ref="P300:P301"/>
    <mergeCell ref="Q300:Q301"/>
    <mergeCell ref="R300:R301"/>
    <mergeCell ref="S300:S301"/>
    <mergeCell ref="T300:T301"/>
    <mergeCell ref="I300:I301"/>
    <mergeCell ref="J300:J301"/>
    <mergeCell ref="K300:K301"/>
    <mergeCell ref="L300:L301"/>
    <mergeCell ref="M300:M301"/>
    <mergeCell ref="N300:N301"/>
    <mergeCell ref="Q302:Q306"/>
    <mergeCell ref="R302:R306"/>
    <mergeCell ref="S302:S306"/>
    <mergeCell ref="T302:T306"/>
    <mergeCell ref="S291:S299"/>
    <mergeCell ref="T291:T299"/>
    <mergeCell ref="AG291:AG299"/>
    <mergeCell ref="B300:B301"/>
    <mergeCell ref="C300:C301"/>
    <mergeCell ref="D300:D301"/>
    <mergeCell ref="E300:E301"/>
    <mergeCell ref="F300:F301"/>
    <mergeCell ref="G300:G301"/>
    <mergeCell ref="H300:H301"/>
    <mergeCell ref="M291:M299"/>
    <mergeCell ref="N291:N299"/>
    <mergeCell ref="O291:O299"/>
    <mergeCell ref="P291:P299"/>
    <mergeCell ref="Q291:Q299"/>
    <mergeCell ref="R291:R299"/>
    <mergeCell ref="G291:G299"/>
    <mergeCell ref="H291:H299"/>
    <mergeCell ref="I291:I299"/>
    <mergeCell ref="J291:J299"/>
    <mergeCell ref="K291:K299"/>
    <mergeCell ref="L291:L299"/>
    <mergeCell ref="B291:B299"/>
    <mergeCell ref="C291:C299"/>
    <mergeCell ref="D291:D299"/>
    <mergeCell ref="E291:E299"/>
    <mergeCell ref="F291:F299"/>
    <mergeCell ref="AG300:AG301"/>
    <mergeCell ref="Q288:Q289"/>
    <mergeCell ref="R288:R289"/>
    <mergeCell ref="S288:S289"/>
    <mergeCell ref="T288:T289"/>
    <mergeCell ref="AG288:AG289"/>
    <mergeCell ref="B290:M290"/>
    <mergeCell ref="U290:AA290"/>
    <mergeCell ref="AD290:AG290"/>
    <mergeCell ref="K288:K289"/>
    <mergeCell ref="L288:L289"/>
    <mergeCell ref="M288:M289"/>
    <mergeCell ref="N288:N289"/>
    <mergeCell ref="O288:O289"/>
    <mergeCell ref="P288:P289"/>
    <mergeCell ref="AG283:AG287"/>
    <mergeCell ref="B288:B289"/>
    <mergeCell ref="C288:C289"/>
    <mergeCell ref="D288:D289"/>
    <mergeCell ref="E288:E289"/>
    <mergeCell ref="F288:F289"/>
    <mergeCell ref="G288:G289"/>
    <mergeCell ref="H288:H289"/>
    <mergeCell ref="I288:I289"/>
    <mergeCell ref="J288:J289"/>
    <mergeCell ref="O283:O287"/>
    <mergeCell ref="P283:P287"/>
    <mergeCell ref="Q283:Q287"/>
    <mergeCell ref="R283:R287"/>
    <mergeCell ref="S283:S287"/>
    <mergeCell ref="T283:T287"/>
    <mergeCell ref="I283:I287"/>
    <mergeCell ref="J283:J287"/>
    <mergeCell ref="K283:K287"/>
    <mergeCell ref="L283:L287"/>
    <mergeCell ref="M283:M287"/>
    <mergeCell ref="N283:N287"/>
    <mergeCell ref="S274:S282"/>
    <mergeCell ref="T274:T282"/>
    <mergeCell ref="AG274:AG282"/>
    <mergeCell ref="B283:B287"/>
    <mergeCell ref="C283:C287"/>
    <mergeCell ref="D283:D287"/>
    <mergeCell ref="E283:E287"/>
    <mergeCell ref="F283:F287"/>
    <mergeCell ref="G283:G287"/>
    <mergeCell ref="H283:H287"/>
    <mergeCell ref="M274:M282"/>
    <mergeCell ref="N274:N282"/>
    <mergeCell ref="O274:O282"/>
    <mergeCell ref="P274:P282"/>
    <mergeCell ref="Q274:Q282"/>
    <mergeCell ref="R274:R282"/>
    <mergeCell ref="G274:G282"/>
    <mergeCell ref="H274:H282"/>
    <mergeCell ref="I274:I282"/>
    <mergeCell ref="J274:J282"/>
    <mergeCell ref="K274:K282"/>
    <mergeCell ref="L274:L282"/>
    <mergeCell ref="B274:B282"/>
    <mergeCell ref="C274:C282"/>
    <mergeCell ref="D274:D282"/>
    <mergeCell ref="E274:E282"/>
    <mergeCell ref="F274:F282"/>
    <mergeCell ref="Q268:Q272"/>
    <mergeCell ref="R268:R272"/>
    <mergeCell ref="S268:S272"/>
    <mergeCell ref="T268:T272"/>
    <mergeCell ref="AG268:AG272"/>
    <mergeCell ref="B273:M273"/>
    <mergeCell ref="U273:AA273"/>
    <mergeCell ref="AD273:AG273"/>
    <mergeCell ref="K268:K272"/>
    <mergeCell ref="L268:L272"/>
    <mergeCell ref="M268:M272"/>
    <mergeCell ref="N268:N272"/>
    <mergeCell ref="O268:O272"/>
    <mergeCell ref="P268:P272"/>
    <mergeCell ref="AG266:AG267"/>
    <mergeCell ref="B268:B272"/>
    <mergeCell ref="C268:C272"/>
    <mergeCell ref="D268:D272"/>
    <mergeCell ref="E268:E272"/>
    <mergeCell ref="F268:F272"/>
    <mergeCell ref="G268:G272"/>
    <mergeCell ref="H268:H272"/>
    <mergeCell ref="I268:I272"/>
    <mergeCell ref="J268:J272"/>
    <mergeCell ref="O266:O267"/>
    <mergeCell ref="P266:P267"/>
    <mergeCell ref="Q266:Q267"/>
    <mergeCell ref="R266:R267"/>
    <mergeCell ref="S266:S267"/>
    <mergeCell ref="T266:T267"/>
    <mergeCell ref="I266:I267"/>
    <mergeCell ref="J266:J267"/>
    <mergeCell ref="K266:K267"/>
    <mergeCell ref="L266:L267"/>
    <mergeCell ref="M266:M267"/>
    <mergeCell ref="N266:N267"/>
    <mergeCell ref="S257:S265"/>
    <mergeCell ref="T257:T265"/>
    <mergeCell ref="AG257:AG265"/>
    <mergeCell ref="B266:B267"/>
    <mergeCell ref="C266:C267"/>
    <mergeCell ref="D266:D267"/>
    <mergeCell ref="E266:E267"/>
    <mergeCell ref="F266:F267"/>
    <mergeCell ref="G266:G267"/>
    <mergeCell ref="H266:H267"/>
    <mergeCell ref="M257:M265"/>
    <mergeCell ref="N257:N265"/>
    <mergeCell ref="O257:O265"/>
    <mergeCell ref="P257:P265"/>
    <mergeCell ref="Q257:Q265"/>
    <mergeCell ref="R257:R265"/>
    <mergeCell ref="G257:G265"/>
    <mergeCell ref="H257:H265"/>
    <mergeCell ref="I257:I265"/>
    <mergeCell ref="J257:J265"/>
    <mergeCell ref="K257:K265"/>
    <mergeCell ref="L257:L265"/>
    <mergeCell ref="B256:M256"/>
    <mergeCell ref="U256:AA256"/>
    <mergeCell ref="AD256:AG256"/>
    <mergeCell ref="B257:B265"/>
    <mergeCell ref="C257:C265"/>
    <mergeCell ref="D257:D265"/>
    <mergeCell ref="E257:E265"/>
    <mergeCell ref="F257:F265"/>
    <mergeCell ref="O251:O255"/>
    <mergeCell ref="P251:P255"/>
    <mergeCell ref="Q251:Q255"/>
    <mergeCell ref="R251:R255"/>
    <mergeCell ref="S251:S255"/>
    <mergeCell ref="T251:T255"/>
    <mergeCell ref="AG249:AG250"/>
    <mergeCell ref="B251:B255"/>
    <mergeCell ref="C251:C255"/>
    <mergeCell ref="D251:D255"/>
    <mergeCell ref="E251:E255"/>
    <mergeCell ref="F251:F255"/>
    <mergeCell ref="G251:G255"/>
    <mergeCell ref="H251:H255"/>
    <mergeCell ref="I251:I255"/>
    <mergeCell ref="J251:J255"/>
    <mergeCell ref="P242:P250"/>
    <mergeCell ref="Q242:Q250"/>
    <mergeCell ref="R242:R250"/>
    <mergeCell ref="S242:S250"/>
    <mergeCell ref="T242:T250"/>
    <mergeCell ref="K251:K255"/>
    <mergeCell ref="L251:L255"/>
    <mergeCell ref="M251:M255"/>
    <mergeCell ref="N251:N255"/>
    <mergeCell ref="J242:J250"/>
    <mergeCell ref="K242:K250"/>
    <mergeCell ref="L242:L250"/>
    <mergeCell ref="M242:M250"/>
    <mergeCell ref="N242:N250"/>
    <mergeCell ref="O242:O250"/>
    <mergeCell ref="T240:T241"/>
    <mergeCell ref="AG240:AG248"/>
    <mergeCell ref="B242:B250"/>
    <mergeCell ref="C242:C250"/>
    <mergeCell ref="D242:D250"/>
    <mergeCell ref="E242:E250"/>
    <mergeCell ref="F242:F250"/>
    <mergeCell ref="G242:G250"/>
    <mergeCell ref="H242:H250"/>
    <mergeCell ref="I242:I250"/>
    <mergeCell ref="N240:N241"/>
    <mergeCell ref="O240:O241"/>
    <mergeCell ref="P240:P241"/>
    <mergeCell ref="Q240:Q241"/>
    <mergeCell ref="R240:R241"/>
    <mergeCell ref="S240:S241"/>
    <mergeCell ref="H240:H241"/>
    <mergeCell ref="I240:I241"/>
    <mergeCell ref="J240:J241"/>
    <mergeCell ref="K240:K241"/>
    <mergeCell ref="L240:L241"/>
    <mergeCell ref="M240:M241"/>
    <mergeCell ref="AG251:AG255"/>
    <mergeCell ref="T232:T233"/>
    <mergeCell ref="AG232:AG233"/>
    <mergeCell ref="B239:M239"/>
    <mergeCell ref="U239:AA239"/>
    <mergeCell ref="AD239:AG239"/>
    <mergeCell ref="B240:B241"/>
    <mergeCell ref="C240:C241"/>
    <mergeCell ref="D240:D241"/>
    <mergeCell ref="E240:E241"/>
    <mergeCell ref="F240:F241"/>
    <mergeCell ref="G240:G241"/>
    <mergeCell ref="P234:P238"/>
    <mergeCell ref="Q234:Q238"/>
    <mergeCell ref="R234:R238"/>
    <mergeCell ref="S234:S238"/>
    <mergeCell ref="T234:T238"/>
    <mergeCell ref="AG234:AG238"/>
    <mergeCell ref="J234:J238"/>
    <mergeCell ref="K234:K238"/>
    <mergeCell ref="L234:L238"/>
    <mergeCell ref="M234:M238"/>
    <mergeCell ref="N234:N238"/>
    <mergeCell ref="O234:O238"/>
    <mergeCell ref="B234:B238"/>
    <mergeCell ref="C234:C238"/>
    <mergeCell ref="D234:D238"/>
    <mergeCell ref="E234:E238"/>
    <mergeCell ref="F234:F238"/>
    <mergeCell ref="G234:G238"/>
    <mergeCell ref="H234:H238"/>
    <mergeCell ref="I234:I238"/>
    <mergeCell ref="N232:N233"/>
    <mergeCell ref="D232:D233"/>
    <mergeCell ref="E232:E233"/>
    <mergeCell ref="F232:F233"/>
    <mergeCell ref="G232:G233"/>
    <mergeCell ref="M223:M231"/>
    <mergeCell ref="N223:N231"/>
    <mergeCell ref="O223:O231"/>
    <mergeCell ref="P223:P231"/>
    <mergeCell ref="Q223:Q231"/>
    <mergeCell ref="R223:R231"/>
    <mergeCell ref="G223:G231"/>
    <mergeCell ref="H223:H231"/>
    <mergeCell ref="I223:I231"/>
    <mergeCell ref="J223:J231"/>
    <mergeCell ref="K223:K231"/>
    <mergeCell ref="L223:L231"/>
    <mergeCell ref="B223:B231"/>
    <mergeCell ref="C223:C231"/>
    <mergeCell ref="D223:D231"/>
    <mergeCell ref="E223:E231"/>
    <mergeCell ref="F223:F231"/>
    <mergeCell ref="B222:M222"/>
    <mergeCell ref="U222:AA222"/>
    <mergeCell ref="AD222:AG222"/>
    <mergeCell ref="K217:K221"/>
    <mergeCell ref="L217:L221"/>
    <mergeCell ref="M217:M221"/>
    <mergeCell ref="N217:N221"/>
    <mergeCell ref="O217:O221"/>
    <mergeCell ref="P217:P221"/>
    <mergeCell ref="O232:O233"/>
    <mergeCell ref="P232:P233"/>
    <mergeCell ref="Q232:Q233"/>
    <mergeCell ref="R232:R233"/>
    <mergeCell ref="S232:S233"/>
    <mergeCell ref="H232:H233"/>
    <mergeCell ref="I232:I233"/>
    <mergeCell ref="J232:J233"/>
    <mergeCell ref="K232:K233"/>
    <mergeCell ref="L232:L233"/>
    <mergeCell ref="M232:M233"/>
    <mergeCell ref="B217:B221"/>
    <mergeCell ref="C217:C221"/>
    <mergeCell ref="D217:D221"/>
    <mergeCell ref="E217:E221"/>
    <mergeCell ref="F217:F221"/>
    <mergeCell ref="G217:G221"/>
    <mergeCell ref="H217:H221"/>
    <mergeCell ref="S223:S231"/>
    <mergeCell ref="T223:T231"/>
    <mergeCell ref="AG223:AG231"/>
    <mergeCell ref="B232:B233"/>
    <mergeCell ref="C232:C233"/>
    <mergeCell ref="I217:I221"/>
    <mergeCell ref="J217:J221"/>
    <mergeCell ref="O215:O216"/>
    <mergeCell ref="P215:P216"/>
    <mergeCell ref="Q215:Q216"/>
    <mergeCell ref="R215:R216"/>
    <mergeCell ref="S215:S216"/>
    <mergeCell ref="T215:T216"/>
    <mergeCell ref="I215:I216"/>
    <mergeCell ref="J215:J216"/>
    <mergeCell ref="K215:K216"/>
    <mergeCell ref="L215:L216"/>
    <mergeCell ref="M215:M216"/>
    <mergeCell ref="N215:N216"/>
    <mergeCell ref="S204:S214"/>
    <mergeCell ref="T204:T214"/>
    <mergeCell ref="AG204:AG214"/>
    <mergeCell ref="AG215:AG216"/>
    <mergeCell ref="Q217:Q221"/>
    <mergeCell ref="R217:R221"/>
    <mergeCell ref="S217:S221"/>
    <mergeCell ref="T217:T221"/>
    <mergeCell ref="AG217:AG221"/>
    <mergeCell ref="B215:B216"/>
    <mergeCell ref="C215:C216"/>
    <mergeCell ref="D215:D216"/>
    <mergeCell ref="E215:E216"/>
    <mergeCell ref="F215:F216"/>
    <mergeCell ref="G215:G216"/>
    <mergeCell ref="H215:H216"/>
    <mergeCell ref="M204:M214"/>
    <mergeCell ref="N204:N214"/>
    <mergeCell ref="O204:O214"/>
    <mergeCell ref="P204:P214"/>
    <mergeCell ref="Q204:Q214"/>
    <mergeCell ref="R204:R214"/>
    <mergeCell ref="G204:G214"/>
    <mergeCell ref="H204:H214"/>
    <mergeCell ref="I204:I214"/>
    <mergeCell ref="J204:J214"/>
    <mergeCell ref="K204:K214"/>
    <mergeCell ref="L204:L214"/>
    <mergeCell ref="B204:B214"/>
    <mergeCell ref="C204:C214"/>
    <mergeCell ref="D204:D214"/>
    <mergeCell ref="E204:E214"/>
    <mergeCell ref="F204:F214"/>
    <mergeCell ref="Q201:Q202"/>
    <mergeCell ref="R201:R202"/>
    <mergeCell ref="S201:S202"/>
    <mergeCell ref="T201:T202"/>
    <mergeCell ref="AG201:AG202"/>
    <mergeCell ref="B203:M203"/>
    <mergeCell ref="U203:AA203"/>
    <mergeCell ref="AD203:AG203"/>
    <mergeCell ref="K201:K202"/>
    <mergeCell ref="L201:L202"/>
    <mergeCell ref="M201:M202"/>
    <mergeCell ref="N201:N202"/>
    <mergeCell ref="O201:O202"/>
    <mergeCell ref="P201:P202"/>
    <mergeCell ref="AG196:AG200"/>
    <mergeCell ref="B201:B202"/>
    <mergeCell ref="C201:C202"/>
    <mergeCell ref="D201:D202"/>
    <mergeCell ref="E201:E202"/>
    <mergeCell ref="F201:F202"/>
    <mergeCell ref="G201:G202"/>
    <mergeCell ref="H201:H202"/>
    <mergeCell ref="I201:I202"/>
    <mergeCell ref="J201:J202"/>
    <mergeCell ref="O196:O200"/>
    <mergeCell ref="P196:P200"/>
    <mergeCell ref="Q196:Q200"/>
    <mergeCell ref="R196:R200"/>
    <mergeCell ref="S196:S200"/>
    <mergeCell ref="T196:T200"/>
    <mergeCell ref="I196:I200"/>
    <mergeCell ref="J196:J200"/>
    <mergeCell ref="K196:K200"/>
    <mergeCell ref="L196:L200"/>
    <mergeCell ref="M196:M200"/>
    <mergeCell ref="N196:N200"/>
    <mergeCell ref="S185:S195"/>
    <mergeCell ref="T185:T195"/>
    <mergeCell ref="AG185:AG195"/>
    <mergeCell ref="B196:B200"/>
    <mergeCell ref="C196:C200"/>
    <mergeCell ref="D196:D200"/>
    <mergeCell ref="F196:F200"/>
    <mergeCell ref="G196:G200"/>
    <mergeCell ref="H196:H200"/>
    <mergeCell ref="M185:M195"/>
    <mergeCell ref="N185:N195"/>
    <mergeCell ref="O185:O195"/>
    <mergeCell ref="P185:P195"/>
    <mergeCell ref="Q185:Q195"/>
    <mergeCell ref="R185:R195"/>
    <mergeCell ref="G185:G195"/>
    <mergeCell ref="H185:H195"/>
    <mergeCell ref="I185:I195"/>
    <mergeCell ref="J185:J195"/>
    <mergeCell ref="K185:K195"/>
    <mergeCell ref="L185:L195"/>
    <mergeCell ref="B185:B195"/>
    <mergeCell ref="C185:C195"/>
    <mergeCell ref="D185:D195"/>
    <mergeCell ref="E185:E195"/>
    <mergeCell ref="F185:F195"/>
    <mergeCell ref="Q182:Q183"/>
    <mergeCell ref="R182:R183"/>
    <mergeCell ref="S182:S183"/>
    <mergeCell ref="T182:T183"/>
    <mergeCell ref="AG182:AG183"/>
    <mergeCell ref="B184:M184"/>
    <mergeCell ref="U184:AA184"/>
    <mergeCell ref="AD184:AG184"/>
    <mergeCell ref="K182:K183"/>
    <mergeCell ref="L182:L183"/>
    <mergeCell ref="M182:M183"/>
    <mergeCell ref="N182:N183"/>
    <mergeCell ref="O182:O183"/>
    <mergeCell ref="P182:P183"/>
    <mergeCell ref="AG177:AG181"/>
    <mergeCell ref="B182:B183"/>
    <mergeCell ref="C182:C183"/>
    <mergeCell ref="D182:D183"/>
    <mergeCell ref="E182:E183"/>
    <mergeCell ref="F182:F183"/>
    <mergeCell ref="G182:G183"/>
    <mergeCell ref="H182:H183"/>
    <mergeCell ref="I182:I183"/>
    <mergeCell ref="J182:J183"/>
    <mergeCell ref="O177:O181"/>
    <mergeCell ref="P177:P181"/>
    <mergeCell ref="Q177:Q181"/>
    <mergeCell ref="R177:R181"/>
    <mergeCell ref="S177:S181"/>
    <mergeCell ref="T177:T181"/>
    <mergeCell ref="I177:I181"/>
    <mergeCell ref="J177:J181"/>
    <mergeCell ref="K177:K181"/>
    <mergeCell ref="L177:L181"/>
    <mergeCell ref="M177:M181"/>
    <mergeCell ref="N177:N181"/>
    <mergeCell ref="S167:S176"/>
    <mergeCell ref="T167:T176"/>
    <mergeCell ref="AG167:AG176"/>
    <mergeCell ref="B177:B181"/>
    <mergeCell ref="C177:C181"/>
    <mergeCell ref="D177:D181"/>
    <mergeCell ref="E177:E181"/>
    <mergeCell ref="F177:F181"/>
    <mergeCell ref="G177:G181"/>
    <mergeCell ref="H177:H181"/>
    <mergeCell ref="M167:M176"/>
    <mergeCell ref="N167:N176"/>
    <mergeCell ref="O167:O176"/>
    <mergeCell ref="P167:P176"/>
    <mergeCell ref="Q167:Q176"/>
    <mergeCell ref="R167:R176"/>
    <mergeCell ref="G167:G176"/>
    <mergeCell ref="H167:H176"/>
    <mergeCell ref="I167:I176"/>
    <mergeCell ref="J167:J176"/>
    <mergeCell ref="K167:K176"/>
    <mergeCell ref="L167:L176"/>
    <mergeCell ref="B167:B176"/>
    <mergeCell ref="C167:C176"/>
    <mergeCell ref="D167:D176"/>
    <mergeCell ref="E167:E176"/>
    <mergeCell ref="F167:F176"/>
    <mergeCell ref="S160:S165"/>
    <mergeCell ref="T160:T165"/>
    <mergeCell ref="AG160:AG165"/>
    <mergeCell ref="B166:M166"/>
    <mergeCell ref="U166:AA166"/>
    <mergeCell ref="AD166:AG166"/>
    <mergeCell ref="M160:M165"/>
    <mergeCell ref="N160:N165"/>
    <mergeCell ref="O160:O165"/>
    <mergeCell ref="P160:P165"/>
    <mergeCell ref="Q160:Q165"/>
    <mergeCell ref="R160:R165"/>
    <mergeCell ref="G160:G165"/>
    <mergeCell ref="H160:H165"/>
    <mergeCell ref="I160:I165"/>
    <mergeCell ref="J160:J165"/>
    <mergeCell ref="K160:K165"/>
    <mergeCell ref="L160:L165"/>
    <mergeCell ref="Q155:Q159"/>
    <mergeCell ref="R155:R159"/>
    <mergeCell ref="S155:S159"/>
    <mergeCell ref="T155:T159"/>
    <mergeCell ref="AG155:AG159"/>
    <mergeCell ref="B160:B165"/>
    <mergeCell ref="C160:C165"/>
    <mergeCell ref="D160:D165"/>
    <mergeCell ref="E160:E165"/>
    <mergeCell ref="F160:F165"/>
    <mergeCell ref="K155:K159"/>
    <mergeCell ref="L155:L159"/>
    <mergeCell ref="M155:M159"/>
    <mergeCell ref="N155:N159"/>
    <mergeCell ref="O155:O159"/>
    <mergeCell ref="P155:P159"/>
    <mergeCell ref="AG150:AG154"/>
    <mergeCell ref="B155:B159"/>
    <mergeCell ref="C155:C159"/>
    <mergeCell ref="D155:D159"/>
    <mergeCell ref="E155:E159"/>
    <mergeCell ref="F155:F159"/>
    <mergeCell ref="G155:G159"/>
    <mergeCell ref="H155:H159"/>
    <mergeCell ref="I155:I159"/>
    <mergeCell ref="J155:J159"/>
    <mergeCell ref="O150:O154"/>
    <mergeCell ref="P150:P154"/>
    <mergeCell ref="Q150:Q154"/>
    <mergeCell ref="R150:R154"/>
    <mergeCell ref="S150:S154"/>
    <mergeCell ref="T150:T154"/>
    <mergeCell ref="I150:I154"/>
    <mergeCell ref="J150:J154"/>
    <mergeCell ref="K150:K154"/>
    <mergeCell ref="L150:L154"/>
    <mergeCell ref="M150:M154"/>
    <mergeCell ref="N150:N154"/>
    <mergeCell ref="T145:T149"/>
    <mergeCell ref="AG145:AG149"/>
    <mergeCell ref="B150:B154"/>
    <mergeCell ref="C150:C154"/>
    <mergeCell ref="D150:D154"/>
    <mergeCell ref="E150:E154"/>
    <mergeCell ref="F150:F154"/>
    <mergeCell ref="G150:G154"/>
    <mergeCell ref="H150:H154"/>
    <mergeCell ref="N145:N149"/>
    <mergeCell ref="O145:O149"/>
    <mergeCell ref="P145:P149"/>
    <mergeCell ref="Q145:Q149"/>
    <mergeCell ref="R145:R149"/>
    <mergeCell ref="S145:S149"/>
    <mergeCell ref="H145:H149"/>
    <mergeCell ref="I145:I149"/>
    <mergeCell ref="J145:J149"/>
    <mergeCell ref="K145:K149"/>
    <mergeCell ref="L145:L149"/>
    <mergeCell ref="M145:M149"/>
    <mergeCell ref="B145:B149"/>
    <mergeCell ref="C145:C149"/>
    <mergeCell ref="D145:D149"/>
    <mergeCell ref="E145:E149"/>
    <mergeCell ref="F145:F149"/>
    <mergeCell ref="G145:G149"/>
    <mergeCell ref="P141:P144"/>
    <mergeCell ref="Q141:Q144"/>
    <mergeCell ref="R141:R144"/>
    <mergeCell ref="S141:S144"/>
    <mergeCell ref="T141:T144"/>
    <mergeCell ref="AG141:AG144"/>
    <mergeCell ref="J141:J144"/>
    <mergeCell ref="K141:K144"/>
    <mergeCell ref="L141:L144"/>
    <mergeCell ref="M141:M144"/>
    <mergeCell ref="N141:N144"/>
    <mergeCell ref="O141:O144"/>
    <mergeCell ref="AG139:AG140"/>
    <mergeCell ref="B141:B144"/>
    <mergeCell ref="C141:C144"/>
    <mergeCell ref="D141:D144"/>
    <mergeCell ref="E141:E144"/>
    <mergeCell ref="F141:F144"/>
    <mergeCell ref="G141:G144"/>
    <mergeCell ref="H141:H144"/>
    <mergeCell ref="I141:I144"/>
    <mergeCell ref="O139:O140"/>
    <mergeCell ref="P139:P140"/>
    <mergeCell ref="Q139:Q140"/>
    <mergeCell ref="R139:R140"/>
    <mergeCell ref="S139:S140"/>
    <mergeCell ref="T139:T140"/>
    <mergeCell ref="I139:I140"/>
    <mergeCell ref="J139:J140"/>
    <mergeCell ref="K139:K140"/>
    <mergeCell ref="L139:L140"/>
    <mergeCell ref="M139:M140"/>
    <mergeCell ref="N139:N140"/>
    <mergeCell ref="S134:S138"/>
    <mergeCell ref="T134:T138"/>
    <mergeCell ref="AG134:AG138"/>
    <mergeCell ref="B139:B140"/>
    <mergeCell ref="C139:C140"/>
    <mergeCell ref="D139:D140"/>
    <mergeCell ref="E139:E140"/>
    <mergeCell ref="F139:F140"/>
    <mergeCell ref="G139:G140"/>
    <mergeCell ref="H139:H140"/>
    <mergeCell ref="M134:M138"/>
    <mergeCell ref="N134:N138"/>
    <mergeCell ref="O134:O138"/>
    <mergeCell ref="P134:P138"/>
    <mergeCell ref="Q134:Q138"/>
    <mergeCell ref="R134:R138"/>
    <mergeCell ref="G134:G138"/>
    <mergeCell ref="H134:H138"/>
    <mergeCell ref="I134:I138"/>
    <mergeCell ref="J134:J138"/>
    <mergeCell ref="K134:K138"/>
    <mergeCell ref="L134:L138"/>
    <mergeCell ref="B134:B138"/>
    <mergeCell ref="C134:C138"/>
    <mergeCell ref="D134:D138"/>
    <mergeCell ref="E134:E138"/>
    <mergeCell ref="F134:F138"/>
    <mergeCell ref="S128:S132"/>
    <mergeCell ref="T128:T132"/>
    <mergeCell ref="AG128:AG132"/>
    <mergeCell ref="B133:M133"/>
    <mergeCell ref="U133:AA133"/>
    <mergeCell ref="AD133:AG133"/>
    <mergeCell ref="M128:M132"/>
    <mergeCell ref="N128:N132"/>
    <mergeCell ref="O128:O132"/>
    <mergeCell ref="P128:P132"/>
    <mergeCell ref="Q128:Q132"/>
    <mergeCell ref="R128:R132"/>
    <mergeCell ref="G128:G132"/>
    <mergeCell ref="H128:H132"/>
    <mergeCell ref="I128:I132"/>
    <mergeCell ref="J128:J132"/>
    <mergeCell ref="K128:K132"/>
    <mergeCell ref="L128:L132"/>
    <mergeCell ref="Q125:Q127"/>
    <mergeCell ref="R125:R127"/>
    <mergeCell ref="S125:S127"/>
    <mergeCell ref="T125:T127"/>
    <mergeCell ref="AG125:AG127"/>
    <mergeCell ref="B128:B132"/>
    <mergeCell ref="C128:C132"/>
    <mergeCell ref="D128:D132"/>
    <mergeCell ref="E128:E132"/>
    <mergeCell ref="F128:F132"/>
    <mergeCell ref="K125:K127"/>
    <mergeCell ref="L125:L127"/>
    <mergeCell ref="M125:M127"/>
    <mergeCell ref="N125:N127"/>
    <mergeCell ref="O125:O127"/>
    <mergeCell ref="P125:P127"/>
    <mergeCell ref="AG123:AG124"/>
    <mergeCell ref="B125:B127"/>
    <mergeCell ref="C125:C127"/>
    <mergeCell ref="D125:D127"/>
    <mergeCell ref="E125:E127"/>
    <mergeCell ref="F125:F127"/>
    <mergeCell ref="G125:G127"/>
    <mergeCell ref="H125:H127"/>
    <mergeCell ref="I125:I127"/>
    <mergeCell ref="J125:J127"/>
    <mergeCell ref="O123:O124"/>
    <mergeCell ref="P123:P124"/>
    <mergeCell ref="Q123:Q124"/>
    <mergeCell ref="R123:R124"/>
    <mergeCell ref="S123:S124"/>
    <mergeCell ref="T123:T124"/>
    <mergeCell ref="I123:I124"/>
    <mergeCell ref="J123:J124"/>
    <mergeCell ref="K123:K124"/>
    <mergeCell ref="L123:L124"/>
    <mergeCell ref="M123:M124"/>
    <mergeCell ref="N123:N124"/>
    <mergeCell ref="S120:S122"/>
    <mergeCell ref="T120:T122"/>
    <mergeCell ref="AG120:AG122"/>
    <mergeCell ref="B123:B124"/>
    <mergeCell ref="C123:C124"/>
    <mergeCell ref="D123:D124"/>
    <mergeCell ref="E123:E124"/>
    <mergeCell ref="F123:F124"/>
    <mergeCell ref="G123:G124"/>
    <mergeCell ref="H123:H124"/>
    <mergeCell ref="M120:M122"/>
    <mergeCell ref="N120:N122"/>
    <mergeCell ref="O120:O122"/>
    <mergeCell ref="P120:P122"/>
    <mergeCell ref="Q120:Q122"/>
    <mergeCell ref="R120:R122"/>
    <mergeCell ref="G120:G122"/>
    <mergeCell ref="H120:H122"/>
    <mergeCell ref="I120:I122"/>
    <mergeCell ref="J120:J122"/>
    <mergeCell ref="K120:K122"/>
    <mergeCell ref="L120:L122"/>
    <mergeCell ref="Q118:Q119"/>
    <mergeCell ref="R118:R119"/>
    <mergeCell ref="S118:S119"/>
    <mergeCell ref="T118:T119"/>
    <mergeCell ref="AG118:AG119"/>
    <mergeCell ref="B120:B122"/>
    <mergeCell ref="C120:C122"/>
    <mergeCell ref="D120:D122"/>
    <mergeCell ref="E120:E122"/>
    <mergeCell ref="F120:F122"/>
    <mergeCell ref="K118:K119"/>
    <mergeCell ref="L118:L119"/>
    <mergeCell ref="M118:M119"/>
    <mergeCell ref="N118:N119"/>
    <mergeCell ref="O118:O119"/>
    <mergeCell ref="P118:P119"/>
    <mergeCell ref="AG114:AG117"/>
    <mergeCell ref="B118:B119"/>
    <mergeCell ref="C118:C119"/>
    <mergeCell ref="D118:D119"/>
    <mergeCell ref="E118:E119"/>
    <mergeCell ref="F118:F119"/>
    <mergeCell ref="G118:G119"/>
    <mergeCell ref="H118:H119"/>
    <mergeCell ref="I118:I119"/>
    <mergeCell ref="J118:J119"/>
    <mergeCell ref="O114:O117"/>
    <mergeCell ref="P114:P117"/>
    <mergeCell ref="Q114:Q117"/>
    <mergeCell ref="R114:R117"/>
    <mergeCell ref="S114:S117"/>
    <mergeCell ref="T114:T117"/>
    <mergeCell ref="I114:I117"/>
    <mergeCell ref="J114:J117"/>
    <mergeCell ref="K114:K117"/>
    <mergeCell ref="L114:L117"/>
    <mergeCell ref="M114:M117"/>
    <mergeCell ref="N114:N117"/>
    <mergeCell ref="S110:S113"/>
    <mergeCell ref="T110:T113"/>
    <mergeCell ref="AG110:AG113"/>
    <mergeCell ref="B114:B117"/>
    <mergeCell ref="C114:C117"/>
    <mergeCell ref="D114:D117"/>
    <mergeCell ref="E114:E117"/>
    <mergeCell ref="F114:F117"/>
    <mergeCell ref="G114:G117"/>
    <mergeCell ref="H114:H117"/>
    <mergeCell ref="M110:M113"/>
    <mergeCell ref="N110:N113"/>
    <mergeCell ref="O110:O113"/>
    <mergeCell ref="P110:P113"/>
    <mergeCell ref="Q110:Q113"/>
    <mergeCell ref="R110:R113"/>
    <mergeCell ref="G110:G113"/>
    <mergeCell ref="H110:H113"/>
    <mergeCell ref="I110:I113"/>
    <mergeCell ref="J110:J113"/>
    <mergeCell ref="K110:K113"/>
    <mergeCell ref="L110:L113"/>
    <mergeCell ref="B110:B113"/>
    <mergeCell ref="C110:C113"/>
    <mergeCell ref="D110:D113"/>
    <mergeCell ref="E110:E113"/>
    <mergeCell ref="F110:F113"/>
    <mergeCell ref="S103:S108"/>
    <mergeCell ref="T103:T108"/>
    <mergeCell ref="AG103:AG108"/>
    <mergeCell ref="B109:M109"/>
    <mergeCell ref="U109:AA109"/>
    <mergeCell ref="AD109:AG109"/>
    <mergeCell ref="M103:M108"/>
    <mergeCell ref="N103:N108"/>
    <mergeCell ref="O103:O108"/>
    <mergeCell ref="P103:P108"/>
    <mergeCell ref="Q103:Q108"/>
    <mergeCell ref="R103:R108"/>
    <mergeCell ref="G103:G108"/>
    <mergeCell ref="H103:H108"/>
    <mergeCell ref="I103:I108"/>
    <mergeCell ref="J103:J108"/>
    <mergeCell ref="K103:K108"/>
    <mergeCell ref="L103:L108"/>
    <mergeCell ref="Q101:Q102"/>
    <mergeCell ref="R101:R102"/>
    <mergeCell ref="S101:S102"/>
    <mergeCell ref="T101:T102"/>
    <mergeCell ref="AG101:AG102"/>
    <mergeCell ref="B103:B108"/>
    <mergeCell ref="C103:C108"/>
    <mergeCell ref="D103:D108"/>
    <mergeCell ref="E103:E108"/>
    <mergeCell ref="F103:F108"/>
    <mergeCell ref="K101:K102"/>
    <mergeCell ref="L101:L102"/>
    <mergeCell ref="M101:M102"/>
    <mergeCell ref="N101:N102"/>
    <mergeCell ref="O101:O102"/>
    <mergeCell ref="P101:P102"/>
    <mergeCell ref="AG99:AG100"/>
    <mergeCell ref="B101:B102"/>
    <mergeCell ref="C101:C102"/>
    <mergeCell ref="D101:D102"/>
    <mergeCell ref="E101:E102"/>
    <mergeCell ref="F101:F102"/>
    <mergeCell ref="G101:G102"/>
    <mergeCell ref="H101:H102"/>
    <mergeCell ref="I101:I102"/>
    <mergeCell ref="J101:J102"/>
    <mergeCell ref="O99:O100"/>
    <mergeCell ref="P99:P100"/>
    <mergeCell ref="Q99:Q100"/>
    <mergeCell ref="R99:R100"/>
    <mergeCell ref="S99:S100"/>
    <mergeCell ref="T99:T100"/>
    <mergeCell ref="I99:I100"/>
    <mergeCell ref="J99:J100"/>
    <mergeCell ref="K99:K100"/>
    <mergeCell ref="L99:L100"/>
    <mergeCell ref="M99:M100"/>
    <mergeCell ref="N99:N100"/>
    <mergeCell ref="T95:T98"/>
    <mergeCell ref="AG95:AG98"/>
    <mergeCell ref="B99:B100"/>
    <mergeCell ref="C99:C100"/>
    <mergeCell ref="D99:D100"/>
    <mergeCell ref="E99:E100"/>
    <mergeCell ref="F99:F100"/>
    <mergeCell ref="G99:G100"/>
    <mergeCell ref="H99:H100"/>
    <mergeCell ref="N95:N98"/>
    <mergeCell ref="O95:O98"/>
    <mergeCell ref="P95:P98"/>
    <mergeCell ref="Q95:Q98"/>
    <mergeCell ref="R95:R98"/>
    <mergeCell ref="S95:S98"/>
    <mergeCell ref="H95:H98"/>
    <mergeCell ref="I95:I98"/>
    <mergeCell ref="J95:J98"/>
    <mergeCell ref="K95:K98"/>
    <mergeCell ref="L95:L98"/>
    <mergeCell ref="M95:M98"/>
    <mergeCell ref="B95:B98"/>
    <mergeCell ref="C95:C98"/>
    <mergeCell ref="D95:D98"/>
    <mergeCell ref="E95:E98"/>
    <mergeCell ref="F95:F98"/>
    <mergeCell ref="G95:G98"/>
    <mergeCell ref="P92:P94"/>
    <mergeCell ref="Q92:Q94"/>
    <mergeCell ref="R92:R94"/>
    <mergeCell ref="S92:S94"/>
    <mergeCell ref="T92:T94"/>
    <mergeCell ref="AG92:AG94"/>
    <mergeCell ref="J92:J94"/>
    <mergeCell ref="K92:K94"/>
    <mergeCell ref="L92:L94"/>
    <mergeCell ref="M92:M94"/>
    <mergeCell ref="N92:N94"/>
    <mergeCell ref="O92:O94"/>
    <mergeCell ref="T89:T91"/>
    <mergeCell ref="AG89:AG91"/>
    <mergeCell ref="B92:B94"/>
    <mergeCell ref="C92:C94"/>
    <mergeCell ref="D92:D94"/>
    <mergeCell ref="E92:E94"/>
    <mergeCell ref="F92:F94"/>
    <mergeCell ref="G92:G94"/>
    <mergeCell ref="H92:H94"/>
    <mergeCell ref="I92:I94"/>
    <mergeCell ref="N89:N91"/>
    <mergeCell ref="O89:O91"/>
    <mergeCell ref="P89:P91"/>
    <mergeCell ref="Q89:Q91"/>
    <mergeCell ref="R89:R91"/>
    <mergeCell ref="S89:S91"/>
    <mergeCell ref="H89:H91"/>
    <mergeCell ref="I89:I91"/>
    <mergeCell ref="J89:J91"/>
    <mergeCell ref="K89:K91"/>
    <mergeCell ref="L89:L91"/>
    <mergeCell ref="M89:M91"/>
    <mergeCell ref="B89:B91"/>
    <mergeCell ref="C89:C91"/>
    <mergeCell ref="D89:D91"/>
    <mergeCell ref="E89:E91"/>
    <mergeCell ref="F89:F91"/>
    <mergeCell ref="G89:G91"/>
    <mergeCell ref="P84:P88"/>
    <mergeCell ref="Q84:Q88"/>
    <mergeCell ref="R84:R88"/>
    <mergeCell ref="S84:S88"/>
    <mergeCell ref="T84:T88"/>
    <mergeCell ref="AG84:AG88"/>
    <mergeCell ref="J84:J88"/>
    <mergeCell ref="K84:K88"/>
    <mergeCell ref="L84:L88"/>
    <mergeCell ref="M84:M88"/>
    <mergeCell ref="N84:N88"/>
    <mergeCell ref="O84:O88"/>
    <mergeCell ref="B84:B88"/>
    <mergeCell ref="C84:C88"/>
    <mergeCell ref="D84:D88"/>
    <mergeCell ref="E84:E88"/>
    <mergeCell ref="F84:F88"/>
    <mergeCell ref="G84:G88"/>
    <mergeCell ref="H84:H88"/>
    <mergeCell ref="I84:I88"/>
    <mergeCell ref="N77:N78"/>
    <mergeCell ref="O77:O78"/>
    <mergeCell ref="P77:P78"/>
    <mergeCell ref="Q77:Q78"/>
    <mergeCell ref="R77:R78"/>
    <mergeCell ref="G77:G78"/>
    <mergeCell ref="H77:H78"/>
    <mergeCell ref="I77:I78"/>
    <mergeCell ref="J77:J78"/>
    <mergeCell ref="K77:K78"/>
    <mergeCell ref="L77:L78"/>
    <mergeCell ref="B77:B78"/>
    <mergeCell ref="C77:C78"/>
    <mergeCell ref="D77:D78"/>
    <mergeCell ref="E77:E78"/>
    <mergeCell ref="F77:F78"/>
    <mergeCell ref="AG79:AG83"/>
    <mergeCell ref="B76:M76"/>
    <mergeCell ref="U76:AA76"/>
    <mergeCell ref="AD76:AG76"/>
    <mergeCell ref="K58:K74"/>
    <mergeCell ref="L58:L74"/>
    <mergeCell ref="M58:M74"/>
    <mergeCell ref="N58:N74"/>
    <mergeCell ref="O58:O74"/>
    <mergeCell ref="P58:P74"/>
    <mergeCell ref="O79:O83"/>
    <mergeCell ref="P79:P83"/>
    <mergeCell ref="Q79:Q83"/>
    <mergeCell ref="R79:R83"/>
    <mergeCell ref="S79:S83"/>
    <mergeCell ref="T79:T83"/>
    <mergeCell ref="I79:I83"/>
    <mergeCell ref="J79:J83"/>
    <mergeCell ref="K79:K83"/>
    <mergeCell ref="L79:L83"/>
    <mergeCell ref="M79:M83"/>
    <mergeCell ref="N79:N83"/>
    <mergeCell ref="S77:S78"/>
    <mergeCell ref="T77:T78"/>
    <mergeCell ref="AG77:AG78"/>
    <mergeCell ref="B79:B83"/>
    <mergeCell ref="C79:C83"/>
    <mergeCell ref="D79:D83"/>
    <mergeCell ref="E79:E83"/>
    <mergeCell ref="F79:F83"/>
    <mergeCell ref="G79:G83"/>
    <mergeCell ref="H79:H83"/>
    <mergeCell ref="M77:M78"/>
    <mergeCell ref="B44:B45"/>
    <mergeCell ref="C44:C45"/>
    <mergeCell ref="D44:D45"/>
    <mergeCell ref="E44:E45"/>
    <mergeCell ref="F44:F45"/>
    <mergeCell ref="AG46:AG57"/>
    <mergeCell ref="B58:B74"/>
    <mergeCell ref="C58:C74"/>
    <mergeCell ref="D58:D74"/>
    <mergeCell ref="E58:E74"/>
    <mergeCell ref="F58:F74"/>
    <mergeCell ref="G58:G74"/>
    <mergeCell ref="H58:H74"/>
    <mergeCell ref="I58:I74"/>
    <mergeCell ref="J58:J74"/>
    <mergeCell ref="O46:O57"/>
    <mergeCell ref="P46:P57"/>
    <mergeCell ref="Q46:Q57"/>
    <mergeCell ref="R46:R57"/>
    <mergeCell ref="S46:S57"/>
    <mergeCell ref="T46:T57"/>
    <mergeCell ref="I46:I57"/>
    <mergeCell ref="J46:J57"/>
    <mergeCell ref="K46:K57"/>
    <mergeCell ref="L46:L57"/>
    <mergeCell ref="M46:M57"/>
    <mergeCell ref="N46:N57"/>
    <mergeCell ref="Q58:Q74"/>
    <mergeCell ref="R58:R74"/>
    <mergeCell ref="S58:S74"/>
    <mergeCell ref="T58:T74"/>
    <mergeCell ref="AG58:AG74"/>
    <mergeCell ref="B24:B43"/>
    <mergeCell ref="C24:C43"/>
    <mergeCell ref="D24:D43"/>
    <mergeCell ref="E24:E43"/>
    <mergeCell ref="K22:K23"/>
    <mergeCell ref="L22:L23"/>
    <mergeCell ref="M22:M23"/>
    <mergeCell ref="N22:N23"/>
    <mergeCell ref="O22:O23"/>
    <mergeCell ref="P22:P23"/>
    <mergeCell ref="S44:S45"/>
    <mergeCell ref="T44:T45"/>
    <mergeCell ref="AG44:AG45"/>
    <mergeCell ref="B46:B57"/>
    <mergeCell ref="C46:C57"/>
    <mergeCell ref="D46:D57"/>
    <mergeCell ref="E46:E57"/>
    <mergeCell ref="F46:F57"/>
    <mergeCell ref="G46:G57"/>
    <mergeCell ref="H46:H57"/>
    <mergeCell ref="M44:M45"/>
    <mergeCell ref="N44:N45"/>
    <mergeCell ref="O44:O45"/>
    <mergeCell ref="P44:P45"/>
    <mergeCell ref="Q44:Q45"/>
    <mergeCell ref="R44:R45"/>
    <mergeCell ref="G44:G45"/>
    <mergeCell ref="H44:H45"/>
    <mergeCell ref="I44:I45"/>
    <mergeCell ref="J44:J45"/>
    <mergeCell ref="K44:K45"/>
    <mergeCell ref="L44:L45"/>
    <mergeCell ref="S10:S21"/>
    <mergeCell ref="T10:T21"/>
    <mergeCell ref="I10:I21"/>
    <mergeCell ref="L24:L43"/>
    <mergeCell ref="M24:M43"/>
    <mergeCell ref="N24:N43"/>
    <mergeCell ref="O24:O43"/>
    <mergeCell ref="P24:P43"/>
    <mergeCell ref="Q24:Q43"/>
    <mergeCell ref="F24:F43"/>
    <mergeCell ref="G24:G43"/>
    <mergeCell ref="H24:H43"/>
    <mergeCell ref="I24:I43"/>
    <mergeCell ref="J24:J43"/>
    <mergeCell ref="K24:K43"/>
    <mergeCell ref="R24:R43"/>
    <mergeCell ref="S24:S43"/>
    <mergeCell ref="T24:T43"/>
    <mergeCell ref="AG24:AG43"/>
    <mergeCell ref="J10:J21"/>
    <mergeCell ref="K10:K21"/>
    <mergeCell ref="L10:L21"/>
    <mergeCell ref="M10:M21"/>
    <mergeCell ref="N10:N21"/>
    <mergeCell ref="B10:B21"/>
    <mergeCell ref="C10:C21"/>
    <mergeCell ref="D10:D21"/>
    <mergeCell ref="E10:E21"/>
    <mergeCell ref="F10:F21"/>
    <mergeCell ref="G10:G21"/>
    <mergeCell ref="H10:H21"/>
    <mergeCell ref="Q22:Q23"/>
    <mergeCell ref="R22:R23"/>
    <mergeCell ref="S22:S23"/>
    <mergeCell ref="T22:T23"/>
    <mergeCell ref="AG22:AG23"/>
    <mergeCell ref="AG10:AG21"/>
    <mergeCell ref="B22:B23"/>
    <mergeCell ref="C22:C23"/>
    <mergeCell ref="D22:D23"/>
    <mergeCell ref="E22:E23"/>
    <mergeCell ref="F22:F23"/>
    <mergeCell ref="G22:G23"/>
    <mergeCell ref="H22:H23"/>
    <mergeCell ref="I22:I23"/>
    <mergeCell ref="J22:J23"/>
    <mergeCell ref="O10:O21"/>
    <mergeCell ref="P10:P21"/>
    <mergeCell ref="Q10:Q21"/>
    <mergeCell ref="R10:R21"/>
    <mergeCell ref="A291:A307"/>
    <mergeCell ref="A308:A321"/>
    <mergeCell ref="A322:A325"/>
    <mergeCell ref="A326:A339"/>
    <mergeCell ref="A340:A342"/>
    <mergeCell ref="A343:A360"/>
    <mergeCell ref="A361:A374"/>
    <mergeCell ref="A375:A378"/>
    <mergeCell ref="A51:A76"/>
    <mergeCell ref="A77:A91"/>
    <mergeCell ref="A92:A104"/>
    <mergeCell ref="A105:A109"/>
    <mergeCell ref="A110:A125"/>
    <mergeCell ref="A126:A133"/>
    <mergeCell ref="A134:A139"/>
    <mergeCell ref="A140:A147"/>
    <mergeCell ref="A148:A166"/>
    <mergeCell ref="A167:A184"/>
    <mergeCell ref="A185:A203"/>
    <mergeCell ref="A204:A222"/>
    <mergeCell ref="A223:A239"/>
    <mergeCell ref="A240:A256"/>
    <mergeCell ref="A257:A258"/>
    <mergeCell ref="A259:A273"/>
    <mergeCell ref="A274:A290"/>
  </mergeCells>
  <dataValidations disablePrompts="1" count="2">
    <dataValidation type="decimal" allowBlank="1" showInputMessage="1" showErrorMessage="1" prompt="DPLAN - El Tiempo en Semanas máximo a ingresar en cada semestre, es 24." sqref="K167:L167 K185:L185 K204:L204 K215:L215 K223:L223 K240:L240 K257:L257 K274:L274 K291:L291 K308:L308 K323:L323 K326:L326 K328:L328 K337:L337 K343:L343 K361:L361 K366:L366 K379:L379" xr:uid="{00000000-0002-0000-0300-000000000000}">
      <formula1>0</formula1>
      <formula2>24</formula2>
    </dataValidation>
    <dataValidation type="decimal" allowBlank="1" showInputMessage="1" showErrorMessage="1" prompt="DPLAN - Sólo debe ingresar valores, NO porcentajes." sqref="I167:J167 I185:J185 I204:J204 I215:J215 I223:J223 I240:J240 I257:J257 I274:J274 I291:J291 I308:J308 I323:J323 I326:J326 I328:J328 I337:J337 I343:J343 I361:J361 I366:J366 I379:J379" xr:uid="{00000000-0002-0000-0300-000001000000}">
      <formula1>0</formula1>
      <formula2>1000000</formula2>
    </dataValidation>
  </dataValidations>
  <printOptions horizontalCentered="1"/>
  <pageMargins left="0" right="0" top="0.98425196850393704" bottom="0.35433070866141736" header="0.31496062992125984" footer="0.31496062992125984"/>
  <pageSetup paperSize="9" scale="66" pageOrder="overThenDown" orientation="landscape" r:id="rId1"/>
  <headerFooter scaleWithDoc="0" alignWithMargins="0">
    <oddHeader>&amp;L&amp;"Britannic Bold,Normal"&amp;12&amp;K002060POA PAC 2020 AJUSTADO&amp;"-,Normal"&amp;11&amp;K01+000
&amp;"Cambria,Cursiva"&amp;12&amp;K0070C0Facultad de Ciencias Sociales&amp;C&amp;"Century Schoolbook,Normal"&amp;12&amp;K002060&amp;P</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214"/>
  <sheetViews>
    <sheetView showGridLines="0" zoomScaleNormal="100" workbookViewId="0">
      <selection sqref="A1:L1"/>
    </sheetView>
  </sheetViews>
  <sheetFormatPr baseColWidth="10" defaultColWidth="12.42578125" defaultRowHeight="16.5" x14ac:dyDescent="0.3"/>
  <cols>
    <col min="1" max="1" width="7.7109375" style="2" customWidth="1"/>
    <col min="2" max="2" width="8.7109375" style="188" customWidth="1"/>
    <col min="3" max="4" width="25.7109375" style="188" customWidth="1"/>
    <col min="5" max="5" width="18.7109375" style="188" customWidth="1"/>
    <col min="6" max="7" width="25.7109375" style="188" customWidth="1"/>
    <col min="8" max="8" width="21.7109375" style="188" customWidth="1"/>
    <col min="9" max="12" width="14.7109375" style="188" customWidth="1"/>
    <col min="13" max="13" width="45.7109375" style="188" customWidth="1"/>
    <col min="14" max="14" width="35.7109375" style="188" customWidth="1"/>
    <col min="15" max="16" width="15.7109375" style="188" customWidth="1"/>
    <col min="17" max="17" width="17.7109375" style="188" customWidth="1"/>
    <col min="18" max="19" width="15.7109375" style="188" customWidth="1"/>
    <col min="20" max="20" width="30.7109375" style="188" customWidth="1"/>
    <col min="21" max="21" width="16.7109375" style="191" customWidth="1"/>
    <col min="22" max="22" width="14.7109375" style="191" customWidth="1"/>
    <col min="23" max="23" width="40.7109375" style="2" customWidth="1"/>
    <col min="24" max="24" width="15.28515625" style="2" customWidth="1"/>
    <col min="25" max="25" width="10.7109375" style="2" customWidth="1"/>
    <col min="26" max="28" width="13.7109375" style="2" customWidth="1"/>
    <col min="29" max="29" width="15.7109375" style="193" customWidth="1"/>
    <col min="30" max="32" width="9.85546875" style="2" customWidth="1"/>
    <col min="33" max="33" width="23.28515625" style="2" customWidth="1"/>
    <col min="34" max="16384" width="12.42578125" style="2"/>
  </cols>
  <sheetData>
    <row r="1" spans="1:33" s="1" customFormat="1" ht="45.75" customHeight="1" x14ac:dyDescent="0.25">
      <c r="A1" s="2471" t="s">
        <v>0</v>
      </c>
      <c r="B1" s="2472"/>
      <c r="C1" s="2472"/>
      <c r="D1" s="2472"/>
      <c r="E1" s="2472"/>
      <c r="F1" s="2472"/>
      <c r="G1" s="2472"/>
      <c r="H1" s="2472"/>
      <c r="I1" s="2472"/>
      <c r="J1" s="2472"/>
      <c r="K1" s="2472"/>
      <c r="L1" s="2472"/>
      <c r="M1" s="2472" t="s">
        <v>0</v>
      </c>
      <c r="N1" s="2472"/>
      <c r="O1" s="2472"/>
      <c r="P1" s="2472"/>
      <c r="Q1" s="2472"/>
      <c r="R1" s="2472"/>
      <c r="S1" s="2472"/>
      <c r="T1" s="2472"/>
      <c r="U1" s="2472"/>
      <c r="V1" s="2472"/>
      <c r="W1" s="2472" t="s">
        <v>0</v>
      </c>
      <c r="X1" s="2472"/>
      <c r="Y1" s="2472"/>
      <c r="Z1" s="2472"/>
      <c r="AA1" s="2472"/>
      <c r="AB1" s="2472"/>
      <c r="AC1" s="2472"/>
      <c r="AD1" s="2472"/>
      <c r="AE1" s="2472"/>
      <c r="AF1" s="2472"/>
      <c r="AG1" s="2473"/>
    </row>
    <row r="2" spans="1:33" ht="30" x14ac:dyDescent="0.25">
      <c r="A2" s="2474" t="s">
        <v>1</v>
      </c>
      <c r="B2" s="2475"/>
      <c r="C2" s="2475"/>
      <c r="D2" s="2475"/>
      <c r="E2" s="2475"/>
      <c r="F2" s="2475"/>
      <c r="G2" s="2475"/>
      <c r="H2" s="2475"/>
      <c r="I2" s="2475"/>
      <c r="J2" s="2475"/>
      <c r="K2" s="2475"/>
      <c r="L2" s="2475"/>
      <c r="M2" s="2475" t="s">
        <v>1</v>
      </c>
      <c r="N2" s="2475"/>
      <c r="O2" s="2475"/>
      <c r="P2" s="2475"/>
      <c r="Q2" s="2475"/>
      <c r="R2" s="2475"/>
      <c r="S2" s="2475"/>
      <c r="T2" s="2475"/>
      <c r="U2" s="2475"/>
      <c r="V2" s="2475"/>
      <c r="W2" s="2475" t="s">
        <v>1</v>
      </c>
      <c r="X2" s="2475"/>
      <c r="Y2" s="2475"/>
      <c r="Z2" s="2475"/>
      <c r="AA2" s="2475"/>
      <c r="AB2" s="2475"/>
      <c r="AC2" s="2475"/>
      <c r="AD2" s="2475"/>
      <c r="AE2" s="2475"/>
      <c r="AF2" s="2475"/>
      <c r="AG2" s="2476"/>
    </row>
    <row r="3" spans="1:33" ht="30.75" x14ac:dyDescent="0.25">
      <c r="A3" s="2465" t="s">
        <v>1876</v>
      </c>
      <c r="B3" s="2466"/>
      <c r="C3" s="2466"/>
      <c r="D3" s="2466"/>
      <c r="E3" s="2466"/>
      <c r="F3" s="2466"/>
      <c r="G3" s="2466"/>
      <c r="H3" s="2466"/>
      <c r="I3" s="2466"/>
      <c r="J3" s="2466"/>
      <c r="K3" s="2466"/>
      <c r="L3" s="2466"/>
      <c r="M3" s="2466" t="s">
        <v>1876</v>
      </c>
      <c r="N3" s="2466"/>
      <c r="O3" s="2466"/>
      <c r="P3" s="2466"/>
      <c r="Q3" s="2466"/>
      <c r="R3" s="2466"/>
      <c r="S3" s="2466"/>
      <c r="T3" s="2466"/>
      <c r="U3" s="2466"/>
      <c r="V3" s="2466"/>
      <c r="W3" s="2466" t="s">
        <v>1876</v>
      </c>
      <c r="X3" s="2466"/>
      <c r="Y3" s="2466"/>
      <c r="Z3" s="2466"/>
      <c r="AA3" s="2466"/>
      <c r="AB3" s="2466"/>
      <c r="AC3" s="2466"/>
      <c r="AD3" s="2466"/>
      <c r="AE3" s="2466"/>
      <c r="AF3" s="2466"/>
      <c r="AG3" s="2467"/>
    </row>
    <row r="4" spans="1:33" ht="27" thickBot="1" x14ac:dyDescent="0.3">
      <c r="A4" s="2468" t="s">
        <v>2128</v>
      </c>
      <c r="B4" s="2469"/>
      <c r="C4" s="2469"/>
      <c r="D4" s="2469"/>
      <c r="E4" s="2469"/>
      <c r="F4" s="2469"/>
      <c r="G4" s="2469"/>
      <c r="H4" s="2469"/>
      <c r="I4" s="2469"/>
      <c r="J4" s="2469"/>
      <c r="K4" s="2469"/>
      <c r="L4" s="2469"/>
      <c r="M4" s="2469" t="s">
        <v>2128</v>
      </c>
      <c r="N4" s="2469"/>
      <c r="O4" s="2469"/>
      <c r="P4" s="2469"/>
      <c r="Q4" s="2469"/>
      <c r="R4" s="2469"/>
      <c r="S4" s="2469"/>
      <c r="T4" s="2469"/>
      <c r="U4" s="2469"/>
      <c r="V4" s="2469"/>
      <c r="W4" s="2469" t="s">
        <v>2128</v>
      </c>
      <c r="X4" s="2469"/>
      <c r="Y4" s="2469"/>
      <c r="Z4" s="2469"/>
      <c r="AA4" s="2469"/>
      <c r="AB4" s="2469"/>
      <c r="AC4" s="2469"/>
      <c r="AD4" s="2469"/>
      <c r="AE4" s="2469"/>
      <c r="AF4" s="2469"/>
      <c r="AG4" s="2470"/>
    </row>
    <row r="5" spans="1:33" s="3" customFormat="1" ht="24" customHeight="1" thickBot="1" x14ac:dyDescent="0.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33" s="6" customFormat="1" ht="27" customHeight="1" thickTop="1" thickBot="1" x14ac:dyDescent="0.3">
      <c r="A6" s="2477" t="s">
        <v>3</v>
      </c>
      <c r="B6" s="2478"/>
      <c r="C6" s="2478"/>
      <c r="D6" s="2478"/>
      <c r="E6" s="2478"/>
      <c r="F6" s="2478"/>
      <c r="G6" s="2478"/>
      <c r="H6" s="2478"/>
      <c r="I6" s="2478"/>
      <c r="J6" s="2478"/>
      <c r="K6" s="2478"/>
      <c r="L6" s="2478"/>
      <c r="M6" s="2478" t="s">
        <v>3</v>
      </c>
      <c r="N6" s="2478"/>
      <c r="O6" s="2478"/>
      <c r="P6" s="2478"/>
      <c r="Q6" s="2478"/>
      <c r="R6" s="2478"/>
      <c r="S6" s="2478"/>
      <c r="T6" s="2478"/>
      <c r="U6" s="2478"/>
      <c r="V6" s="2478"/>
      <c r="W6" s="2478" t="s">
        <v>3</v>
      </c>
      <c r="X6" s="2478"/>
      <c r="Y6" s="2478"/>
      <c r="Z6" s="2478"/>
      <c r="AA6" s="2478"/>
      <c r="AB6" s="2478"/>
      <c r="AC6" s="2478"/>
      <c r="AD6" s="2478"/>
      <c r="AE6" s="2478"/>
      <c r="AF6" s="2478"/>
      <c r="AG6" s="2479"/>
    </row>
    <row r="7" spans="1:33" s="6" customFormat="1" ht="27" customHeight="1" thickBot="1" x14ac:dyDescent="0.3">
      <c r="A7" s="2480" t="s">
        <v>4</v>
      </c>
      <c r="B7" s="2481"/>
      <c r="C7" s="2481"/>
      <c r="D7" s="2481"/>
      <c r="E7" s="2481"/>
      <c r="F7" s="2481"/>
      <c r="G7" s="2481"/>
      <c r="H7" s="2481"/>
      <c r="I7" s="2481"/>
      <c r="J7" s="2481"/>
      <c r="K7" s="2481"/>
      <c r="L7" s="2481"/>
      <c r="M7" s="2481"/>
      <c r="N7" s="2481"/>
      <c r="O7" s="2482" t="s">
        <v>5</v>
      </c>
      <c r="P7" s="2483"/>
      <c r="Q7" s="2483"/>
      <c r="R7" s="2483"/>
      <c r="S7" s="2483"/>
      <c r="T7" s="2483"/>
      <c r="U7" s="2483"/>
      <c r="V7" s="2483"/>
      <c r="W7" s="2483"/>
      <c r="X7" s="2483"/>
      <c r="Y7" s="2483"/>
      <c r="Z7" s="2483"/>
      <c r="AA7" s="2483"/>
      <c r="AB7" s="2483"/>
      <c r="AC7" s="2483"/>
      <c r="AD7" s="2483"/>
      <c r="AE7" s="2483"/>
      <c r="AF7" s="2483"/>
      <c r="AG7" s="2484"/>
    </row>
    <row r="8" spans="1:33" s="6" customFormat="1" ht="39.950000000000003" customHeight="1" x14ac:dyDescent="0.25">
      <c r="A8" s="2485" t="s">
        <v>6</v>
      </c>
      <c r="B8" s="2487" t="s">
        <v>7</v>
      </c>
      <c r="C8" s="2487" t="s">
        <v>8</v>
      </c>
      <c r="D8" s="2487" t="s">
        <v>9</v>
      </c>
      <c r="E8" s="2487" t="s">
        <v>10</v>
      </c>
      <c r="F8" s="2487" t="s">
        <v>11</v>
      </c>
      <c r="G8" s="2487" t="s">
        <v>12</v>
      </c>
      <c r="H8" s="2501" t="s">
        <v>13</v>
      </c>
      <c r="I8" s="2503" t="s">
        <v>14</v>
      </c>
      <c r="J8" s="2503"/>
      <c r="K8" s="2501" t="s">
        <v>15</v>
      </c>
      <c r="L8" s="2501"/>
      <c r="M8" s="2501" t="s">
        <v>16</v>
      </c>
      <c r="N8" s="3208" t="s">
        <v>17</v>
      </c>
      <c r="O8" s="2500" t="s">
        <v>18</v>
      </c>
      <c r="P8" s="2492"/>
      <c r="Q8" s="2492"/>
      <c r="R8" s="2492"/>
      <c r="S8" s="3210" t="s">
        <v>19</v>
      </c>
      <c r="T8" s="2492" t="s">
        <v>20</v>
      </c>
      <c r="U8" s="2494" t="s">
        <v>21</v>
      </c>
      <c r="V8" s="2494"/>
      <c r="W8" s="2494"/>
      <c r="X8" s="2494"/>
      <c r="Y8" s="2494"/>
      <c r="Z8" s="2494"/>
      <c r="AA8" s="2489" t="s">
        <v>22</v>
      </c>
      <c r="AB8" s="2489"/>
      <c r="AC8" s="2489"/>
      <c r="AD8" s="2489" t="s">
        <v>23</v>
      </c>
      <c r="AE8" s="2489"/>
      <c r="AF8" s="2489"/>
      <c r="AG8" s="2490" t="s">
        <v>24</v>
      </c>
    </row>
    <row r="9" spans="1:33" s="6" customFormat="1" ht="65.099999999999994" customHeight="1" thickBot="1" x14ac:dyDescent="0.3">
      <c r="A9" s="2486"/>
      <c r="B9" s="2488"/>
      <c r="C9" s="2488"/>
      <c r="D9" s="2488"/>
      <c r="E9" s="2488"/>
      <c r="F9" s="2488"/>
      <c r="G9" s="2488"/>
      <c r="H9" s="2502"/>
      <c r="I9" s="7" t="s">
        <v>25</v>
      </c>
      <c r="J9" s="7" t="s">
        <v>26</v>
      </c>
      <c r="K9" s="7" t="s">
        <v>25</v>
      </c>
      <c r="L9" s="7" t="s">
        <v>26</v>
      </c>
      <c r="M9" s="2502"/>
      <c r="N9" s="3494"/>
      <c r="O9" s="8" t="s">
        <v>27</v>
      </c>
      <c r="P9" s="2218" t="s">
        <v>28</v>
      </c>
      <c r="Q9" s="2218" t="s">
        <v>29</v>
      </c>
      <c r="R9" s="2218" t="s">
        <v>30</v>
      </c>
      <c r="S9" s="3495"/>
      <c r="T9" s="2493"/>
      <c r="U9" s="9" t="s">
        <v>31</v>
      </c>
      <c r="V9" s="9" t="s">
        <v>32</v>
      </c>
      <c r="W9" s="9" t="s">
        <v>33</v>
      </c>
      <c r="X9" s="9" t="s">
        <v>34</v>
      </c>
      <c r="Y9" s="9" t="s">
        <v>35</v>
      </c>
      <c r="Z9" s="10" t="s">
        <v>36</v>
      </c>
      <c r="AA9" s="11" t="s">
        <v>37</v>
      </c>
      <c r="AB9" s="11" t="s">
        <v>38</v>
      </c>
      <c r="AC9" s="11" t="s">
        <v>39</v>
      </c>
      <c r="AD9" s="12" t="s">
        <v>40</v>
      </c>
      <c r="AE9" s="12" t="s">
        <v>41</v>
      </c>
      <c r="AF9" s="12" t="s">
        <v>42</v>
      </c>
      <c r="AG9" s="2491"/>
    </row>
    <row r="10" spans="1:33" s="19" customFormat="1" ht="75" customHeight="1" x14ac:dyDescent="0.25">
      <c r="A10" s="3498" t="s">
        <v>43</v>
      </c>
      <c r="B10" s="2225" t="s">
        <v>44</v>
      </c>
      <c r="C10" s="2222" t="s">
        <v>45</v>
      </c>
      <c r="D10" s="2200" t="s">
        <v>1877</v>
      </c>
      <c r="E10" s="2289" t="s">
        <v>47</v>
      </c>
      <c r="F10" s="2186" t="s">
        <v>667</v>
      </c>
      <c r="G10" s="2186" t="s">
        <v>49</v>
      </c>
      <c r="H10" s="2186" t="s">
        <v>1878</v>
      </c>
      <c r="I10" s="2191">
        <v>0</v>
      </c>
      <c r="J10" s="2191">
        <v>1</v>
      </c>
      <c r="K10" s="2192">
        <v>0</v>
      </c>
      <c r="L10" s="2192">
        <v>2</v>
      </c>
      <c r="M10" s="2186" t="s">
        <v>1879</v>
      </c>
      <c r="N10" s="2190" t="s">
        <v>1476</v>
      </c>
      <c r="O10" s="2290">
        <f>SUM(AC10:AC10)</f>
        <v>0</v>
      </c>
      <c r="P10" s="2187">
        <v>0</v>
      </c>
      <c r="Q10" s="2187">
        <v>0</v>
      </c>
      <c r="R10" s="2291">
        <v>0</v>
      </c>
      <c r="S10" s="2188">
        <f>SUM(O10:Q10)</f>
        <v>0</v>
      </c>
      <c r="T10" s="2190" t="s">
        <v>1880</v>
      </c>
      <c r="U10" s="2292"/>
      <c r="V10" s="2293"/>
      <c r="W10" s="340"/>
      <c r="X10" s="2294"/>
      <c r="Y10" s="284"/>
      <c r="Z10" s="343"/>
      <c r="AA10" s="343"/>
      <c r="AB10" s="343"/>
      <c r="AC10" s="2295"/>
      <c r="AD10" s="284"/>
      <c r="AE10" s="2296"/>
      <c r="AF10" s="2296"/>
      <c r="AG10" s="2221" t="s">
        <v>2067</v>
      </c>
    </row>
    <row r="11" spans="1:33" ht="183.75" customHeight="1" x14ac:dyDescent="0.25">
      <c r="A11" s="3499"/>
      <c r="B11" s="2297" t="s">
        <v>44</v>
      </c>
      <c r="C11" s="2199" t="s">
        <v>45</v>
      </c>
      <c r="D11" s="2200" t="s">
        <v>1881</v>
      </c>
      <c r="E11" s="2201" t="s">
        <v>47</v>
      </c>
      <c r="F11" s="2193" t="s">
        <v>668</v>
      </c>
      <c r="G11" s="2193" t="s">
        <v>324</v>
      </c>
      <c r="H11" s="2193" t="s">
        <v>1882</v>
      </c>
      <c r="I11" s="2197">
        <v>1</v>
      </c>
      <c r="J11" s="2197">
        <v>1</v>
      </c>
      <c r="K11" s="2195">
        <v>1</v>
      </c>
      <c r="L11" s="2195">
        <v>1</v>
      </c>
      <c r="M11" s="2198" t="s">
        <v>1883</v>
      </c>
      <c r="N11" s="2298" t="s">
        <v>2068</v>
      </c>
      <c r="O11" s="2299">
        <f>SUM(AC11:AC11)</f>
        <v>0</v>
      </c>
      <c r="P11" s="2224">
        <v>0</v>
      </c>
      <c r="Q11" s="2224">
        <v>0</v>
      </c>
      <c r="R11" s="2224">
        <v>0</v>
      </c>
      <c r="S11" s="2223">
        <f>SUM(O11:Q11)</f>
        <v>0</v>
      </c>
      <c r="T11" s="2211" t="s">
        <v>2069</v>
      </c>
      <c r="U11" s="2168"/>
      <c r="V11" s="2239"/>
      <c r="W11" s="124"/>
      <c r="X11" s="125"/>
      <c r="Y11" s="126"/>
      <c r="Z11" s="127"/>
      <c r="AA11" s="128"/>
      <c r="AB11" s="128"/>
      <c r="AC11" s="129"/>
      <c r="AD11" s="126"/>
      <c r="AE11" s="130"/>
      <c r="AF11" s="130"/>
      <c r="AG11" s="2202"/>
    </row>
    <row r="12" spans="1:33" ht="115.5" customHeight="1" x14ac:dyDescent="0.25">
      <c r="A12" s="3499"/>
      <c r="B12" s="2297" t="s">
        <v>1759</v>
      </c>
      <c r="C12" s="2199" t="s">
        <v>1760</v>
      </c>
      <c r="D12" s="2200" t="s">
        <v>1884</v>
      </c>
      <c r="E12" s="2201" t="s">
        <v>47</v>
      </c>
      <c r="F12" s="2193" t="s">
        <v>669</v>
      </c>
      <c r="G12" s="2193" t="s">
        <v>86</v>
      </c>
      <c r="H12" s="2193" t="s">
        <v>1885</v>
      </c>
      <c r="I12" s="2197">
        <v>1</v>
      </c>
      <c r="J12" s="2197">
        <v>1</v>
      </c>
      <c r="K12" s="2195">
        <v>1</v>
      </c>
      <c r="L12" s="2195">
        <v>1</v>
      </c>
      <c r="M12" s="2193" t="s">
        <v>1886</v>
      </c>
      <c r="N12" s="2298" t="s">
        <v>1887</v>
      </c>
      <c r="O12" s="2299">
        <f>SUM(AC12:AC12)</f>
        <v>0</v>
      </c>
      <c r="P12" s="2224">
        <v>0</v>
      </c>
      <c r="Q12" s="2224">
        <v>0</v>
      </c>
      <c r="R12" s="2224">
        <v>0</v>
      </c>
      <c r="S12" s="2223">
        <f>SUM(O12:Q12)</f>
        <v>0</v>
      </c>
      <c r="T12" s="2211" t="s">
        <v>1880</v>
      </c>
      <c r="U12" s="123"/>
      <c r="V12" s="2174"/>
      <c r="W12" s="2300"/>
      <c r="X12" s="125"/>
      <c r="Y12" s="126"/>
      <c r="Z12" s="127"/>
      <c r="AA12" s="128"/>
      <c r="AB12" s="128"/>
      <c r="AC12" s="129"/>
      <c r="AD12" s="126"/>
      <c r="AE12" s="130"/>
      <c r="AF12" s="130"/>
      <c r="AG12" s="2202"/>
    </row>
    <row r="13" spans="1:33" ht="33.950000000000003" customHeight="1" x14ac:dyDescent="0.25">
      <c r="A13" s="3499"/>
      <c r="B13" s="3532" t="s">
        <v>44</v>
      </c>
      <c r="C13" s="2661" t="s">
        <v>45</v>
      </c>
      <c r="D13" s="2664" t="s">
        <v>1881</v>
      </c>
      <c r="E13" s="2667" t="s">
        <v>47</v>
      </c>
      <c r="F13" s="2646" t="s">
        <v>353</v>
      </c>
      <c r="G13" s="2646" t="s">
        <v>88</v>
      </c>
      <c r="H13" s="2646" t="s">
        <v>1888</v>
      </c>
      <c r="I13" s="2655">
        <v>1</v>
      </c>
      <c r="J13" s="2655">
        <v>1</v>
      </c>
      <c r="K13" s="2649">
        <v>1</v>
      </c>
      <c r="L13" s="2649">
        <v>1</v>
      </c>
      <c r="M13" s="2646" t="s">
        <v>1889</v>
      </c>
      <c r="N13" s="3555" t="s">
        <v>1492</v>
      </c>
      <c r="O13" s="3540">
        <f>+AC13</f>
        <v>0</v>
      </c>
      <c r="P13" s="3542">
        <v>0</v>
      </c>
      <c r="Q13" s="3542">
        <v>0</v>
      </c>
      <c r="R13" s="3542">
        <v>0</v>
      </c>
      <c r="S13" s="3553">
        <f>SUM(O13:Q17)</f>
        <v>0</v>
      </c>
      <c r="T13" s="3169" t="s">
        <v>1880</v>
      </c>
      <c r="U13" s="59" t="s">
        <v>65</v>
      </c>
      <c r="V13" s="101"/>
      <c r="W13" s="2302" t="s">
        <v>66</v>
      </c>
      <c r="X13" s="61"/>
      <c r="Y13" s="64"/>
      <c r="Z13" s="62"/>
      <c r="AA13" s="44"/>
      <c r="AB13" s="44"/>
      <c r="AC13" s="2429">
        <f>SUM(AB14:AB17)</f>
        <v>0</v>
      </c>
      <c r="AD13" s="64"/>
      <c r="AE13" s="134"/>
      <c r="AF13" s="134"/>
      <c r="AG13" s="2690"/>
    </row>
    <row r="14" spans="1:33" ht="18" customHeight="1" x14ac:dyDescent="0.25">
      <c r="A14" s="3499"/>
      <c r="B14" s="3535"/>
      <c r="C14" s="2662"/>
      <c r="D14" s="2665"/>
      <c r="E14" s="2668"/>
      <c r="F14" s="2647"/>
      <c r="G14" s="2647"/>
      <c r="H14" s="2647"/>
      <c r="I14" s="2656"/>
      <c r="J14" s="2656"/>
      <c r="K14" s="2651"/>
      <c r="L14" s="2651"/>
      <c r="M14" s="2647"/>
      <c r="N14" s="3115"/>
      <c r="O14" s="3541"/>
      <c r="P14" s="3543"/>
      <c r="Q14" s="3543"/>
      <c r="R14" s="3543"/>
      <c r="S14" s="3554"/>
      <c r="T14" s="3115"/>
      <c r="U14" s="26"/>
      <c r="V14" s="131" t="s">
        <v>47</v>
      </c>
      <c r="W14" s="65" t="s">
        <v>1890</v>
      </c>
      <c r="X14" s="61">
        <v>0</v>
      </c>
      <c r="Y14" s="64" t="s">
        <v>264</v>
      </c>
      <c r="Z14" s="62">
        <v>9.98</v>
      </c>
      <c r="AA14" s="23">
        <f t="shared" ref="AA14:AA17" si="0">+X14*Z14</f>
        <v>0</v>
      </c>
      <c r="AB14" s="23">
        <f t="shared" ref="AB14:AB17" si="1">+AA14*0.12+AA14</f>
        <v>0</v>
      </c>
      <c r="AC14" s="63"/>
      <c r="AD14" s="64"/>
      <c r="AE14" s="134" t="s">
        <v>52</v>
      </c>
      <c r="AF14" s="134"/>
      <c r="AG14" s="2691"/>
    </row>
    <row r="15" spans="1:33" ht="18" customHeight="1" x14ac:dyDescent="0.25">
      <c r="A15" s="3499"/>
      <c r="B15" s="3535"/>
      <c r="C15" s="2662"/>
      <c r="D15" s="2665"/>
      <c r="E15" s="2668"/>
      <c r="F15" s="2647"/>
      <c r="G15" s="2647"/>
      <c r="H15" s="2647"/>
      <c r="I15" s="2656"/>
      <c r="J15" s="2656"/>
      <c r="K15" s="2651"/>
      <c r="L15" s="2651"/>
      <c r="M15" s="2647"/>
      <c r="N15" s="3115"/>
      <c r="O15" s="3541"/>
      <c r="P15" s="3543"/>
      <c r="Q15" s="3543"/>
      <c r="R15" s="3543"/>
      <c r="S15" s="3554"/>
      <c r="T15" s="3115"/>
      <c r="U15" s="26"/>
      <c r="V15" s="131" t="s">
        <v>47</v>
      </c>
      <c r="W15" s="65" t="s">
        <v>1891</v>
      </c>
      <c r="X15" s="61">
        <v>0</v>
      </c>
      <c r="Y15" s="64" t="s">
        <v>264</v>
      </c>
      <c r="Z15" s="62">
        <v>9.98</v>
      </c>
      <c r="AA15" s="23">
        <f t="shared" si="0"/>
        <v>0</v>
      </c>
      <c r="AB15" s="23">
        <f t="shared" si="1"/>
        <v>0</v>
      </c>
      <c r="AC15" s="63"/>
      <c r="AD15" s="64"/>
      <c r="AE15" s="134" t="s">
        <v>52</v>
      </c>
      <c r="AF15" s="134"/>
      <c r="AG15" s="2691"/>
    </row>
    <row r="16" spans="1:33" ht="18" customHeight="1" x14ac:dyDescent="0.25">
      <c r="A16" s="3500"/>
      <c r="B16" s="3535"/>
      <c r="C16" s="2662"/>
      <c r="D16" s="2665"/>
      <c r="E16" s="2668"/>
      <c r="F16" s="2647"/>
      <c r="G16" s="2647"/>
      <c r="H16" s="2647"/>
      <c r="I16" s="2656"/>
      <c r="J16" s="2656"/>
      <c r="K16" s="2651"/>
      <c r="L16" s="2651"/>
      <c r="M16" s="2647"/>
      <c r="N16" s="3115"/>
      <c r="O16" s="3541"/>
      <c r="P16" s="3543"/>
      <c r="Q16" s="3543"/>
      <c r="R16" s="3543"/>
      <c r="S16" s="3554"/>
      <c r="T16" s="3115"/>
      <c r="U16" s="26"/>
      <c r="V16" s="131" t="s">
        <v>47</v>
      </c>
      <c r="W16" s="65" t="s">
        <v>1892</v>
      </c>
      <c r="X16" s="61">
        <v>0</v>
      </c>
      <c r="Y16" s="64" t="s">
        <v>264</v>
      </c>
      <c r="Z16" s="62">
        <v>9.98</v>
      </c>
      <c r="AA16" s="23">
        <f t="shared" si="0"/>
        <v>0</v>
      </c>
      <c r="AB16" s="23">
        <f t="shared" si="1"/>
        <v>0</v>
      </c>
      <c r="AC16" s="63"/>
      <c r="AD16" s="64"/>
      <c r="AE16" s="134" t="s">
        <v>52</v>
      </c>
      <c r="AF16" s="134"/>
      <c r="AG16" s="2691"/>
    </row>
    <row r="17" spans="1:33" ht="18" customHeight="1" x14ac:dyDescent="0.25">
      <c r="A17" s="2454" t="s">
        <v>43</v>
      </c>
      <c r="B17" s="3535"/>
      <c r="C17" s="2662"/>
      <c r="D17" s="2665"/>
      <c r="E17" s="2668"/>
      <c r="F17" s="2647"/>
      <c r="G17" s="2647"/>
      <c r="H17" s="2647"/>
      <c r="I17" s="2656"/>
      <c r="J17" s="2656"/>
      <c r="K17" s="2651"/>
      <c r="L17" s="2651"/>
      <c r="M17" s="2647"/>
      <c r="N17" s="3115"/>
      <c r="O17" s="3541"/>
      <c r="P17" s="3543"/>
      <c r="Q17" s="3543"/>
      <c r="R17" s="3543"/>
      <c r="S17" s="3554"/>
      <c r="T17" s="3115"/>
      <c r="U17" s="26"/>
      <c r="V17" s="131" t="s">
        <v>47</v>
      </c>
      <c r="W17" s="65" t="s">
        <v>1893</v>
      </c>
      <c r="X17" s="61">
        <v>0</v>
      </c>
      <c r="Y17" s="64" t="s">
        <v>264</v>
      </c>
      <c r="Z17" s="62">
        <v>9.98</v>
      </c>
      <c r="AA17" s="23">
        <f t="shared" si="0"/>
        <v>0</v>
      </c>
      <c r="AB17" s="23">
        <f t="shared" si="1"/>
        <v>0</v>
      </c>
      <c r="AC17" s="63"/>
      <c r="AD17" s="64"/>
      <c r="AE17" s="134" t="s">
        <v>52</v>
      </c>
      <c r="AF17" s="134"/>
      <c r="AG17" s="2691"/>
    </row>
    <row r="18" spans="1:33" ht="78.75" customHeight="1" x14ac:dyDescent="0.25">
      <c r="A18" s="2455"/>
      <c r="B18" s="113" t="s">
        <v>44</v>
      </c>
      <c r="C18" s="2199" t="s">
        <v>45</v>
      </c>
      <c r="D18" s="2200" t="s">
        <v>1881</v>
      </c>
      <c r="E18" s="2201" t="s">
        <v>47</v>
      </c>
      <c r="F18" s="2193" t="s">
        <v>670</v>
      </c>
      <c r="G18" s="2193" t="s">
        <v>91</v>
      </c>
      <c r="H18" s="2193" t="s">
        <v>1894</v>
      </c>
      <c r="I18" s="2197">
        <v>12</v>
      </c>
      <c r="J18" s="2197">
        <v>12</v>
      </c>
      <c r="K18" s="2195">
        <v>6</v>
      </c>
      <c r="L18" s="2195">
        <v>6</v>
      </c>
      <c r="M18" s="2198" t="s">
        <v>2070</v>
      </c>
      <c r="N18" s="2298" t="s">
        <v>2066</v>
      </c>
      <c r="O18" s="2299">
        <f>SUM(AC18:AC18)</f>
        <v>0</v>
      </c>
      <c r="P18" s="2224">
        <v>0</v>
      </c>
      <c r="Q18" s="2224">
        <v>0</v>
      </c>
      <c r="R18" s="2224">
        <v>0</v>
      </c>
      <c r="S18" s="2223">
        <f>SUM(O18:Q18)</f>
        <v>0</v>
      </c>
      <c r="T18" s="2211" t="s">
        <v>1880</v>
      </c>
      <c r="U18" s="123"/>
      <c r="V18" s="361"/>
      <c r="W18" s="2300"/>
      <c r="X18" s="125"/>
      <c r="Y18" s="126"/>
      <c r="Z18" s="127"/>
      <c r="AA18" s="128"/>
      <c r="AB18" s="128"/>
      <c r="AC18" s="129"/>
      <c r="AD18" s="126"/>
      <c r="AE18" s="130"/>
      <c r="AF18" s="130"/>
      <c r="AG18" s="2202"/>
    </row>
    <row r="19" spans="1:33" ht="18" customHeight="1" x14ac:dyDescent="0.25">
      <c r="A19" s="2455"/>
      <c r="B19" s="3532" t="s">
        <v>44</v>
      </c>
      <c r="C19" s="2661" t="s">
        <v>45</v>
      </c>
      <c r="D19" s="2664" t="s">
        <v>1881</v>
      </c>
      <c r="E19" s="2667" t="s">
        <v>47</v>
      </c>
      <c r="F19" s="2646" t="s">
        <v>1895</v>
      </c>
      <c r="G19" s="2646" t="s">
        <v>96</v>
      </c>
      <c r="H19" s="2646" t="s">
        <v>1896</v>
      </c>
      <c r="I19" s="2655">
        <v>1</v>
      </c>
      <c r="J19" s="2655">
        <v>2</v>
      </c>
      <c r="K19" s="2649">
        <v>4</v>
      </c>
      <c r="L19" s="2649">
        <v>4</v>
      </c>
      <c r="M19" s="2646" t="s">
        <v>1897</v>
      </c>
      <c r="N19" s="3169" t="s">
        <v>366</v>
      </c>
      <c r="O19" s="3540">
        <f>+AC19+AC20+AC21+AC22+AC23+AC24+AC26+AC30</f>
        <v>89491.203199999989</v>
      </c>
      <c r="P19" s="3542">
        <f>+AC29</f>
        <v>1500.0047999999999</v>
      </c>
      <c r="Q19" s="3542">
        <f>+AC25+AC27+AC42</f>
        <v>28175.599999999999</v>
      </c>
      <c r="R19" s="3542">
        <v>0</v>
      </c>
      <c r="S19" s="3553">
        <f>SUM(O19:Q43)</f>
        <v>119166.80799999999</v>
      </c>
      <c r="T19" s="3169" t="s">
        <v>2069</v>
      </c>
      <c r="U19" s="1855" t="s">
        <v>50</v>
      </c>
      <c r="V19" s="131" t="s">
        <v>47</v>
      </c>
      <c r="W19" s="2301" t="s">
        <v>51</v>
      </c>
      <c r="X19" s="27">
        <v>1</v>
      </c>
      <c r="Y19" s="28" t="s">
        <v>264</v>
      </c>
      <c r="Z19" s="15">
        <v>3750</v>
      </c>
      <c r="AA19" s="16">
        <f>+X19*Z19</f>
        <v>3750</v>
      </c>
      <c r="AB19" s="16">
        <f t="shared" ref="AB19:AB24" si="2">+AA19*0.12+AA19</f>
        <v>4200</v>
      </c>
      <c r="AC19" s="133">
        <f>AB19</f>
        <v>4200</v>
      </c>
      <c r="AD19" s="28"/>
      <c r="AE19" s="134" t="s">
        <v>52</v>
      </c>
      <c r="AF19" s="134"/>
      <c r="AG19" s="2690"/>
    </row>
    <row r="20" spans="1:33" ht="18" customHeight="1" x14ac:dyDescent="0.25">
      <c r="A20" s="2455"/>
      <c r="B20" s="3535"/>
      <c r="C20" s="2662"/>
      <c r="D20" s="2665"/>
      <c r="E20" s="2668"/>
      <c r="F20" s="2647"/>
      <c r="G20" s="2647"/>
      <c r="H20" s="2647"/>
      <c r="I20" s="2656"/>
      <c r="J20" s="2656"/>
      <c r="K20" s="2651"/>
      <c r="L20" s="2651"/>
      <c r="M20" s="2647"/>
      <c r="N20" s="3115"/>
      <c r="O20" s="3541"/>
      <c r="P20" s="3543"/>
      <c r="Q20" s="3543"/>
      <c r="R20" s="3543"/>
      <c r="S20" s="3554"/>
      <c r="T20" s="3115"/>
      <c r="U20" s="1855" t="s">
        <v>53</v>
      </c>
      <c r="V20" s="131" t="s">
        <v>47</v>
      </c>
      <c r="W20" s="2301" t="s">
        <v>54</v>
      </c>
      <c r="X20" s="27">
        <v>1</v>
      </c>
      <c r="Y20" s="28" t="s">
        <v>264</v>
      </c>
      <c r="Z20" s="2379">
        <f>35800-6000</f>
        <v>29800</v>
      </c>
      <c r="AA20" s="16">
        <f t="shared" ref="AA20:AA26" si="3">+X20*Z20</f>
        <v>29800</v>
      </c>
      <c r="AB20" s="16">
        <f>+AA20</f>
        <v>29800</v>
      </c>
      <c r="AC20" s="133">
        <f t="shared" ref="AC20:AC27" si="4">AB20</f>
        <v>29800</v>
      </c>
      <c r="AD20" s="28"/>
      <c r="AE20" s="134" t="s">
        <v>52</v>
      </c>
      <c r="AF20" s="134"/>
      <c r="AG20" s="2691"/>
    </row>
    <row r="21" spans="1:33" ht="18" customHeight="1" x14ac:dyDescent="0.25">
      <c r="A21" s="2455"/>
      <c r="B21" s="3535"/>
      <c r="C21" s="2662"/>
      <c r="D21" s="2665"/>
      <c r="E21" s="2668"/>
      <c r="F21" s="2647"/>
      <c r="G21" s="2647"/>
      <c r="H21" s="2647"/>
      <c r="I21" s="2656"/>
      <c r="J21" s="2656"/>
      <c r="K21" s="2651"/>
      <c r="L21" s="2651"/>
      <c r="M21" s="2647"/>
      <c r="N21" s="3115"/>
      <c r="O21" s="3541"/>
      <c r="P21" s="3543"/>
      <c r="Q21" s="3543"/>
      <c r="R21" s="3543"/>
      <c r="S21" s="3554"/>
      <c r="T21" s="3115"/>
      <c r="U21" s="1855" t="s">
        <v>55</v>
      </c>
      <c r="V21" s="131" t="s">
        <v>47</v>
      </c>
      <c r="W21" s="2301" t="s">
        <v>56</v>
      </c>
      <c r="X21" s="27">
        <v>1</v>
      </c>
      <c r="Y21" s="28" t="s">
        <v>264</v>
      </c>
      <c r="Z21" s="15">
        <v>285.70999999999998</v>
      </c>
      <c r="AA21" s="16">
        <f t="shared" si="3"/>
        <v>285.70999999999998</v>
      </c>
      <c r="AB21" s="16">
        <f t="shared" si="2"/>
        <v>319.99519999999995</v>
      </c>
      <c r="AC21" s="133">
        <f t="shared" si="4"/>
        <v>319.99519999999995</v>
      </c>
      <c r="AD21" s="28"/>
      <c r="AE21" s="134" t="s">
        <v>52</v>
      </c>
      <c r="AF21" s="134"/>
      <c r="AG21" s="2691"/>
    </row>
    <row r="22" spans="1:33" ht="18" customHeight="1" x14ac:dyDescent="0.25">
      <c r="A22" s="2455"/>
      <c r="B22" s="3535"/>
      <c r="C22" s="2662"/>
      <c r="D22" s="2665"/>
      <c r="E22" s="2668"/>
      <c r="F22" s="2647"/>
      <c r="G22" s="2647"/>
      <c r="H22" s="2647"/>
      <c r="I22" s="2656"/>
      <c r="J22" s="2656"/>
      <c r="K22" s="2651"/>
      <c r="L22" s="2651"/>
      <c r="M22" s="2647"/>
      <c r="N22" s="3115"/>
      <c r="O22" s="3541"/>
      <c r="P22" s="3543"/>
      <c r="Q22" s="3543"/>
      <c r="R22" s="3543"/>
      <c r="S22" s="3554"/>
      <c r="T22" s="3115"/>
      <c r="U22" s="1855" t="s">
        <v>59</v>
      </c>
      <c r="V22" s="131" t="s">
        <v>47</v>
      </c>
      <c r="W22" s="2301" t="s">
        <v>60</v>
      </c>
      <c r="X22" s="27">
        <v>1</v>
      </c>
      <c r="Y22" s="28" t="s">
        <v>264</v>
      </c>
      <c r="Z22" s="15">
        <v>1065.3599999999999</v>
      </c>
      <c r="AA22" s="16">
        <f t="shared" si="3"/>
        <v>1065.3599999999999</v>
      </c>
      <c r="AB22" s="16">
        <f t="shared" si="2"/>
        <v>1193.2031999999999</v>
      </c>
      <c r="AC22" s="133">
        <f t="shared" si="4"/>
        <v>1193.2031999999999</v>
      </c>
      <c r="AD22" s="28"/>
      <c r="AE22" s="134" t="s">
        <v>52</v>
      </c>
      <c r="AF22" s="134"/>
      <c r="AG22" s="2691"/>
    </row>
    <row r="23" spans="1:33" ht="18" customHeight="1" x14ac:dyDescent="0.25">
      <c r="A23" s="2455"/>
      <c r="B23" s="3533"/>
      <c r="C23" s="2662"/>
      <c r="D23" s="2665"/>
      <c r="E23" s="2668"/>
      <c r="F23" s="2647"/>
      <c r="G23" s="2647"/>
      <c r="H23" s="2647"/>
      <c r="I23" s="2656"/>
      <c r="J23" s="2656"/>
      <c r="K23" s="2651"/>
      <c r="L23" s="2651"/>
      <c r="M23" s="2647"/>
      <c r="N23" s="3115"/>
      <c r="O23" s="3541"/>
      <c r="P23" s="3543"/>
      <c r="Q23" s="3543"/>
      <c r="R23" s="3543"/>
      <c r="S23" s="3554"/>
      <c r="T23" s="3115"/>
      <c r="U23" s="1855" t="s">
        <v>61</v>
      </c>
      <c r="V23" s="131" t="s">
        <v>47</v>
      </c>
      <c r="W23" s="66" t="s">
        <v>62</v>
      </c>
      <c r="X23" s="34">
        <v>1</v>
      </c>
      <c r="Y23" s="35" t="s">
        <v>264</v>
      </c>
      <c r="Z23" s="22">
        <v>550.89</v>
      </c>
      <c r="AA23" s="23">
        <f t="shared" si="3"/>
        <v>550.89</v>
      </c>
      <c r="AB23" s="23">
        <f t="shared" si="2"/>
        <v>616.99680000000001</v>
      </c>
      <c r="AC23" s="133">
        <f t="shared" si="4"/>
        <v>616.99680000000001</v>
      </c>
      <c r="AD23" s="35"/>
      <c r="AE23" s="38" t="s">
        <v>52</v>
      </c>
      <c r="AF23" s="38"/>
      <c r="AG23" s="2691"/>
    </row>
    <row r="24" spans="1:33" ht="18" customHeight="1" x14ac:dyDescent="0.25">
      <c r="A24" s="2455"/>
      <c r="B24" s="3533"/>
      <c r="C24" s="2662"/>
      <c r="D24" s="2665"/>
      <c r="E24" s="2668"/>
      <c r="F24" s="2647"/>
      <c r="G24" s="2647"/>
      <c r="H24" s="2647"/>
      <c r="I24" s="2656"/>
      <c r="J24" s="2656"/>
      <c r="K24" s="2651"/>
      <c r="L24" s="2651"/>
      <c r="M24" s="2647"/>
      <c r="N24" s="3115"/>
      <c r="O24" s="3541"/>
      <c r="P24" s="3543"/>
      <c r="Q24" s="3543"/>
      <c r="R24" s="3543"/>
      <c r="S24" s="3554"/>
      <c r="T24" s="3115"/>
      <c r="U24" s="59" t="s">
        <v>739</v>
      </c>
      <c r="V24" s="131" t="s">
        <v>47</v>
      </c>
      <c r="W24" s="2302" t="s">
        <v>71</v>
      </c>
      <c r="X24" s="61">
        <v>1</v>
      </c>
      <c r="Y24" s="64" t="s">
        <v>264</v>
      </c>
      <c r="Z24" s="62">
        <f>33407.13+6285.71</f>
        <v>39692.839999999997</v>
      </c>
      <c r="AA24" s="23">
        <f t="shared" si="3"/>
        <v>39692.839999999997</v>
      </c>
      <c r="AB24" s="23">
        <f t="shared" si="2"/>
        <v>44455.980799999998</v>
      </c>
      <c r="AC24" s="133">
        <f t="shared" si="4"/>
        <v>44455.980799999998</v>
      </c>
      <c r="AD24" s="64"/>
      <c r="AE24" s="47" t="s">
        <v>52</v>
      </c>
      <c r="AF24" s="47"/>
      <c r="AG24" s="2691"/>
    </row>
    <row r="25" spans="1:33" ht="18" customHeight="1" x14ac:dyDescent="0.25">
      <c r="A25" s="2455"/>
      <c r="B25" s="3533"/>
      <c r="C25" s="2662"/>
      <c r="D25" s="2665"/>
      <c r="E25" s="2668"/>
      <c r="F25" s="2647"/>
      <c r="G25" s="2647"/>
      <c r="H25" s="2647"/>
      <c r="I25" s="2656"/>
      <c r="J25" s="2656"/>
      <c r="K25" s="2651"/>
      <c r="L25" s="2651"/>
      <c r="M25" s="2647"/>
      <c r="N25" s="3115"/>
      <c r="O25" s="3541"/>
      <c r="P25" s="3543"/>
      <c r="Q25" s="3543"/>
      <c r="R25" s="3543"/>
      <c r="S25" s="3554"/>
      <c r="T25" s="3115"/>
      <c r="U25" s="2395" t="s">
        <v>72</v>
      </c>
      <c r="V25" s="2403" t="s">
        <v>47</v>
      </c>
      <c r="W25" s="2396" t="s">
        <v>71</v>
      </c>
      <c r="X25" s="2397"/>
      <c r="Y25" s="2398"/>
      <c r="Z25" s="2399"/>
      <c r="AA25" s="2400"/>
      <c r="AB25" s="2400">
        <f>13700+6200</f>
        <v>19900</v>
      </c>
      <c r="AC25" s="2401">
        <f>+AB25</f>
        <v>19900</v>
      </c>
      <c r="AD25" s="2398"/>
      <c r="AE25" s="2398"/>
      <c r="AF25" s="2402" t="s">
        <v>52</v>
      </c>
      <c r="AG25" s="2691"/>
    </row>
    <row r="26" spans="1:33" ht="33.950000000000003" customHeight="1" x14ac:dyDescent="0.25">
      <c r="A26" s="2455"/>
      <c r="B26" s="3533"/>
      <c r="C26" s="2662"/>
      <c r="D26" s="2665"/>
      <c r="E26" s="2668"/>
      <c r="F26" s="2647"/>
      <c r="G26" s="2647"/>
      <c r="H26" s="2647"/>
      <c r="I26" s="2656"/>
      <c r="J26" s="2656"/>
      <c r="K26" s="2651"/>
      <c r="L26" s="2651"/>
      <c r="M26" s="2647"/>
      <c r="N26" s="3115"/>
      <c r="O26" s="3541"/>
      <c r="P26" s="3543"/>
      <c r="Q26" s="3543"/>
      <c r="R26" s="3543"/>
      <c r="S26" s="3554"/>
      <c r="T26" s="3115"/>
      <c r="U26" s="59" t="s">
        <v>800</v>
      </c>
      <c r="V26" s="131" t="s">
        <v>47</v>
      </c>
      <c r="W26" s="2302" t="s">
        <v>74</v>
      </c>
      <c r="X26" s="61">
        <v>1</v>
      </c>
      <c r="Y26" s="64" t="s">
        <v>264</v>
      </c>
      <c r="Z26" s="62">
        <f>6000+2000</f>
        <v>8000</v>
      </c>
      <c r="AA26" s="23">
        <f t="shared" si="3"/>
        <v>8000</v>
      </c>
      <c r="AB26" s="23">
        <f>+AA26</f>
        <v>8000</v>
      </c>
      <c r="AC26" s="2341">
        <f t="shared" si="4"/>
        <v>8000</v>
      </c>
      <c r="AD26" s="64"/>
      <c r="AE26" s="47"/>
      <c r="AF26" s="47" t="s">
        <v>52</v>
      </c>
      <c r="AG26" s="2691"/>
    </row>
    <row r="27" spans="1:33" ht="33.950000000000003" customHeight="1" x14ac:dyDescent="0.25">
      <c r="A27" s="2455"/>
      <c r="B27" s="3533"/>
      <c r="C27" s="2662"/>
      <c r="D27" s="2665"/>
      <c r="E27" s="2668"/>
      <c r="F27" s="2647"/>
      <c r="G27" s="2647"/>
      <c r="H27" s="2647"/>
      <c r="I27" s="2656"/>
      <c r="J27" s="2656"/>
      <c r="K27" s="2651"/>
      <c r="L27" s="2651"/>
      <c r="M27" s="2647"/>
      <c r="N27" s="3115"/>
      <c r="O27" s="3541"/>
      <c r="P27" s="3543"/>
      <c r="Q27" s="3543"/>
      <c r="R27" s="3543"/>
      <c r="S27" s="3554"/>
      <c r="T27" s="3115"/>
      <c r="U27" s="59" t="s">
        <v>73</v>
      </c>
      <c r="V27" s="131" t="s">
        <v>47</v>
      </c>
      <c r="W27" s="2302" t="s">
        <v>74</v>
      </c>
      <c r="X27" s="61">
        <v>1</v>
      </c>
      <c r="Y27" s="64" t="s">
        <v>264</v>
      </c>
      <c r="Z27" s="62">
        <f>4275.6+4000</f>
        <v>8275.6</v>
      </c>
      <c r="AA27" s="23">
        <f>+Z27</f>
        <v>8275.6</v>
      </c>
      <c r="AB27" s="23">
        <f>+AA27</f>
        <v>8275.6</v>
      </c>
      <c r="AC27" s="2341">
        <f t="shared" si="4"/>
        <v>8275.6</v>
      </c>
      <c r="AD27" s="64"/>
      <c r="AE27" s="47"/>
      <c r="AF27" s="47" t="s">
        <v>52</v>
      </c>
      <c r="AG27" s="2691"/>
    </row>
    <row r="28" spans="1:33" ht="18" customHeight="1" x14ac:dyDescent="0.25">
      <c r="A28" s="2455"/>
      <c r="B28" s="3533"/>
      <c r="C28" s="2662"/>
      <c r="D28" s="2665"/>
      <c r="E28" s="2668"/>
      <c r="F28" s="2647"/>
      <c r="G28" s="2647"/>
      <c r="H28" s="2647"/>
      <c r="I28" s="2656"/>
      <c r="J28" s="2656"/>
      <c r="K28" s="2651"/>
      <c r="L28" s="2651"/>
      <c r="M28" s="2647"/>
      <c r="N28" s="3115"/>
      <c r="O28" s="3541"/>
      <c r="P28" s="3543"/>
      <c r="Q28" s="3543"/>
      <c r="R28" s="3543"/>
      <c r="S28" s="3554"/>
      <c r="T28" s="3115"/>
      <c r="U28" s="59"/>
      <c r="V28" s="131"/>
      <c r="W28" s="2302" t="s">
        <v>63</v>
      </c>
      <c r="X28" s="61"/>
      <c r="Y28" s="64"/>
      <c r="Z28" s="62"/>
      <c r="AA28" s="44"/>
      <c r="AB28" s="44"/>
      <c r="AC28" s="2304"/>
      <c r="AD28" s="64"/>
      <c r="AE28" s="47"/>
      <c r="AF28" s="47"/>
      <c r="AG28" s="2691"/>
    </row>
    <row r="29" spans="1:33" ht="38.25" x14ac:dyDescent="0.25">
      <c r="A29" s="2455"/>
      <c r="B29" s="3533"/>
      <c r="C29" s="2662"/>
      <c r="D29" s="2665"/>
      <c r="E29" s="2668"/>
      <c r="F29" s="2647"/>
      <c r="G29" s="2647"/>
      <c r="H29" s="2647"/>
      <c r="I29" s="2656"/>
      <c r="J29" s="2656"/>
      <c r="K29" s="2651"/>
      <c r="L29" s="2651"/>
      <c r="M29" s="2647"/>
      <c r="N29" s="3115"/>
      <c r="O29" s="3541"/>
      <c r="P29" s="3543"/>
      <c r="Q29" s="3543"/>
      <c r="R29" s="3543"/>
      <c r="S29" s="3554"/>
      <c r="T29" s="3115"/>
      <c r="U29" s="2305" t="s">
        <v>1166</v>
      </c>
      <c r="V29" s="131"/>
      <c r="W29" s="2306" t="s">
        <v>325</v>
      </c>
      <c r="X29" s="61">
        <v>1</v>
      </c>
      <c r="Y29" s="64" t="s">
        <v>264</v>
      </c>
      <c r="Z29" s="62">
        <v>1339.29</v>
      </c>
      <c r="AA29" s="44">
        <v>1339.29</v>
      </c>
      <c r="AB29" s="23">
        <f>+AA29*0.12+AA29</f>
        <v>1500.0047999999999</v>
      </c>
      <c r="AC29" s="133">
        <f>SUM(AB29:AB29)</f>
        <v>1500.0047999999999</v>
      </c>
      <c r="AD29" s="64"/>
      <c r="AE29" s="47" t="s">
        <v>52</v>
      </c>
      <c r="AF29" s="47"/>
      <c r="AG29" s="2691"/>
    </row>
    <row r="30" spans="1:33" ht="15.75" x14ac:dyDescent="0.25">
      <c r="A30" s="2455"/>
      <c r="B30" s="3533"/>
      <c r="C30" s="2662"/>
      <c r="D30" s="2665"/>
      <c r="E30" s="2668"/>
      <c r="F30" s="2647"/>
      <c r="G30" s="2647"/>
      <c r="H30" s="2647"/>
      <c r="I30" s="2656"/>
      <c r="J30" s="2656"/>
      <c r="K30" s="2651"/>
      <c r="L30" s="2651"/>
      <c r="M30" s="2647"/>
      <c r="N30" s="3115"/>
      <c r="O30" s="3541"/>
      <c r="P30" s="3543"/>
      <c r="Q30" s="3543"/>
      <c r="R30" s="3543"/>
      <c r="S30" s="3554"/>
      <c r="T30" s="3115"/>
      <c r="U30" s="2339" t="s">
        <v>67</v>
      </c>
      <c r="V30" s="2431"/>
      <c r="W30" s="2306" t="s">
        <v>68</v>
      </c>
      <c r="X30" s="2432"/>
      <c r="Y30" s="2433"/>
      <c r="Z30" s="2434"/>
      <c r="AA30" s="2435"/>
      <c r="AB30" s="2435"/>
      <c r="AC30" s="2341">
        <f>+SUM(AB31:AB41)</f>
        <v>905.02720000000011</v>
      </c>
      <c r="AD30" s="64"/>
      <c r="AE30" s="47"/>
      <c r="AF30" s="47"/>
      <c r="AG30" s="2691"/>
    </row>
    <row r="31" spans="1:33" ht="15.75" x14ac:dyDescent="0.25">
      <c r="A31" s="2455"/>
      <c r="B31" s="3533"/>
      <c r="C31" s="2662"/>
      <c r="D31" s="2665"/>
      <c r="E31" s="2668"/>
      <c r="F31" s="2647"/>
      <c r="G31" s="2647"/>
      <c r="H31" s="2647"/>
      <c r="I31" s="2656"/>
      <c r="J31" s="2656"/>
      <c r="K31" s="2651"/>
      <c r="L31" s="2651"/>
      <c r="M31" s="2647"/>
      <c r="N31" s="3115"/>
      <c r="O31" s="3541"/>
      <c r="P31" s="3543"/>
      <c r="Q31" s="3543"/>
      <c r="R31" s="3543"/>
      <c r="S31" s="3554"/>
      <c r="T31" s="3115"/>
      <c r="U31" s="1855"/>
      <c r="V31" s="131"/>
      <c r="W31" s="65" t="s">
        <v>2117</v>
      </c>
      <c r="X31" s="61">
        <v>14</v>
      </c>
      <c r="Y31" s="64" t="s">
        <v>264</v>
      </c>
      <c r="Z31" s="62">
        <v>2.6</v>
      </c>
      <c r="AA31" s="44">
        <f>+X31*Z31</f>
        <v>36.4</v>
      </c>
      <c r="AB31" s="44">
        <f>+AA31*1.12</f>
        <v>40.768000000000001</v>
      </c>
      <c r="AC31" s="133"/>
      <c r="AD31" s="64"/>
      <c r="AE31" s="47"/>
      <c r="AF31" s="47" t="s">
        <v>52</v>
      </c>
      <c r="AG31" s="2691"/>
    </row>
    <row r="32" spans="1:33" ht="15.75" x14ac:dyDescent="0.25">
      <c r="A32" s="2455"/>
      <c r="B32" s="3533"/>
      <c r="C32" s="2662"/>
      <c r="D32" s="2665"/>
      <c r="E32" s="2668"/>
      <c r="F32" s="2647"/>
      <c r="G32" s="2647"/>
      <c r="H32" s="2647"/>
      <c r="I32" s="2656"/>
      <c r="J32" s="2656"/>
      <c r="K32" s="2651"/>
      <c r="L32" s="2651"/>
      <c r="M32" s="2647"/>
      <c r="N32" s="3115"/>
      <c r="O32" s="3541"/>
      <c r="P32" s="3543"/>
      <c r="Q32" s="3543"/>
      <c r="R32" s="3543"/>
      <c r="S32" s="3554"/>
      <c r="T32" s="3115"/>
      <c r="U32" s="1855"/>
      <c r="V32" s="131"/>
      <c r="W32" s="65" t="s">
        <v>2122</v>
      </c>
      <c r="X32" s="61">
        <v>14</v>
      </c>
      <c r="Y32" s="64" t="s">
        <v>264</v>
      </c>
      <c r="Z32" s="62">
        <v>2.02</v>
      </c>
      <c r="AA32" s="44">
        <f t="shared" ref="AA32:AA41" si="5">+X32*Z32</f>
        <v>28.28</v>
      </c>
      <c r="AB32" s="44">
        <f t="shared" ref="AB32:AB41" si="6">+AA32*1.12</f>
        <v>31.673600000000004</v>
      </c>
      <c r="AC32" s="133"/>
      <c r="AD32" s="64"/>
      <c r="AE32" s="47"/>
      <c r="AF32" s="47" t="s">
        <v>52</v>
      </c>
      <c r="AG32" s="2691"/>
    </row>
    <row r="33" spans="1:33" ht="15.75" x14ac:dyDescent="0.25">
      <c r="A33" s="2455"/>
      <c r="B33" s="3533"/>
      <c r="C33" s="2662"/>
      <c r="D33" s="2665"/>
      <c r="E33" s="2668"/>
      <c r="F33" s="2647"/>
      <c r="G33" s="2647"/>
      <c r="H33" s="2647"/>
      <c r="I33" s="2656"/>
      <c r="J33" s="2656"/>
      <c r="K33" s="2651"/>
      <c r="L33" s="2651"/>
      <c r="M33" s="2647"/>
      <c r="N33" s="3115"/>
      <c r="O33" s="3541"/>
      <c r="P33" s="3543"/>
      <c r="Q33" s="3543"/>
      <c r="R33" s="3543"/>
      <c r="S33" s="3554"/>
      <c r="T33" s="3115"/>
      <c r="U33" s="1855"/>
      <c r="V33" s="131"/>
      <c r="W33" s="65" t="s">
        <v>2123</v>
      </c>
      <c r="X33" s="61">
        <v>50</v>
      </c>
      <c r="Y33" s="64" t="s">
        <v>264</v>
      </c>
      <c r="Z33" s="62">
        <v>1.4</v>
      </c>
      <c r="AA33" s="44">
        <f t="shared" si="5"/>
        <v>70</v>
      </c>
      <c r="AB33" s="44">
        <f t="shared" si="6"/>
        <v>78.400000000000006</v>
      </c>
      <c r="AC33" s="133"/>
      <c r="AD33" s="64"/>
      <c r="AE33" s="47"/>
      <c r="AF33" s="47" t="s">
        <v>52</v>
      </c>
      <c r="AG33" s="2691"/>
    </row>
    <row r="34" spans="1:33" ht="15.75" x14ac:dyDescent="0.25">
      <c r="A34" s="2455"/>
      <c r="B34" s="3533"/>
      <c r="C34" s="2662"/>
      <c r="D34" s="2665"/>
      <c r="E34" s="2668"/>
      <c r="F34" s="2647"/>
      <c r="G34" s="2647"/>
      <c r="H34" s="2647"/>
      <c r="I34" s="2656"/>
      <c r="J34" s="2656"/>
      <c r="K34" s="2651"/>
      <c r="L34" s="2651"/>
      <c r="M34" s="2647"/>
      <c r="N34" s="3115"/>
      <c r="O34" s="3541"/>
      <c r="P34" s="3543"/>
      <c r="Q34" s="3543"/>
      <c r="R34" s="3543"/>
      <c r="S34" s="3554"/>
      <c r="T34" s="3115"/>
      <c r="U34" s="1855"/>
      <c r="V34" s="131"/>
      <c r="W34" s="65" t="s">
        <v>2124</v>
      </c>
      <c r="X34" s="61">
        <v>50</v>
      </c>
      <c r="Y34" s="64" t="s">
        <v>264</v>
      </c>
      <c r="Z34" s="62">
        <v>1.8</v>
      </c>
      <c r="AA34" s="44">
        <f t="shared" si="5"/>
        <v>90</v>
      </c>
      <c r="AB34" s="44">
        <f t="shared" si="6"/>
        <v>100.80000000000001</v>
      </c>
      <c r="AC34" s="133"/>
      <c r="AD34" s="64"/>
      <c r="AE34" s="47"/>
      <c r="AF34" s="47" t="s">
        <v>52</v>
      </c>
      <c r="AG34" s="2691"/>
    </row>
    <row r="35" spans="1:33" ht="15.75" x14ac:dyDescent="0.25">
      <c r="A35" s="2455"/>
      <c r="B35" s="3533"/>
      <c r="C35" s="2662"/>
      <c r="D35" s="2665"/>
      <c r="E35" s="2668"/>
      <c r="F35" s="2647"/>
      <c r="G35" s="2647"/>
      <c r="H35" s="2647"/>
      <c r="I35" s="2656"/>
      <c r="J35" s="2656"/>
      <c r="K35" s="2651"/>
      <c r="L35" s="2651"/>
      <c r="M35" s="2647"/>
      <c r="N35" s="3115"/>
      <c r="O35" s="3541"/>
      <c r="P35" s="3543"/>
      <c r="Q35" s="3543"/>
      <c r="R35" s="3543"/>
      <c r="S35" s="3554"/>
      <c r="T35" s="3115"/>
      <c r="U35" s="1855"/>
      <c r="V35" s="131"/>
      <c r="W35" s="65" t="s">
        <v>2118</v>
      </c>
      <c r="X35" s="61">
        <v>14</v>
      </c>
      <c r="Y35" s="64" t="s">
        <v>264</v>
      </c>
      <c r="Z35" s="62">
        <v>1.52</v>
      </c>
      <c r="AA35" s="44">
        <f t="shared" si="5"/>
        <v>21.28</v>
      </c>
      <c r="AB35" s="44">
        <f t="shared" si="6"/>
        <v>23.833600000000004</v>
      </c>
      <c r="AC35" s="133"/>
      <c r="AD35" s="64"/>
      <c r="AE35" s="47"/>
      <c r="AF35" s="47" t="s">
        <v>52</v>
      </c>
      <c r="AG35" s="2691"/>
    </row>
    <row r="36" spans="1:33" ht="15.75" x14ac:dyDescent="0.25">
      <c r="A36" s="2455"/>
      <c r="B36" s="3533"/>
      <c r="C36" s="2662"/>
      <c r="D36" s="2665"/>
      <c r="E36" s="2668"/>
      <c r="F36" s="2647"/>
      <c r="G36" s="2647"/>
      <c r="H36" s="2647"/>
      <c r="I36" s="2656"/>
      <c r="J36" s="2656"/>
      <c r="K36" s="2651"/>
      <c r="L36" s="2651"/>
      <c r="M36" s="2647"/>
      <c r="N36" s="3115"/>
      <c r="O36" s="3541"/>
      <c r="P36" s="3543"/>
      <c r="Q36" s="3543"/>
      <c r="R36" s="3543"/>
      <c r="S36" s="3554"/>
      <c r="T36" s="3115"/>
      <c r="U36" s="1855"/>
      <c r="V36" s="131"/>
      <c r="W36" s="65" t="s">
        <v>2125</v>
      </c>
      <c r="X36" s="61">
        <v>14</v>
      </c>
      <c r="Y36" s="64" t="s">
        <v>264</v>
      </c>
      <c r="Z36" s="62">
        <v>3.78</v>
      </c>
      <c r="AA36" s="44">
        <f t="shared" si="5"/>
        <v>52.919999999999995</v>
      </c>
      <c r="AB36" s="44">
        <f t="shared" si="6"/>
        <v>59.270400000000002</v>
      </c>
      <c r="AC36" s="133"/>
      <c r="AD36" s="64"/>
      <c r="AE36" s="47"/>
      <c r="AF36" s="47" t="s">
        <v>52</v>
      </c>
      <c r="AG36" s="2691"/>
    </row>
    <row r="37" spans="1:33" ht="15.75" x14ac:dyDescent="0.25">
      <c r="A37" s="2455"/>
      <c r="B37" s="3533"/>
      <c r="C37" s="2662"/>
      <c r="D37" s="2665"/>
      <c r="E37" s="2668"/>
      <c r="F37" s="2647"/>
      <c r="G37" s="2647"/>
      <c r="H37" s="2647"/>
      <c r="I37" s="2656"/>
      <c r="J37" s="2656"/>
      <c r="K37" s="2651"/>
      <c r="L37" s="2651"/>
      <c r="M37" s="2647"/>
      <c r="N37" s="3115"/>
      <c r="O37" s="3541"/>
      <c r="P37" s="3543"/>
      <c r="Q37" s="3543"/>
      <c r="R37" s="3543"/>
      <c r="S37" s="3554"/>
      <c r="T37" s="3115"/>
      <c r="U37" s="1855"/>
      <c r="V37" s="131"/>
      <c r="W37" s="65" t="s">
        <v>2126</v>
      </c>
      <c r="X37" s="61">
        <v>14</v>
      </c>
      <c r="Y37" s="64" t="s">
        <v>264</v>
      </c>
      <c r="Z37" s="62">
        <v>9.73</v>
      </c>
      <c r="AA37" s="44">
        <f t="shared" si="5"/>
        <v>136.22</v>
      </c>
      <c r="AB37" s="44">
        <f t="shared" si="6"/>
        <v>152.56640000000002</v>
      </c>
      <c r="AC37" s="133"/>
      <c r="AD37" s="64"/>
      <c r="AE37" s="47"/>
      <c r="AF37" s="47" t="s">
        <v>52</v>
      </c>
      <c r="AG37" s="2691"/>
    </row>
    <row r="38" spans="1:33" ht="15.75" x14ac:dyDescent="0.25">
      <c r="A38" s="2455"/>
      <c r="B38" s="3533"/>
      <c r="C38" s="2662"/>
      <c r="D38" s="2665"/>
      <c r="E38" s="2668"/>
      <c r="F38" s="2647"/>
      <c r="G38" s="2647"/>
      <c r="H38" s="2647"/>
      <c r="I38" s="2656"/>
      <c r="J38" s="2656"/>
      <c r="K38" s="2651"/>
      <c r="L38" s="2651"/>
      <c r="M38" s="2647"/>
      <c r="N38" s="3115"/>
      <c r="O38" s="3541"/>
      <c r="P38" s="3543"/>
      <c r="Q38" s="3543"/>
      <c r="R38" s="3543"/>
      <c r="S38" s="3554"/>
      <c r="T38" s="3115"/>
      <c r="U38" s="1855"/>
      <c r="V38" s="131"/>
      <c r="W38" s="65" t="s">
        <v>2127</v>
      </c>
      <c r="X38" s="61">
        <v>14</v>
      </c>
      <c r="Y38" s="64" t="s">
        <v>264</v>
      </c>
      <c r="Z38" s="62">
        <v>1.45</v>
      </c>
      <c r="AA38" s="44">
        <f t="shared" si="5"/>
        <v>20.3</v>
      </c>
      <c r="AB38" s="44">
        <f t="shared" si="6"/>
        <v>22.736000000000004</v>
      </c>
      <c r="AC38" s="133"/>
      <c r="AD38" s="64"/>
      <c r="AE38" s="47"/>
      <c r="AF38" s="47" t="s">
        <v>52</v>
      </c>
      <c r="AG38" s="2691"/>
    </row>
    <row r="39" spans="1:33" ht="15.75" x14ac:dyDescent="0.25">
      <c r="A39" s="2455"/>
      <c r="B39" s="3533"/>
      <c r="C39" s="2662"/>
      <c r="D39" s="2665"/>
      <c r="E39" s="2668"/>
      <c r="F39" s="2647"/>
      <c r="G39" s="2647"/>
      <c r="H39" s="2647"/>
      <c r="I39" s="2656"/>
      <c r="J39" s="2656"/>
      <c r="K39" s="2651"/>
      <c r="L39" s="2651"/>
      <c r="M39" s="2647"/>
      <c r="N39" s="3115"/>
      <c r="O39" s="3541"/>
      <c r="P39" s="3543"/>
      <c r="Q39" s="3543"/>
      <c r="R39" s="3543"/>
      <c r="S39" s="3554"/>
      <c r="T39" s="3115"/>
      <c r="U39" s="1855"/>
      <c r="V39" s="131"/>
      <c r="W39" s="65" t="s">
        <v>2119</v>
      </c>
      <c r="X39" s="61">
        <v>124</v>
      </c>
      <c r="Y39" s="64" t="s">
        <v>264</v>
      </c>
      <c r="Z39" s="62">
        <v>2.52</v>
      </c>
      <c r="AA39" s="44">
        <f t="shared" si="5"/>
        <v>312.48</v>
      </c>
      <c r="AB39" s="44">
        <f t="shared" si="6"/>
        <v>349.97760000000005</v>
      </c>
      <c r="AC39" s="133"/>
      <c r="AD39" s="64"/>
      <c r="AE39" s="47"/>
      <c r="AF39" s="47" t="s">
        <v>52</v>
      </c>
      <c r="AG39" s="2691"/>
    </row>
    <row r="40" spans="1:33" ht="15.75" x14ac:dyDescent="0.25">
      <c r="A40" s="2455"/>
      <c r="B40" s="3533"/>
      <c r="C40" s="2662"/>
      <c r="D40" s="2665"/>
      <c r="E40" s="2668"/>
      <c r="F40" s="2647"/>
      <c r="G40" s="2647"/>
      <c r="H40" s="2647"/>
      <c r="I40" s="2656"/>
      <c r="J40" s="2656"/>
      <c r="K40" s="2651"/>
      <c r="L40" s="2651"/>
      <c r="M40" s="2647"/>
      <c r="N40" s="3115"/>
      <c r="O40" s="3541"/>
      <c r="P40" s="3543"/>
      <c r="Q40" s="3543"/>
      <c r="R40" s="3543"/>
      <c r="S40" s="3554"/>
      <c r="T40" s="3115"/>
      <c r="U40" s="1855"/>
      <c r="V40" s="131"/>
      <c r="W40" s="65" t="s">
        <v>2120</v>
      </c>
      <c r="X40" s="61">
        <v>14</v>
      </c>
      <c r="Y40" s="64" t="s">
        <v>264</v>
      </c>
      <c r="Z40" s="62">
        <v>1.99</v>
      </c>
      <c r="AA40" s="44">
        <f t="shared" si="5"/>
        <v>27.86</v>
      </c>
      <c r="AB40" s="44">
        <f t="shared" si="6"/>
        <v>31.203200000000002</v>
      </c>
      <c r="AC40" s="133"/>
      <c r="AD40" s="64"/>
      <c r="AE40" s="47"/>
      <c r="AF40" s="47" t="s">
        <v>52</v>
      </c>
      <c r="AG40" s="2691"/>
    </row>
    <row r="41" spans="1:33" ht="15.75" x14ac:dyDescent="0.25">
      <c r="A41" s="2455"/>
      <c r="B41" s="3533"/>
      <c r="C41" s="2662"/>
      <c r="D41" s="2665"/>
      <c r="E41" s="2668"/>
      <c r="F41" s="2647"/>
      <c r="G41" s="2647"/>
      <c r="H41" s="2647"/>
      <c r="I41" s="2656"/>
      <c r="J41" s="2656"/>
      <c r="K41" s="2651"/>
      <c r="L41" s="2651"/>
      <c r="M41" s="2647"/>
      <c r="N41" s="3115"/>
      <c r="O41" s="3541"/>
      <c r="P41" s="3543"/>
      <c r="Q41" s="3543"/>
      <c r="R41" s="3543"/>
      <c r="S41" s="3554"/>
      <c r="T41" s="3115"/>
      <c r="U41" s="1855"/>
      <c r="V41" s="131"/>
      <c r="W41" s="65" t="s">
        <v>2121</v>
      </c>
      <c r="X41" s="61">
        <v>7</v>
      </c>
      <c r="Y41" s="64" t="s">
        <v>264</v>
      </c>
      <c r="Z41" s="62">
        <v>1.76</v>
      </c>
      <c r="AA41" s="44">
        <f t="shared" si="5"/>
        <v>12.32</v>
      </c>
      <c r="AB41" s="44">
        <f t="shared" si="6"/>
        <v>13.798400000000001</v>
      </c>
      <c r="AC41" s="133"/>
      <c r="AD41" s="64"/>
      <c r="AE41" s="47"/>
      <c r="AF41" s="47" t="s">
        <v>52</v>
      </c>
      <c r="AG41" s="2691"/>
    </row>
    <row r="42" spans="1:33" ht="18" customHeight="1" x14ac:dyDescent="0.25">
      <c r="A42" s="2455"/>
      <c r="B42" s="3533"/>
      <c r="C42" s="2662"/>
      <c r="D42" s="2665"/>
      <c r="E42" s="2668"/>
      <c r="F42" s="2647"/>
      <c r="G42" s="2647"/>
      <c r="H42" s="2647"/>
      <c r="I42" s="2656"/>
      <c r="J42" s="2656"/>
      <c r="K42" s="2651"/>
      <c r="L42" s="2651"/>
      <c r="M42" s="2647"/>
      <c r="N42" s="3115"/>
      <c r="O42" s="3541"/>
      <c r="P42" s="3543"/>
      <c r="Q42" s="3543"/>
      <c r="R42" s="3543"/>
      <c r="S42" s="3554"/>
      <c r="T42" s="3115"/>
      <c r="U42" s="1855" t="s">
        <v>788</v>
      </c>
      <c r="V42" s="101"/>
      <c r="W42" s="2302" t="s">
        <v>356</v>
      </c>
      <c r="X42" s="61"/>
      <c r="Y42" s="64"/>
      <c r="Z42" s="62"/>
      <c r="AA42" s="44"/>
      <c r="AB42" s="44"/>
      <c r="AC42" s="2341">
        <f>SUM(AB43)</f>
        <v>0</v>
      </c>
      <c r="AD42" s="64"/>
      <c r="AE42" s="47"/>
      <c r="AF42" s="47"/>
      <c r="AG42" s="2691"/>
    </row>
    <row r="43" spans="1:33" ht="18" customHeight="1" x14ac:dyDescent="0.25">
      <c r="A43" s="2455"/>
      <c r="B43" s="3552"/>
      <c r="C43" s="2662"/>
      <c r="D43" s="2665"/>
      <c r="E43" s="2668"/>
      <c r="F43" s="2647"/>
      <c r="G43" s="2647"/>
      <c r="H43" s="2647"/>
      <c r="I43" s="2656"/>
      <c r="J43" s="2656"/>
      <c r="K43" s="2651"/>
      <c r="L43" s="2651"/>
      <c r="M43" s="2647"/>
      <c r="N43" s="3115"/>
      <c r="O43" s="3541"/>
      <c r="P43" s="3543"/>
      <c r="Q43" s="3543"/>
      <c r="R43" s="3543"/>
      <c r="S43" s="3554"/>
      <c r="T43" s="3115"/>
      <c r="U43" s="59"/>
      <c r="V43" s="2307" t="s">
        <v>47</v>
      </c>
      <c r="W43" s="65" t="s">
        <v>1898</v>
      </c>
      <c r="X43" s="61">
        <v>0</v>
      </c>
      <c r="Y43" s="64" t="s">
        <v>264</v>
      </c>
      <c r="Z43" s="62">
        <v>110.27500000000001</v>
      </c>
      <c r="AA43" s="44">
        <f t="shared" ref="AA43" si="7">+X43*Z43</f>
        <v>0</v>
      </c>
      <c r="AB43" s="44">
        <f t="shared" ref="AB43" si="8">+AA43*0.12+AA43</f>
        <v>0</v>
      </c>
      <c r="AC43" s="2308"/>
      <c r="AD43" s="64"/>
      <c r="AE43" s="47" t="s">
        <v>52</v>
      </c>
      <c r="AF43" s="47"/>
      <c r="AG43" s="2691"/>
    </row>
    <row r="44" spans="1:33" s="19" customFormat="1" ht="79.5" customHeight="1" thickBot="1" x14ac:dyDescent="0.3">
      <c r="A44" s="2455"/>
      <c r="B44" s="2309" t="s">
        <v>44</v>
      </c>
      <c r="C44" s="2176" t="s">
        <v>45</v>
      </c>
      <c r="D44" s="2087" t="s">
        <v>1881</v>
      </c>
      <c r="E44" s="2233" t="s">
        <v>47</v>
      </c>
      <c r="F44" s="2089" t="s">
        <v>1899</v>
      </c>
      <c r="G44" s="2089" t="s">
        <v>136</v>
      </c>
      <c r="H44" s="2089" t="s">
        <v>1900</v>
      </c>
      <c r="I44" s="2178">
        <v>1</v>
      </c>
      <c r="J44" s="2178">
        <v>1</v>
      </c>
      <c r="K44" s="2179">
        <v>1</v>
      </c>
      <c r="L44" s="2179">
        <v>1</v>
      </c>
      <c r="M44" s="2089" t="s">
        <v>1901</v>
      </c>
      <c r="N44" s="2092" t="s">
        <v>193</v>
      </c>
      <c r="O44" s="2310">
        <f>SUM(AC44:AC44)</f>
        <v>0</v>
      </c>
      <c r="P44" s="2311">
        <v>0</v>
      </c>
      <c r="Q44" s="2311">
        <v>0</v>
      </c>
      <c r="R44" s="2311">
        <v>0</v>
      </c>
      <c r="S44" s="2312">
        <f>SUM(O44:Q44)</f>
        <v>0</v>
      </c>
      <c r="T44" s="2092" t="s">
        <v>1880</v>
      </c>
      <c r="U44" s="2180"/>
      <c r="V44" s="2242"/>
      <c r="W44" s="2313"/>
      <c r="X44" s="2237"/>
      <c r="Y44" s="2238"/>
      <c r="Z44" s="2314"/>
      <c r="AA44" s="2314"/>
      <c r="AB44" s="2314"/>
      <c r="AC44" s="2315"/>
      <c r="AD44" s="2238"/>
      <c r="AE44" s="2103"/>
      <c r="AF44" s="2103"/>
      <c r="AG44" s="2104"/>
    </row>
    <row r="45" spans="1:33" s="84" customFormat="1" ht="22.5" customHeight="1" thickBot="1" x14ac:dyDescent="0.3">
      <c r="A45" s="2456"/>
      <c r="B45" s="2613" t="s">
        <v>137</v>
      </c>
      <c r="C45" s="2613"/>
      <c r="D45" s="2613"/>
      <c r="E45" s="2613"/>
      <c r="F45" s="2613"/>
      <c r="G45" s="2613"/>
      <c r="H45" s="2613"/>
      <c r="I45" s="2613"/>
      <c r="J45" s="2613"/>
      <c r="K45" s="2613"/>
      <c r="L45" s="2613"/>
      <c r="M45" s="2613"/>
      <c r="N45" s="79" t="s">
        <v>138</v>
      </c>
      <c r="O45" s="81">
        <f>SUM(O10:O44)</f>
        <v>89491.203199999989</v>
      </c>
      <c r="P45" s="81">
        <f>SUM(P10:P44)</f>
        <v>1500.0047999999999</v>
      </c>
      <c r="Q45" s="81">
        <f>SUM(Q10:Q44)</f>
        <v>28175.599999999999</v>
      </c>
      <c r="R45" s="81">
        <f>SUM(R10:R44)</f>
        <v>0</v>
      </c>
      <c r="S45" s="81">
        <f>SUM(S10:S44)</f>
        <v>119166.80799999999</v>
      </c>
      <c r="T45" s="82"/>
      <c r="U45" s="3093" t="s">
        <v>139</v>
      </c>
      <c r="V45" s="2613"/>
      <c r="W45" s="2613"/>
      <c r="X45" s="2613"/>
      <c r="Y45" s="2613"/>
      <c r="Z45" s="2613"/>
      <c r="AA45" s="2613"/>
      <c r="AB45" s="79" t="s">
        <v>138</v>
      </c>
      <c r="AC45" s="83">
        <f>SUM(AC10:AC44)</f>
        <v>119166.80799999999</v>
      </c>
      <c r="AD45" s="2615"/>
      <c r="AE45" s="2616"/>
      <c r="AF45" s="2616"/>
      <c r="AG45" s="2617"/>
    </row>
    <row r="46" spans="1:33" s="19" customFormat="1" ht="33.950000000000003" customHeight="1" x14ac:dyDescent="0.25">
      <c r="A46" s="3498" t="s">
        <v>140</v>
      </c>
      <c r="B46" s="3544" t="s">
        <v>1759</v>
      </c>
      <c r="C46" s="3545" t="s">
        <v>1760</v>
      </c>
      <c r="D46" s="3546" t="s">
        <v>1902</v>
      </c>
      <c r="E46" s="3547" t="s">
        <v>47</v>
      </c>
      <c r="F46" s="2495" t="s">
        <v>1903</v>
      </c>
      <c r="G46" s="2495" t="s">
        <v>1904</v>
      </c>
      <c r="H46" s="2495" t="s">
        <v>1905</v>
      </c>
      <c r="I46" s="2629">
        <v>6</v>
      </c>
      <c r="J46" s="2629">
        <v>6</v>
      </c>
      <c r="K46" s="2631">
        <v>1</v>
      </c>
      <c r="L46" s="2631">
        <v>1</v>
      </c>
      <c r="M46" s="2495" t="s">
        <v>1906</v>
      </c>
      <c r="N46" s="2628" t="s">
        <v>1907</v>
      </c>
      <c r="O46" s="3549">
        <f>+AC46</f>
        <v>0</v>
      </c>
      <c r="P46" s="2522">
        <v>0</v>
      </c>
      <c r="Q46" s="2522">
        <v>0</v>
      </c>
      <c r="R46" s="3551">
        <v>0</v>
      </c>
      <c r="S46" s="2525">
        <f>SUM(O46:Q50)</f>
        <v>0</v>
      </c>
      <c r="T46" s="2628" t="s">
        <v>1908</v>
      </c>
      <c r="U46" s="96" t="s">
        <v>65</v>
      </c>
      <c r="V46" s="94"/>
      <c r="W46" s="2316" t="s">
        <v>66</v>
      </c>
      <c r="X46" s="42"/>
      <c r="Y46" s="43"/>
      <c r="Z46" s="44"/>
      <c r="AA46" s="44"/>
      <c r="AB46" s="44"/>
      <c r="AC46" s="2428">
        <f>SUM(AB47:AB50)</f>
        <v>0</v>
      </c>
      <c r="AD46" s="43"/>
      <c r="AE46" s="36"/>
      <c r="AF46" s="92"/>
      <c r="AG46" s="3548"/>
    </row>
    <row r="47" spans="1:33" s="19" customFormat="1" ht="18" customHeight="1" x14ac:dyDescent="0.25">
      <c r="A47" s="3499"/>
      <c r="B47" s="3533"/>
      <c r="C47" s="2662"/>
      <c r="D47" s="2647"/>
      <c r="E47" s="2706"/>
      <c r="F47" s="2496"/>
      <c r="G47" s="2496"/>
      <c r="H47" s="2496"/>
      <c r="I47" s="2607"/>
      <c r="J47" s="2607"/>
      <c r="K47" s="2632"/>
      <c r="L47" s="2632"/>
      <c r="M47" s="2496"/>
      <c r="N47" s="2539"/>
      <c r="O47" s="3550"/>
      <c r="P47" s="2523"/>
      <c r="Q47" s="2523"/>
      <c r="R47" s="3530"/>
      <c r="S47" s="2526"/>
      <c r="T47" s="2539"/>
      <c r="U47" s="41"/>
      <c r="V47" s="131" t="s">
        <v>47</v>
      </c>
      <c r="W47" s="97" t="s">
        <v>1909</v>
      </c>
      <c r="X47" s="42">
        <v>0</v>
      </c>
      <c r="Y47" s="43" t="s">
        <v>264</v>
      </c>
      <c r="Z47" s="44">
        <v>9.98</v>
      </c>
      <c r="AA47" s="23">
        <f t="shared" ref="AA47:AA50" si="9">+X47*Z47</f>
        <v>0</v>
      </c>
      <c r="AB47" s="23">
        <f t="shared" ref="AB47:AB50" si="10">+AA47*0.12+AA47</f>
        <v>0</v>
      </c>
      <c r="AC47" s="45"/>
      <c r="AD47" s="43"/>
      <c r="AE47" s="36" t="s">
        <v>52</v>
      </c>
      <c r="AF47" s="37"/>
      <c r="AG47" s="2691"/>
    </row>
    <row r="48" spans="1:33" s="19" customFormat="1" ht="18" customHeight="1" x14ac:dyDescent="0.25">
      <c r="A48" s="3499"/>
      <c r="B48" s="3533"/>
      <c r="C48" s="2662"/>
      <c r="D48" s="2647"/>
      <c r="E48" s="2706"/>
      <c r="F48" s="2496"/>
      <c r="G48" s="2496"/>
      <c r="H48" s="2496"/>
      <c r="I48" s="2607"/>
      <c r="J48" s="2607"/>
      <c r="K48" s="2632"/>
      <c r="L48" s="2632"/>
      <c r="M48" s="2496"/>
      <c r="N48" s="2539"/>
      <c r="O48" s="3550"/>
      <c r="P48" s="2523"/>
      <c r="Q48" s="2523"/>
      <c r="R48" s="3530"/>
      <c r="S48" s="2526"/>
      <c r="T48" s="2539"/>
      <c r="U48" s="41"/>
      <c r="V48" s="131" t="s">
        <v>47</v>
      </c>
      <c r="W48" s="97" t="s">
        <v>1910</v>
      </c>
      <c r="X48" s="42">
        <v>0</v>
      </c>
      <c r="Y48" s="43" t="s">
        <v>264</v>
      </c>
      <c r="Z48" s="44">
        <v>9.98</v>
      </c>
      <c r="AA48" s="23">
        <f t="shared" si="9"/>
        <v>0</v>
      </c>
      <c r="AB48" s="23">
        <f t="shared" si="10"/>
        <v>0</v>
      </c>
      <c r="AC48" s="45"/>
      <c r="AD48" s="43"/>
      <c r="AE48" s="36" t="s">
        <v>52</v>
      </c>
      <c r="AF48" s="37"/>
      <c r="AG48" s="2691"/>
    </row>
    <row r="49" spans="1:33" s="19" customFormat="1" ht="18" customHeight="1" x14ac:dyDescent="0.25">
      <c r="A49" s="3499"/>
      <c r="B49" s="3533"/>
      <c r="C49" s="2662"/>
      <c r="D49" s="2647"/>
      <c r="E49" s="2706"/>
      <c r="F49" s="2496"/>
      <c r="G49" s="2496"/>
      <c r="H49" s="2496"/>
      <c r="I49" s="2607"/>
      <c r="J49" s="2607"/>
      <c r="K49" s="2632"/>
      <c r="L49" s="2632"/>
      <c r="M49" s="2496"/>
      <c r="N49" s="2539"/>
      <c r="O49" s="3550"/>
      <c r="P49" s="2523"/>
      <c r="Q49" s="2523"/>
      <c r="R49" s="3530"/>
      <c r="S49" s="2526"/>
      <c r="T49" s="2539"/>
      <c r="U49" s="41"/>
      <c r="V49" s="131" t="s">
        <v>47</v>
      </c>
      <c r="W49" s="97" t="s">
        <v>1911</v>
      </c>
      <c r="X49" s="42">
        <v>0</v>
      </c>
      <c r="Y49" s="43" t="s">
        <v>264</v>
      </c>
      <c r="Z49" s="44">
        <v>9.98</v>
      </c>
      <c r="AA49" s="23">
        <f t="shared" si="9"/>
        <v>0</v>
      </c>
      <c r="AB49" s="23">
        <f t="shared" si="10"/>
        <v>0</v>
      </c>
      <c r="AC49" s="45"/>
      <c r="AD49" s="43"/>
      <c r="AE49" s="36" t="s">
        <v>52</v>
      </c>
      <c r="AF49" s="37"/>
      <c r="AG49" s="2691"/>
    </row>
    <row r="50" spans="1:33" s="19" customFormat="1" ht="18" customHeight="1" x14ac:dyDescent="0.25">
      <c r="A50" s="3500"/>
      <c r="B50" s="3533"/>
      <c r="C50" s="2662"/>
      <c r="D50" s="2647"/>
      <c r="E50" s="2706"/>
      <c r="F50" s="2496"/>
      <c r="G50" s="2496"/>
      <c r="H50" s="2563"/>
      <c r="I50" s="2607"/>
      <c r="J50" s="2607"/>
      <c r="K50" s="2632"/>
      <c r="L50" s="2632"/>
      <c r="M50" s="2496"/>
      <c r="N50" s="2539"/>
      <c r="O50" s="3550"/>
      <c r="P50" s="2523"/>
      <c r="Q50" s="2523"/>
      <c r="R50" s="3530"/>
      <c r="S50" s="2526"/>
      <c r="T50" s="2539"/>
      <c r="U50" s="290"/>
      <c r="V50" s="2307" t="s">
        <v>47</v>
      </c>
      <c r="W50" s="291" t="s">
        <v>1912</v>
      </c>
      <c r="X50" s="163">
        <v>0</v>
      </c>
      <c r="Y50" s="164" t="s">
        <v>264</v>
      </c>
      <c r="Z50" s="109">
        <v>9.98</v>
      </c>
      <c r="AA50" s="109">
        <f t="shared" si="9"/>
        <v>0</v>
      </c>
      <c r="AB50" s="109">
        <f t="shared" si="10"/>
        <v>0</v>
      </c>
      <c r="AC50" s="165"/>
      <c r="AD50" s="164"/>
      <c r="AE50" s="164" t="s">
        <v>52</v>
      </c>
      <c r="AF50" s="432"/>
      <c r="AG50" s="2692"/>
    </row>
    <row r="51" spans="1:33" s="19" customFormat="1" ht="115.5" customHeight="1" x14ac:dyDescent="0.25">
      <c r="A51" s="2454" t="s">
        <v>140</v>
      </c>
      <c r="B51" s="2216" t="s">
        <v>1759</v>
      </c>
      <c r="C51" s="2317" t="s">
        <v>1760</v>
      </c>
      <c r="D51" s="2193" t="s">
        <v>1884</v>
      </c>
      <c r="E51" s="2206" t="s">
        <v>47</v>
      </c>
      <c r="F51" s="2193" t="s">
        <v>144</v>
      </c>
      <c r="G51" s="2193" t="s">
        <v>145</v>
      </c>
      <c r="H51" s="2189" t="s">
        <v>1913</v>
      </c>
      <c r="I51" s="2204">
        <v>1</v>
      </c>
      <c r="J51" s="2204">
        <v>1</v>
      </c>
      <c r="K51" s="2204">
        <v>1</v>
      </c>
      <c r="L51" s="2204">
        <v>1</v>
      </c>
      <c r="M51" s="2193" t="s">
        <v>1914</v>
      </c>
      <c r="N51" s="2209" t="s">
        <v>1526</v>
      </c>
      <c r="O51" s="2318">
        <v>0</v>
      </c>
      <c r="P51" s="2319">
        <v>0</v>
      </c>
      <c r="Q51" s="2319">
        <v>0</v>
      </c>
      <c r="R51" s="2319">
        <v>0</v>
      </c>
      <c r="S51" s="2320">
        <f>SUM(O51:Q51)</f>
        <v>0</v>
      </c>
      <c r="T51" s="2193" t="s">
        <v>1915</v>
      </c>
      <c r="U51" s="2168"/>
      <c r="V51" s="2239"/>
      <c r="W51" s="124"/>
      <c r="X51" s="125"/>
      <c r="Y51" s="126"/>
      <c r="Z51" s="127"/>
      <c r="AA51" s="128"/>
      <c r="AB51" s="128"/>
      <c r="AC51" s="133"/>
      <c r="AD51" s="28"/>
      <c r="AE51" s="134"/>
      <c r="AF51" s="134"/>
      <c r="AG51" s="2203"/>
    </row>
    <row r="52" spans="1:33" ht="114" customHeight="1" x14ac:dyDescent="0.25">
      <c r="A52" s="2455"/>
      <c r="B52" s="2361" t="s">
        <v>1759</v>
      </c>
      <c r="C52" s="114" t="s">
        <v>1760</v>
      </c>
      <c r="D52" s="115" t="s">
        <v>1884</v>
      </c>
      <c r="E52" s="116" t="s">
        <v>47</v>
      </c>
      <c r="F52" s="2212" t="s">
        <v>149</v>
      </c>
      <c r="G52" s="2212" t="s">
        <v>150</v>
      </c>
      <c r="H52" s="2212" t="s">
        <v>1916</v>
      </c>
      <c r="I52" s="2214">
        <v>1</v>
      </c>
      <c r="J52" s="2214">
        <v>1</v>
      </c>
      <c r="K52" s="2215">
        <v>1</v>
      </c>
      <c r="L52" s="2215">
        <v>1</v>
      </c>
      <c r="M52" s="2212" t="s">
        <v>1917</v>
      </c>
      <c r="N52" s="2213" t="s">
        <v>475</v>
      </c>
      <c r="O52" s="2362">
        <v>0</v>
      </c>
      <c r="P52" s="121">
        <v>0</v>
      </c>
      <c r="Q52" s="121">
        <f>+AC52</f>
        <v>0</v>
      </c>
      <c r="R52" s="121">
        <v>0</v>
      </c>
      <c r="S52" s="122">
        <f>SUM(O52:Q52)</f>
        <v>0</v>
      </c>
      <c r="T52" s="2213" t="s">
        <v>1908</v>
      </c>
      <c r="U52" s="2168"/>
      <c r="V52" s="2239"/>
      <c r="W52" s="124"/>
      <c r="X52" s="125"/>
      <c r="Y52" s="126"/>
      <c r="Z52" s="127"/>
      <c r="AA52" s="128"/>
      <c r="AB52" s="128"/>
      <c r="AC52" s="129"/>
      <c r="AD52" s="126"/>
      <c r="AE52" s="130"/>
      <c r="AF52" s="130"/>
      <c r="AG52" s="135"/>
    </row>
    <row r="53" spans="1:33" s="19" customFormat="1" ht="116.25" customHeight="1" x14ac:dyDescent="0.25">
      <c r="A53" s="2455"/>
      <c r="B53" s="2217" t="s">
        <v>1759</v>
      </c>
      <c r="C53" s="2321" t="s">
        <v>1760</v>
      </c>
      <c r="D53" s="2194" t="s">
        <v>1884</v>
      </c>
      <c r="E53" s="2207" t="s">
        <v>47</v>
      </c>
      <c r="F53" s="2194" t="s">
        <v>154</v>
      </c>
      <c r="G53" s="2194" t="s">
        <v>1918</v>
      </c>
      <c r="H53" s="2194" t="s">
        <v>1919</v>
      </c>
      <c r="I53" s="2196">
        <v>2</v>
      </c>
      <c r="J53" s="2196">
        <v>2</v>
      </c>
      <c r="K53" s="2205">
        <v>6</v>
      </c>
      <c r="L53" s="2205">
        <v>6</v>
      </c>
      <c r="M53" s="2194" t="s">
        <v>1920</v>
      </c>
      <c r="N53" s="2210" t="s">
        <v>1921</v>
      </c>
      <c r="O53" s="2322">
        <v>0</v>
      </c>
      <c r="P53" s="2323">
        <v>0</v>
      </c>
      <c r="Q53" s="2323">
        <v>0</v>
      </c>
      <c r="R53" s="2323">
        <v>0</v>
      </c>
      <c r="S53" s="2324">
        <f>SUM(O53:Q53)</f>
        <v>0</v>
      </c>
      <c r="T53" s="2194" t="s">
        <v>1908</v>
      </c>
      <c r="U53" s="1925"/>
      <c r="V53" s="2325"/>
      <c r="W53" s="2326"/>
      <c r="X53" s="2327"/>
      <c r="Y53" s="2328"/>
      <c r="Z53" s="2329"/>
      <c r="AA53" s="2330"/>
      <c r="AB53" s="2330"/>
      <c r="AC53" s="2331"/>
      <c r="AD53" s="2328"/>
      <c r="AE53" s="2332"/>
      <c r="AF53" s="2332"/>
      <c r="AG53" s="2203"/>
    </row>
    <row r="54" spans="1:33" ht="27.75" customHeight="1" x14ac:dyDescent="0.25">
      <c r="A54" s="2455"/>
      <c r="B54" s="3532" t="s">
        <v>1759</v>
      </c>
      <c r="C54" s="2661" t="s">
        <v>1760</v>
      </c>
      <c r="D54" s="2664" t="s">
        <v>1884</v>
      </c>
      <c r="E54" s="2667" t="s">
        <v>47</v>
      </c>
      <c r="F54" s="2646" t="s">
        <v>157</v>
      </c>
      <c r="G54" s="2646" t="s">
        <v>158</v>
      </c>
      <c r="H54" s="2646" t="s">
        <v>1922</v>
      </c>
      <c r="I54" s="2655">
        <v>1</v>
      </c>
      <c r="J54" s="2655">
        <v>1</v>
      </c>
      <c r="K54" s="2649">
        <v>1</v>
      </c>
      <c r="L54" s="2649">
        <v>1</v>
      </c>
      <c r="M54" s="2646" t="s">
        <v>1923</v>
      </c>
      <c r="N54" s="3169" t="s">
        <v>161</v>
      </c>
      <c r="O54" s="3540">
        <f>SUM(AC54:AC58)</f>
        <v>0</v>
      </c>
      <c r="P54" s="3542">
        <v>0</v>
      </c>
      <c r="Q54" s="3542">
        <v>0</v>
      </c>
      <c r="R54" s="3542">
        <v>0</v>
      </c>
      <c r="S54" s="3553">
        <f>SUM(O54:Q58)</f>
        <v>0</v>
      </c>
      <c r="T54" s="3169" t="s">
        <v>1908</v>
      </c>
      <c r="U54" s="1857" t="s">
        <v>65</v>
      </c>
      <c r="V54" s="102"/>
      <c r="W54" s="2333" t="s">
        <v>66</v>
      </c>
      <c r="X54" s="50"/>
      <c r="Y54" s="51"/>
      <c r="Z54" s="52"/>
      <c r="AA54" s="53"/>
      <c r="AB54" s="53"/>
      <c r="AC54" s="2425">
        <f>SUM(AB55:AB58)</f>
        <v>0</v>
      </c>
      <c r="AD54" s="51"/>
      <c r="AE54" s="55"/>
      <c r="AF54" s="55"/>
      <c r="AG54" s="2690"/>
    </row>
    <row r="55" spans="1:33" ht="22.5" customHeight="1" x14ac:dyDescent="0.25">
      <c r="A55" s="2455"/>
      <c r="B55" s="3535"/>
      <c r="C55" s="2662"/>
      <c r="D55" s="2665"/>
      <c r="E55" s="2668"/>
      <c r="F55" s="2647"/>
      <c r="G55" s="2647"/>
      <c r="H55" s="2647"/>
      <c r="I55" s="2656"/>
      <c r="J55" s="2656"/>
      <c r="K55" s="2651"/>
      <c r="L55" s="2651"/>
      <c r="M55" s="2647"/>
      <c r="N55" s="3115"/>
      <c r="O55" s="3541"/>
      <c r="P55" s="3543"/>
      <c r="Q55" s="3543"/>
      <c r="R55" s="3543"/>
      <c r="S55" s="3554"/>
      <c r="T55" s="3115"/>
      <c r="U55" s="1855"/>
      <c r="V55" s="101" t="s">
        <v>47</v>
      </c>
      <c r="W55" s="2303" t="s">
        <v>1924</v>
      </c>
      <c r="X55" s="27">
        <v>0</v>
      </c>
      <c r="Y55" s="28" t="s">
        <v>264</v>
      </c>
      <c r="Z55" s="15">
        <v>9.98</v>
      </c>
      <c r="AA55" s="23">
        <f t="shared" ref="AA55:AA60" si="11">+X55*Z55</f>
        <v>0</v>
      </c>
      <c r="AB55" s="23">
        <f t="shared" ref="AB55:AB58" si="12">+AA55*0.12+AA55</f>
        <v>0</v>
      </c>
      <c r="AC55" s="133"/>
      <c r="AD55" s="28"/>
      <c r="AE55" s="134" t="s">
        <v>52</v>
      </c>
      <c r="AF55" s="134"/>
      <c r="AG55" s="2691"/>
    </row>
    <row r="56" spans="1:33" ht="22.5" customHeight="1" x14ac:dyDescent="0.25">
      <c r="A56" s="2455"/>
      <c r="B56" s="3533"/>
      <c r="C56" s="2662"/>
      <c r="D56" s="2665"/>
      <c r="E56" s="2668"/>
      <c r="F56" s="2647"/>
      <c r="G56" s="2647"/>
      <c r="H56" s="2647"/>
      <c r="I56" s="2656"/>
      <c r="J56" s="2656"/>
      <c r="K56" s="2651"/>
      <c r="L56" s="2651"/>
      <c r="M56" s="2647"/>
      <c r="N56" s="3115"/>
      <c r="O56" s="3541"/>
      <c r="P56" s="3543"/>
      <c r="Q56" s="3543"/>
      <c r="R56" s="3543"/>
      <c r="S56" s="3554"/>
      <c r="T56" s="3115"/>
      <c r="U56" s="293"/>
      <c r="V56" s="131" t="s">
        <v>47</v>
      </c>
      <c r="W56" s="58" t="s">
        <v>1925</v>
      </c>
      <c r="X56" s="34">
        <v>0</v>
      </c>
      <c r="Y56" s="35" t="s">
        <v>264</v>
      </c>
      <c r="Z56" s="22">
        <v>9.98</v>
      </c>
      <c r="AA56" s="23">
        <f t="shared" si="11"/>
        <v>0</v>
      </c>
      <c r="AB56" s="23">
        <f t="shared" si="12"/>
        <v>0</v>
      </c>
      <c r="AC56" s="29"/>
      <c r="AD56" s="35"/>
      <c r="AE56" s="38" t="s">
        <v>52</v>
      </c>
      <c r="AF56" s="38"/>
      <c r="AG56" s="2691"/>
    </row>
    <row r="57" spans="1:33" ht="22.5" customHeight="1" x14ac:dyDescent="0.25">
      <c r="A57" s="2455"/>
      <c r="B57" s="3533"/>
      <c r="C57" s="2662"/>
      <c r="D57" s="2665"/>
      <c r="E57" s="2668"/>
      <c r="F57" s="2647"/>
      <c r="G57" s="2647"/>
      <c r="H57" s="2647"/>
      <c r="I57" s="2656"/>
      <c r="J57" s="2656"/>
      <c r="K57" s="2651"/>
      <c r="L57" s="2651"/>
      <c r="M57" s="2647"/>
      <c r="N57" s="3115"/>
      <c r="O57" s="3541"/>
      <c r="P57" s="3543"/>
      <c r="Q57" s="3543"/>
      <c r="R57" s="3543"/>
      <c r="S57" s="3554"/>
      <c r="T57" s="3115"/>
      <c r="U57" s="32"/>
      <c r="V57" s="131" t="s">
        <v>47</v>
      </c>
      <c r="W57" s="58" t="s">
        <v>1926</v>
      </c>
      <c r="X57" s="34">
        <v>0</v>
      </c>
      <c r="Y57" s="35" t="s">
        <v>264</v>
      </c>
      <c r="Z57" s="22">
        <v>9.98</v>
      </c>
      <c r="AA57" s="23">
        <f t="shared" si="11"/>
        <v>0</v>
      </c>
      <c r="AB57" s="23">
        <f t="shared" si="12"/>
        <v>0</v>
      </c>
      <c r="AC57" s="29"/>
      <c r="AD57" s="35"/>
      <c r="AE57" s="38" t="s">
        <v>52</v>
      </c>
      <c r="AF57" s="38"/>
      <c r="AG57" s="2691"/>
    </row>
    <row r="58" spans="1:33" ht="22.5" customHeight="1" x14ac:dyDescent="0.25">
      <c r="A58" s="2455"/>
      <c r="B58" s="3533"/>
      <c r="C58" s="2662"/>
      <c r="D58" s="2665"/>
      <c r="E58" s="2668"/>
      <c r="F58" s="2647"/>
      <c r="G58" s="2647"/>
      <c r="H58" s="2647"/>
      <c r="I58" s="2656"/>
      <c r="J58" s="2656"/>
      <c r="K58" s="2651"/>
      <c r="L58" s="2651"/>
      <c r="M58" s="2647"/>
      <c r="N58" s="3115"/>
      <c r="O58" s="3541"/>
      <c r="P58" s="3543"/>
      <c r="Q58" s="3543"/>
      <c r="R58" s="3543"/>
      <c r="S58" s="3554"/>
      <c r="T58" s="3556"/>
      <c r="U58" s="292"/>
      <c r="V58" s="2307" t="s">
        <v>47</v>
      </c>
      <c r="W58" s="106" t="s">
        <v>1927</v>
      </c>
      <c r="X58" s="107">
        <v>0</v>
      </c>
      <c r="Y58" s="111" t="s">
        <v>264</v>
      </c>
      <c r="Z58" s="108">
        <v>9.98</v>
      </c>
      <c r="AA58" s="109">
        <f t="shared" si="11"/>
        <v>0</v>
      </c>
      <c r="AB58" s="109">
        <f t="shared" si="12"/>
        <v>0</v>
      </c>
      <c r="AC58" s="110"/>
      <c r="AD58" s="111"/>
      <c r="AE58" s="112" t="s">
        <v>52</v>
      </c>
      <c r="AF58" s="112"/>
      <c r="AG58" s="2692"/>
    </row>
    <row r="59" spans="1:33" ht="44.1" customHeight="1" x14ac:dyDescent="0.25">
      <c r="A59" s="2455"/>
      <c r="B59" s="3532" t="s">
        <v>1759</v>
      </c>
      <c r="C59" s="2661" t="s">
        <v>1760</v>
      </c>
      <c r="D59" s="2664" t="s">
        <v>1928</v>
      </c>
      <c r="E59" s="2667" t="s">
        <v>47</v>
      </c>
      <c r="F59" s="2646" t="s">
        <v>164</v>
      </c>
      <c r="G59" s="2646" t="s">
        <v>165</v>
      </c>
      <c r="H59" s="2646" t="s">
        <v>1929</v>
      </c>
      <c r="I59" s="2655">
        <v>1</v>
      </c>
      <c r="J59" s="2655">
        <v>1</v>
      </c>
      <c r="K59" s="2649">
        <v>1</v>
      </c>
      <c r="L59" s="2649">
        <v>1</v>
      </c>
      <c r="M59" s="2646" t="s">
        <v>1930</v>
      </c>
      <c r="N59" s="3169" t="s">
        <v>391</v>
      </c>
      <c r="O59" s="3518">
        <v>0</v>
      </c>
      <c r="P59" s="2727">
        <f>+AC59</f>
        <v>9999.9984000000004</v>
      </c>
      <c r="Q59" s="2727">
        <v>0</v>
      </c>
      <c r="R59" s="2727">
        <v>0</v>
      </c>
      <c r="S59" s="2730">
        <f>SUM(O59:R60)</f>
        <v>9999.9984000000004</v>
      </c>
      <c r="T59" s="2647" t="s">
        <v>1908</v>
      </c>
      <c r="U59" s="2334" t="s">
        <v>1164</v>
      </c>
      <c r="V59" s="102"/>
      <c r="W59" s="2335" t="s">
        <v>280</v>
      </c>
      <c r="X59" s="50"/>
      <c r="Y59" s="51"/>
      <c r="Z59" s="52"/>
      <c r="AA59" s="16"/>
      <c r="AB59" s="16"/>
      <c r="AC59" s="133">
        <f>SUM(AB60:AB60)</f>
        <v>9999.9984000000004</v>
      </c>
      <c r="AD59" s="28"/>
      <c r="AE59" s="134"/>
      <c r="AF59" s="134"/>
      <c r="AG59" s="2691"/>
    </row>
    <row r="60" spans="1:33" ht="42" customHeight="1" x14ac:dyDescent="0.25">
      <c r="A60" s="2455"/>
      <c r="B60" s="3535"/>
      <c r="C60" s="2662"/>
      <c r="D60" s="2665"/>
      <c r="E60" s="2668"/>
      <c r="F60" s="2647"/>
      <c r="G60" s="2647"/>
      <c r="H60" s="2647"/>
      <c r="I60" s="2656"/>
      <c r="J60" s="2656"/>
      <c r="K60" s="2651"/>
      <c r="L60" s="2651"/>
      <c r="M60" s="2647"/>
      <c r="N60" s="3115"/>
      <c r="O60" s="3519"/>
      <c r="P60" s="2728"/>
      <c r="Q60" s="2728"/>
      <c r="R60" s="2728"/>
      <c r="S60" s="2731"/>
      <c r="T60" s="2647"/>
      <c r="U60" s="56"/>
      <c r="V60" s="101" t="s">
        <v>47</v>
      </c>
      <c r="W60" s="2385" t="s">
        <v>2088</v>
      </c>
      <c r="X60" s="61">
        <v>1</v>
      </c>
      <c r="Y60" s="64" t="s">
        <v>264</v>
      </c>
      <c r="Z60" s="62">
        <v>8928.57</v>
      </c>
      <c r="AA60" s="23">
        <f t="shared" si="11"/>
        <v>8928.57</v>
      </c>
      <c r="AB60" s="23">
        <f t="shared" ref="AB60" si="13">+AA60*0.12+AA60</f>
        <v>9999.9984000000004</v>
      </c>
      <c r="AC60" s="133"/>
      <c r="AD60" s="35"/>
      <c r="AE60" s="38"/>
      <c r="AF60" s="38" t="s">
        <v>52</v>
      </c>
      <c r="AG60" s="2691"/>
    </row>
    <row r="61" spans="1:33" ht="57.75" customHeight="1" x14ac:dyDescent="0.25">
      <c r="A61" s="3071"/>
      <c r="B61" s="2709" t="s">
        <v>1759</v>
      </c>
      <c r="C61" s="2661" t="s">
        <v>1760</v>
      </c>
      <c r="D61" s="2664" t="s">
        <v>1928</v>
      </c>
      <c r="E61" s="2667" t="s">
        <v>47</v>
      </c>
      <c r="F61" s="2646" t="s">
        <v>1931</v>
      </c>
      <c r="G61" s="3536" t="s">
        <v>1932</v>
      </c>
      <c r="H61" s="2193" t="s">
        <v>1933</v>
      </c>
      <c r="I61" s="2197">
        <v>1</v>
      </c>
      <c r="J61" s="2197">
        <v>1</v>
      </c>
      <c r="K61" s="2197">
        <v>1</v>
      </c>
      <c r="L61" s="2197">
        <v>1</v>
      </c>
      <c r="M61" s="2646" t="s">
        <v>1934</v>
      </c>
      <c r="N61" s="3112" t="s">
        <v>1935</v>
      </c>
      <c r="O61" s="3538">
        <f>+AC67</f>
        <v>0</v>
      </c>
      <c r="P61" s="2727">
        <f>+AC89</f>
        <v>21703.998400000004</v>
      </c>
      <c r="Q61" s="2727">
        <f>+AC62+AC72+AC115</f>
        <v>10469.391600000001</v>
      </c>
      <c r="R61" s="2727">
        <v>0</v>
      </c>
      <c r="S61" s="2730">
        <f>SUM(O61:R65)</f>
        <v>32173.390000000007</v>
      </c>
      <c r="T61" s="2646" t="s">
        <v>1936</v>
      </c>
      <c r="U61" s="2363"/>
      <c r="V61" s="2364"/>
      <c r="W61" s="2365"/>
      <c r="X61" s="2365"/>
      <c r="Y61" s="2365"/>
      <c r="Z61" s="2365"/>
      <c r="AA61" s="2365"/>
      <c r="AB61" s="2365"/>
      <c r="AC61" s="2366"/>
      <c r="AD61" s="2365"/>
      <c r="AE61" s="140"/>
      <c r="AF61" s="140"/>
      <c r="AG61" s="2690"/>
    </row>
    <row r="62" spans="1:33" ht="45.75" customHeight="1" x14ac:dyDescent="0.25">
      <c r="A62" s="2460" t="s">
        <v>140</v>
      </c>
      <c r="B62" s="2710"/>
      <c r="C62" s="2662"/>
      <c r="D62" s="2665"/>
      <c r="E62" s="2668"/>
      <c r="F62" s="2647"/>
      <c r="G62" s="3537"/>
      <c r="H62" s="2193" t="s">
        <v>1937</v>
      </c>
      <c r="I62" s="2197">
        <v>10</v>
      </c>
      <c r="J62" s="2197">
        <v>10</v>
      </c>
      <c r="K62" s="2197">
        <v>16</v>
      </c>
      <c r="L62" s="2197">
        <v>16</v>
      </c>
      <c r="M62" s="2647"/>
      <c r="N62" s="3113"/>
      <c r="O62" s="3539"/>
      <c r="P62" s="2728"/>
      <c r="Q62" s="2728"/>
      <c r="R62" s="2728"/>
      <c r="S62" s="2731"/>
      <c r="T62" s="2647"/>
      <c r="U62" s="93"/>
      <c r="V62" s="94"/>
      <c r="W62" s="66"/>
      <c r="X62" s="34"/>
      <c r="Y62" s="35"/>
      <c r="Z62" s="22"/>
      <c r="AA62" s="23"/>
      <c r="AB62" s="23"/>
      <c r="AC62" s="29"/>
      <c r="AD62" s="35"/>
      <c r="AE62" s="38"/>
      <c r="AF62" s="38"/>
      <c r="AG62" s="2691"/>
    </row>
    <row r="63" spans="1:33" ht="33.75" customHeight="1" x14ac:dyDescent="0.25">
      <c r="A63" s="2458"/>
      <c r="B63" s="2710"/>
      <c r="C63" s="2662"/>
      <c r="D63" s="2665"/>
      <c r="E63" s="2668"/>
      <c r="F63" s="2647"/>
      <c r="G63" s="3537"/>
      <c r="H63" s="2193" t="s">
        <v>1938</v>
      </c>
      <c r="I63" s="2197">
        <v>12</v>
      </c>
      <c r="J63" s="2197">
        <v>8</v>
      </c>
      <c r="K63" s="2197">
        <v>16</v>
      </c>
      <c r="L63" s="2197">
        <v>16</v>
      </c>
      <c r="M63" s="2647"/>
      <c r="N63" s="3113"/>
      <c r="O63" s="3539"/>
      <c r="P63" s="2728"/>
      <c r="Q63" s="2728"/>
      <c r="R63" s="2728"/>
      <c r="S63" s="2731"/>
      <c r="T63" s="2647"/>
      <c r="U63" s="32"/>
      <c r="V63" s="101"/>
      <c r="W63" s="58"/>
      <c r="X63" s="34"/>
      <c r="Y63" s="35"/>
      <c r="Z63" s="22"/>
      <c r="AA63" s="23"/>
      <c r="AB63" s="23"/>
      <c r="AC63" s="29"/>
      <c r="AD63" s="35"/>
      <c r="AE63" s="134"/>
      <c r="AF63" s="134"/>
      <c r="AG63" s="2691"/>
    </row>
    <row r="64" spans="1:33" ht="33.75" customHeight="1" x14ac:dyDescent="0.25">
      <c r="A64" s="2458"/>
      <c r="B64" s="2710"/>
      <c r="C64" s="2662"/>
      <c r="D64" s="2665"/>
      <c r="E64" s="2668"/>
      <c r="F64" s="2647"/>
      <c r="G64" s="3537"/>
      <c r="H64" s="2193" t="s">
        <v>1939</v>
      </c>
      <c r="I64" s="2197">
        <v>11</v>
      </c>
      <c r="J64" s="2197">
        <v>15</v>
      </c>
      <c r="K64" s="2197">
        <v>16</v>
      </c>
      <c r="L64" s="2197">
        <v>16</v>
      </c>
      <c r="M64" s="2647"/>
      <c r="N64" s="3113"/>
      <c r="O64" s="3539"/>
      <c r="P64" s="2728"/>
      <c r="Q64" s="2728"/>
      <c r="R64" s="2728"/>
      <c r="S64" s="2731"/>
      <c r="T64" s="2647"/>
      <c r="U64" s="32"/>
      <c r="V64" s="101"/>
      <c r="W64" s="58"/>
      <c r="X64" s="34"/>
      <c r="Y64" s="35"/>
      <c r="Z64" s="22"/>
      <c r="AA64" s="23"/>
      <c r="AB64" s="23"/>
      <c r="AC64" s="29"/>
      <c r="AD64" s="35"/>
      <c r="AE64" s="134"/>
      <c r="AF64" s="134"/>
      <c r="AG64" s="2691"/>
    </row>
    <row r="65" spans="1:33" ht="33.75" customHeight="1" x14ac:dyDescent="0.25">
      <c r="A65" s="2458"/>
      <c r="B65" s="2710"/>
      <c r="C65" s="2662"/>
      <c r="D65" s="2665"/>
      <c r="E65" s="2668"/>
      <c r="F65" s="2647"/>
      <c r="G65" s="3537"/>
      <c r="H65" s="2193" t="s">
        <v>1940</v>
      </c>
      <c r="I65" s="2197">
        <v>21</v>
      </c>
      <c r="J65" s="2197">
        <v>15</v>
      </c>
      <c r="K65" s="2197">
        <v>16</v>
      </c>
      <c r="L65" s="2197">
        <v>16</v>
      </c>
      <c r="M65" s="2647"/>
      <c r="N65" s="3113"/>
      <c r="O65" s="3539"/>
      <c r="P65" s="2728"/>
      <c r="Q65" s="2728"/>
      <c r="R65" s="2728"/>
      <c r="S65" s="2731"/>
      <c r="T65" s="2647"/>
      <c r="U65" s="32"/>
      <c r="V65" s="101"/>
      <c r="W65" s="58"/>
      <c r="X65" s="34"/>
      <c r="Y65" s="35"/>
      <c r="Z65" s="22"/>
      <c r="AA65" s="23"/>
      <c r="AB65" s="23"/>
      <c r="AC65" s="29"/>
      <c r="AD65" s="35"/>
      <c r="AE65" s="38"/>
      <c r="AF65" s="38"/>
      <c r="AG65" s="2691"/>
    </row>
    <row r="66" spans="1:33" ht="33.75" customHeight="1" x14ac:dyDescent="0.25">
      <c r="A66" s="2458"/>
      <c r="B66" s="2710"/>
      <c r="C66" s="2662"/>
      <c r="D66" s="2665"/>
      <c r="E66" s="2668"/>
      <c r="F66" s="2647"/>
      <c r="G66" s="3537"/>
      <c r="H66" s="2193" t="s">
        <v>1941</v>
      </c>
      <c r="I66" s="2197">
        <v>5</v>
      </c>
      <c r="J66" s="2197">
        <v>13</v>
      </c>
      <c r="K66" s="2197">
        <v>16</v>
      </c>
      <c r="L66" s="2197">
        <v>16</v>
      </c>
      <c r="M66" s="2647"/>
      <c r="N66" s="3113"/>
      <c r="O66" s="3539"/>
      <c r="P66" s="2728"/>
      <c r="Q66" s="2728"/>
      <c r="R66" s="2728"/>
      <c r="S66" s="2731"/>
      <c r="T66" s="2647"/>
      <c r="U66" s="26"/>
      <c r="V66" s="101"/>
      <c r="W66" s="65"/>
      <c r="X66" s="61"/>
      <c r="Y66" s="64"/>
      <c r="Z66" s="62"/>
      <c r="AA66" s="44"/>
      <c r="AB66" s="44"/>
      <c r="AC66" s="63"/>
      <c r="AD66" s="35"/>
      <c r="AE66" s="146"/>
      <c r="AF66" s="146"/>
      <c r="AG66" s="2691"/>
    </row>
    <row r="67" spans="1:33" ht="44.1" customHeight="1" x14ac:dyDescent="0.25">
      <c r="A67" s="2458"/>
      <c r="B67" s="2710"/>
      <c r="C67" s="2662"/>
      <c r="D67" s="2665"/>
      <c r="E67" s="2668"/>
      <c r="F67" s="2647"/>
      <c r="G67" s="3537"/>
      <c r="H67" s="2193" t="s">
        <v>1942</v>
      </c>
      <c r="I67" s="2197">
        <v>18</v>
      </c>
      <c r="J67" s="2197">
        <v>2</v>
      </c>
      <c r="K67" s="2197">
        <v>16</v>
      </c>
      <c r="L67" s="2197">
        <v>16</v>
      </c>
      <c r="M67" s="2647"/>
      <c r="N67" s="3113"/>
      <c r="O67" s="3539"/>
      <c r="P67" s="2728"/>
      <c r="Q67" s="2728"/>
      <c r="R67" s="2728"/>
      <c r="S67" s="2731"/>
      <c r="T67" s="2647"/>
      <c r="U67" s="56" t="s">
        <v>65</v>
      </c>
      <c r="V67" s="101"/>
      <c r="W67" s="2336" t="s">
        <v>66</v>
      </c>
      <c r="X67" s="34"/>
      <c r="Y67" s="35"/>
      <c r="Z67" s="22"/>
      <c r="AA67" s="23"/>
      <c r="AB67" s="23"/>
      <c r="AC67" s="2427">
        <f>SUM(AB68:AB71)</f>
        <v>0</v>
      </c>
      <c r="AD67" s="28"/>
      <c r="AE67" s="47"/>
      <c r="AF67" s="47"/>
      <c r="AG67" s="2691"/>
    </row>
    <row r="68" spans="1:33" ht="44.1" customHeight="1" x14ac:dyDescent="0.25">
      <c r="A68" s="2458"/>
      <c r="B68" s="2710"/>
      <c r="C68" s="2662"/>
      <c r="D68" s="2665"/>
      <c r="E68" s="2668"/>
      <c r="F68" s="2647"/>
      <c r="G68" s="3537"/>
      <c r="H68" s="2193" t="s">
        <v>1943</v>
      </c>
      <c r="I68" s="2197">
        <v>32</v>
      </c>
      <c r="J68" s="2197">
        <v>27</v>
      </c>
      <c r="K68" s="2197">
        <v>16</v>
      </c>
      <c r="L68" s="2197">
        <v>16</v>
      </c>
      <c r="M68" s="2647"/>
      <c r="N68" s="3113"/>
      <c r="O68" s="3539"/>
      <c r="P68" s="2728"/>
      <c r="Q68" s="2728"/>
      <c r="R68" s="2728"/>
      <c r="S68" s="2731"/>
      <c r="T68" s="2647"/>
      <c r="U68" s="1855"/>
      <c r="V68" s="101" t="s">
        <v>47</v>
      </c>
      <c r="W68" s="2303" t="s">
        <v>1924</v>
      </c>
      <c r="X68" s="27">
        <v>0</v>
      </c>
      <c r="Y68" s="28" t="s">
        <v>264</v>
      </c>
      <c r="Z68" s="15">
        <v>9.98</v>
      </c>
      <c r="AA68" s="23">
        <f t="shared" ref="AA68:AA71" si="14">+X68*Z68</f>
        <v>0</v>
      </c>
      <c r="AB68" s="23">
        <f t="shared" ref="AB68:AB71" si="15">+AA68*0.12+AA68</f>
        <v>0</v>
      </c>
      <c r="AC68" s="133"/>
      <c r="AD68" s="28"/>
      <c r="AE68" s="38" t="s">
        <v>52</v>
      </c>
      <c r="AF68" s="38"/>
      <c r="AG68" s="2691"/>
    </row>
    <row r="69" spans="1:33" ht="44.1" customHeight="1" x14ac:dyDescent="0.25">
      <c r="A69" s="2458"/>
      <c r="B69" s="2710"/>
      <c r="C69" s="2662"/>
      <c r="D69" s="2665"/>
      <c r="E69" s="2668"/>
      <c r="F69" s="2647"/>
      <c r="G69" s="3537"/>
      <c r="H69" s="2193" t="s">
        <v>1944</v>
      </c>
      <c r="I69" s="2197">
        <v>12</v>
      </c>
      <c r="J69" s="2197">
        <v>10</v>
      </c>
      <c r="K69" s="2197">
        <v>16</v>
      </c>
      <c r="L69" s="2197">
        <v>16</v>
      </c>
      <c r="M69" s="2647"/>
      <c r="N69" s="3113"/>
      <c r="O69" s="3539"/>
      <c r="P69" s="2728"/>
      <c r="Q69" s="2728"/>
      <c r="R69" s="2728"/>
      <c r="S69" s="2731"/>
      <c r="T69" s="2647"/>
      <c r="U69" s="293"/>
      <c r="V69" s="101" t="s">
        <v>47</v>
      </c>
      <c r="W69" s="2337" t="s">
        <v>1925</v>
      </c>
      <c r="X69" s="27">
        <v>0</v>
      </c>
      <c r="Y69" s="28" t="s">
        <v>264</v>
      </c>
      <c r="Z69" s="15">
        <v>9.98</v>
      </c>
      <c r="AA69" s="16">
        <f t="shared" si="14"/>
        <v>0</v>
      </c>
      <c r="AB69" s="16">
        <f t="shared" si="15"/>
        <v>0</v>
      </c>
      <c r="AC69" s="133"/>
      <c r="AD69" s="35"/>
      <c r="AE69" s="38" t="s">
        <v>52</v>
      </c>
      <c r="AF69" s="38"/>
      <c r="AG69" s="2691"/>
    </row>
    <row r="70" spans="1:33" ht="44.1" customHeight="1" x14ac:dyDescent="0.25">
      <c r="A70" s="2458"/>
      <c r="B70" s="2710"/>
      <c r="C70" s="2662"/>
      <c r="D70" s="2665"/>
      <c r="E70" s="2668"/>
      <c r="F70" s="2647"/>
      <c r="G70" s="3537"/>
      <c r="H70" s="2193" t="s">
        <v>1945</v>
      </c>
      <c r="I70" s="2197">
        <v>14</v>
      </c>
      <c r="J70" s="2197">
        <v>27</v>
      </c>
      <c r="K70" s="2197">
        <v>16</v>
      </c>
      <c r="L70" s="2197">
        <v>16</v>
      </c>
      <c r="M70" s="2647"/>
      <c r="N70" s="3113"/>
      <c r="O70" s="3539"/>
      <c r="P70" s="2728"/>
      <c r="Q70" s="2728"/>
      <c r="R70" s="2728"/>
      <c r="S70" s="2731"/>
      <c r="T70" s="2647"/>
      <c r="U70" s="32"/>
      <c r="V70" s="101" t="s">
        <v>47</v>
      </c>
      <c r="W70" s="58" t="s">
        <v>1926</v>
      </c>
      <c r="X70" s="34">
        <v>0</v>
      </c>
      <c r="Y70" s="35" t="s">
        <v>264</v>
      </c>
      <c r="Z70" s="22">
        <v>9.98</v>
      </c>
      <c r="AA70" s="23">
        <f t="shared" si="14"/>
        <v>0</v>
      </c>
      <c r="AB70" s="23">
        <f t="shared" si="15"/>
        <v>0</v>
      </c>
      <c r="AC70" s="29"/>
      <c r="AD70" s="35"/>
      <c r="AE70" s="38" t="s">
        <v>52</v>
      </c>
      <c r="AF70" s="38"/>
      <c r="AG70" s="2691"/>
    </row>
    <row r="71" spans="1:33" ht="36.75" customHeight="1" x14ac:dyDescent="0.25">
      <c r="A71" s="2458"/>
      <c r="B71" s="2710"/>
      <c r="C71" s="2662"/>
      <c r="D71" s="2665"/>
      <c r="E71" s="2668"/>
      <c r="F71" s="2647"/>
      <c r="G71" s="3537"/>
      <c r="H71" s="2212" t="s">
        <v>1946</v>
      </c>
      <c r="I71" s="2214">
        <v>23</v>
      </c>
      <c r="J71" s="2214">
        <v>23</v>
      </c>
      <c r="K71" s="2214">
        <v>16</v>
      </c>
      <c r="L71" s="2214">
        <v>16</v>
      </c>
      <c r="M71" s="2647"/>
      <c r="N71" s="3113"/>
      <c r="O71" s="3539"/>
      <c r="P71" s="2728"/>
      <c r="Q71" s="2728"/>
      <c r="R71" s="2728"/>
      <c r="S71" s="2731"/>
      <c r="T71" s="2647"/>
      <c r="U71" s="292"/>
      <c r="V71" s="105" t="s">
        <v>47</v>
      </c>
      <c r="W71" s="106" t="s">
        <v>1927</v>
      </c>
      <c r="X71" s="107">
        <v>0</v>
      </c>
      <c r="Y71" s="111" t="s">
        <v>264</v>
      </c>
      <c r="Z71" s="108">
        <v>9.98</v>
      </c>
      <c r="AA71" s="109">
        <f t="shared" si="14"/>
        <v>0</v>
      </c>
      <c r="AB71" s="109">
        <f t="shared" si="15"/>
        <v>0</v>
      </c>
      <c r="AC71" s="110"/>
      <c r="AD71" s="111"/>
      <c r="AE71" s="112" t="s">
        <v>52</v>
      </c>
      <c r="AF71" s="112"/>
      <c r="AG71" s="2692"/>
    </row>
    <row r="72" spans="1:33" ht="18" customHeight="1" x14ac:dyDescent="0.25">
      <c r="A72" s="2458"/>
      <c r="B72" s="2710"/>
      <c r="C72" s="2662"/>
      <c r="D72" s="2665"/>
      <c r="E72" s="2668"/>
      <c r="F72" s="2647"/>
      <c r="G72" s="3537"/>
      <c r="H72" s="2646" t="s">
        <v>1947</v>
      </c>
      <c r="I72" s="2655">
        <v>40</v>
      </c>
      <c r="J72" s="2655">
        <v>40</v>
      </c>
      <c r="K72" s="2655">
        <v>16</v>
      </c>
      <c r="L72" s="2655">
        <v>16</v>
      </c>
      <c r="M72" s="2647"/>
      <c r="N72" s="3113"/>
      <c r="O72" s="3539"/>
      <c r="P72" s="2728"/>
      <c r="Q72" s="2728"/>
      <c r="R72" s="2728"/>
      <c r="S72" s="2731"/>
      <c r="T72" s="2647"/>
      <c r="U72" s="142" t="s">
        <v>741</v>
      </c>
      <c r="V72" s="2338"/>
      <c r="W72" s="2302" t="s">
        <v>132</v>
      </c>
      <c r="X72" s="143"/>
      <c r="Y72" s="144"/>
      <c r="Z72" s="76"/>
      <c r="AA72" s="145"/>
      <c r="AB72" s="145"/>
      <c r="AC72" s="2308">
        <f>SUM(AB73:AB88)</f>
        <v>3875.7200000000003</v>
      </c>
      <c r="AD72" s="144"/>
      <c r="AE72" s="134"/>
      <c r="AF72" s="134"/>
      <c r="AG72" s="2691"/>
    </row>
    <row r="73" spans="1:33" ht="18" customHeight="1" x14ac:dyDescent="0.25">
      <c r="A73" s="2458"/>
      <c r="B73" s="2710"/>
      <c r="C73" s="2662"/>
      <c r="D73" s="2665"/>
      <c r="E73" s="2668"/>
      <c r="F73" s="2647"/>
      <c r="G73" s="3537"/>
      <c r="H73" s="2647"/>
      <c r="I73" s="2656"/>
      <c r="J73" s="2656"/>
      <c r="K73" s="2656"/>
      <c r="L73" s="2656"/>
      <c r="M73" s="2647"/>
      <c r="N73" s="3113"/>
      <c r="O73" s="3539"/>
      <c r="P73" s="2728"/>
      <c r="Q73" s="2728"/>
      <c r="R73" s="2728"/>
      <c r="S73" s="2731"/>
      <c r="T73" s="2647"/>
      <c r="U73" s="32"/>
      <c r="V73" s="101" t="s">
        <v>47</v>
      </c>
      <c r="W73" s="58" t="s">
        <v>1948</v>
      </c>
      <c r="X73" s="34">
        <v>8</v>
      </c>
      <c r="Y73" s="35" t="s">
        <v>264</v>
      </c>
      <c r="Z73" s="22">
        <v>66.964285714285708</v>
      </c>
      <c r="AA73" s="23">
        <f t="shared" ref="AA73:AA88" si="16">+X73*Z73</f>
        <v>535.71428571428567</v>
      </c>
      <c r="AB73" s="23">
        <f t="shared" ref="AB73:AB99" si="17">+AA73*0.12+AA73</f>
        <v>600</v>
      </c>
      <c r="AC73" s="29"/>
      <c r="AD73" s="35"/>
      <c r="AE73" s="38" t="s">
        <v>52</v>
      </c>
      <c r="AF73" s="38"/>
      <c r="AG73" s="2691"/>
    </row>
    <row r="74" spans="1:33" ht="18" customHeight="1" x14ac:dyDescent="0.25">
      <c r="A74" s="2458"/>
      <c r="B74" s="2710"/>
      <c r="C74" s="2662"/>
      <c r="D74" s="2665"/>
      <c r="E74" s="2668"/>
      <c r="F74" s="2647"/>
      <c r="G74" s="3537"/>
      <c r="H74" s="2647"/>
      <c r="I74" s="2656"/>
      <c r="J74" s="2656"/>
      <c r="K74" s="2656"/>
      <c r="L74" s="2656"/>
      <c r="M74" s="2647"/>
      <c r="N74" s="3113"/>
      <c r="O74" s="3539"/>
      <c r="P74" s="2728"/>
      <c r="Q74" s="2728"/>
      <c r="R74" s="2728"/>
      <c r="S74" s="2731"/>
      <c r="T74" s="2647"/>
      <c r="U74" s="32"/>
      <c r="V74" s="101" t="s">
        <v>47</v>
      </c>
      <c r="W74" s="58" t="s">
        <v>1949</v>
      </c>
      <c r="X74" s="34">
        <v>6</v>
      </c>
      <c r="Y74" s="35" t="s">
        <v>264</v>
      </c>
      <c r="Z74" s="22">
        <v>20.535714285714285</v>
      </c>
      <c r="AA74" s="23">
        <f t="shared" si="16"/>
        <v>123.21428571428571</v>
      </c>
      <c r="AB74" s="23">
        <f t="shared" si="17"/>
        <v>138</v>
      </c>
      <c r="AC74" s="29"/>
      <c r="AD74" s="35"/>
      <c r="AE74" s="38" t="s">
        <v>52</v>
      </c>
      <c r="AF74" s="38"/>
      <c r="AG74" s="2691"/>
    </row>
    <row r="75" spans="1:33" ht="33.950000000000003" customHeight="1" x14ac:dyDescent="0.25">
      <c r="A75" s="2458"/>
      <c r="B75" s="2710"/>
      <c r="C75" s="2662"/>
      <c r="D75" s="2665"/>
      <c r="E75" s="2668"/>
      <c r="F75" s="2647"/>
      <c r="G75" s="3537"/>
      <c r="H75" s="2647"/>
      <c r="I75" s="2656"/>
      <c r="J75" s="2656"/>
      <c r="K75" s="2656"/>
      <c r="L75" s="2656"/>
      <c r="M75" s="2647"/>
      <c r="N75" s="3113"/>
      <c r="O75" s="3539"/>
      <c r="P75" s="2728"/>
      <c r="Q75" s="2728"/>
      <c r="R75" s="2728"/>
      <c r="S75" s="2731"/>
      <c r="T75" s="2647"/>
      <c r="U75" s="32"/>
      <c r="V75" s="101" t="s">
        <v>47</v>
      </c>
      <c r="W75" s="58" t="s">
        <v>1950</v>
      </c>
      <c r="X75" s="34">
        <v>6</v>
      </c>
      <c r="Y75" s="35" t="s">
        <v>264</v>
      </c>
      <c r="Z75" s="22">
        <v>53.571428571428569</v>
      </c>
      <c r="AA75" s="23">
        <f t="shared" si="16"/>
        <v>321.42857142857144</v>
      </c>
      <c r="AB75" s="23">
        <f t="shared" si="17"/>
        <v>360</v>
      </c>
      <c r="AC75" s="29"/>
      <c r="AD75" s="35"/>
      <c r="AE75" s="38" t="s">
        <v>52</v>
      </c>
      <c r="AF75" s="38"/>
      <c r="AG75" s="2691"/>
    </row>
    <row r="76" spans="1:33" ht="18" customHeight="1" x14ac:dyDescent="0.25">
      <c r="A76" s="2458"/>
      <c r="B76" s="2710"/>
      <c r="C76" s="2662"/>
      <c r="D76" s="2665"/>
      <c r="E76" s="2668"/>
      <c r="F76" s="2647"/>
      <c r="G76" s="3537"/>
      <c r="H76" s="2647"/>
      <c r="I76" s="2656"/>
      <c r="J76" s="2656"/>
      <c r="K76" s="2656"/>
      <c r="L76" s="2656"/>
      <c r="M76" s="2647"/>
      <c r="N76" s="3113"/>
      <c r="O76" s="3539"/>
      <c r="P76" s="2728"/>
      <c r="Q76" s="2728"/>
      <c r="R76" s="2728"/>
      <c r="S76" s="2731"/>
      <c r="T76" s="2647"/>
      <c r="U76" s="32"/>
      <c r="V76" s="101" t="s">
        <v>47</v>
      </c>
      <c r="W76" s="58" t="s">
        <v>1951</v>
      </c>
      <c r="X76" s="34">
        <v>12</v>
      </c>
      <c r="Y76" s="35" t="s">
        <v>264</v>
      </c>
      <c r="Z76" s="22">
        <v>53.571428571428569</v>
      </c>
      <c r="AA76" s="23">
        <f t="shared" si="16"/>
        <v>642.85714285714289</v>
      </c>
      <c r="AB76" s="23">
        <f t="shared" si="17"/>
        <v>720</v>
      </c>
      <c r="AC76" s="29"/>
      <c r="AD76" s="35"/>
      <c r="AE76" s="38" t="s">
        <v>52</v>
      </c>
      <c r="AF76" s="38"/>
      <c r="AG76" s="2691"/>
    </row>
    <row r="77" spans="1:33" ht="18" customHeight="1" x14ac:dyDescent="0.25">
      <c r="A77" s="2458"/>
      <c r="B77" s="2710"/>
      <c r="C77" s="2662"/>
      <c r="D77" s="2665"/>
      <c r="E77" s="2668"/>
      <c r="F77" s="2647"/>
      <c r="G77" s="3537"/>
      <c r="H77" s="2647"/>
      <c r="I77" s="2656"/>
      <c r="J77" s="2656"/>
      <c r="K77" s="2656"/>
      <c r="L77" s="2656"/>
      <c r="M77" s="2647"/>
      <c r="N77" s="3113"/>
      <c r="O77" s="3539"/>
      <c r="P77" s="2728"/>
      <c r="Q77" s="2728"/>
      <c r="R77" s="2728"/>
      <c r="S77" s="2731"/>
      <c r="T77" s="2647"/>
      <c r="U77" s="32"/>
      <c r="V77" s="101" t="s">
        <v>47</v>
      </c>
      <c r="W77" s="58" t="s">
        <v>2071</v>
      </c>
      <c r="X77" s="34">
        <v>8</v>
      </c>
      <c r="Y77" s="35" t="s">
        <v>264</v>
      </c>
      <c r="Z77" s="22">
        <v>3.5714285714285712</v>
      </c>
      <c r="AA77" s="23">
        <f t="shared" si="16"/>
        <v>28.571428571428569</v>
      </c>
      <c r="AB77" s="23">
        <f t="shared" si="17"/>
        <v>31.999999999999996</v>
      </c>
      <c r="AC77" s="29"/>
      <c r="AD77" s="35"/>
      <c r="AE77" s="38" t="s">
        <v>52</v>
      </c>
      <c r="AF77" s="38"/>
      <c r="AG77" s="2691"/>
    </row>
    <row r="78" spans="1:33" ht="18" customHeight="1" x14ac:dyDescent="0.25">
      <c r="A78" s="2458"/>
      <c r="B78" s="2710"/>
      <c r="C78" s="2662"/>
      <c r="D78" s="2665"/>
      <c r="E78" s="2668"/>
      <c r="F78" s="2647"/>
      <c r="G78" s="3537"/>
      <c r="H78" s="2647"/>
      <c r="I78" s="2656"/>
      <c r="J78" s="2656"/>
      <c r="K78" s="2656"/>
      <c r="L78" s="2656"/>
      <c r="M78" s="2647"/>
      <c r="N78" s="3113"/>
      <c r="O78" s="3539"/>
      <c r="P78" s="2728"/>
      <c r="Q78" s="2728"/>
      <c r="R78" s="2728"/>
      <c r="S78" s="2731"/>
      <c r="T78" s="2647"/>
      <c r="U78" s="32"/>
      <c r="V78" s="101" t="s">
        <v>47</v>
      </c>
      <c r="W78" s="58" t="s">
        <v>1952</v>
      </c>
      <c r="X78" s="34">
        <v>8</v>
      </c>
      <c r="Y78" s="35" t="s">
        <v>264</v>
      </c>
      <c r="Z78" s="22">
        <v>7.1428571428571423</v>
      </c>
      <c r="AA78" s="23">
        <f t="shared" si="16"/>
        <v>57.142857142857139</v>
      </c>
      <c r="AB78" s="23">
        <f t="shared" si="17"/>
        <v>63.999999999999993</v>
      </c>
      <c r="AC78" s="29"/>
      <c r="AD78" s="35"/>
      <c r="AE78" s="38" t="s">
        <v>52</v>
      </c>
      <c r="AF78" s="38"/>
      <c r="AG78" s="2691"/>
    </row>
    <row r="79" spans="1:33" ht="33.950000000000003" customHeight="1" x14ac:dyDescent="0.25">
      <c r="A79" s="2458"/>
      <c r="B79" s="2710"/>
      <c r="C79" s="2662"/>
      <c r="D79" s="2665"/>
      <c r="E79" s="2668"/>
      <c r="F79" s="2647"/>
      <c r="G79" s="3537"/>
      <c r="H79" s="2647"/>
      <c r="I79" s="2656"/>
      <c r="J79" s="2656"/>
      <c r="K79" s="2656"/>
      <c r="L79" s="2656"/>
      <c r="M79" s="2647"/>
      <c r="N79" s="3113"/>
      <c r="O79" s="3539"/>
      <c r="P79" s="2728"/>
      <c r="Q79" s="2728"/>
      <c r="R79" s="2728"/>
      <c r="S79" s="2731"/>
      <c r="T79" s="2647"/>
      <c r="U79" s="293"/>
      <c r="V79" s="101" t="s">
        <v>47</v>
      </c>
      <c r="W79" s="2337" t="s">
        <v>1953</v>
      </c>
      <c r="X79" s="27">
        <v>1</v>
      </c>
      <c r="Y79" s="28" t="s">
        <v>264</v>
      </c>
      <c r="Z79" s="15">
        <v>16.071428571428569</v>
      </c>
      <c r="AA79" s="16">
        <f t="shared" si="16"/>
        <v>16.071428571428569</v>
      </c>
      <c r="AB79" s="16">
        <f t="shared" si="17"/>
        <v>17.999999999999996</v>
      </c>
      <c r="AC79" s="133"/>
      <c r="AD79" s="28"/>
      <c r="AE79" s="38" t="s">
        <v>52</v>
      </c>
      <c r="AF79" s="38"/>
      <c r="AG79" s="2691"/>
    </row>
    <row r="80" spans="1:33" ht="33.950000000000003" customHeight="1" x14ac:dyDescent="0.25">
      <c r="A80" s="2459"/>
      <c r="B80" s="2710"/>
      <c r="C80" s="2662"/>
      <c r="D80" s="2665"/>
      <c r="E80" s="2668"/>
      <c r="F80" s="2647"/>
      <c r="G80" s="3537"/>
      <c r="H80" s="2647"/>
      <c r="I80" s="2656"/>
      <c r="J80" s="2656"/>
      <c r="K80" s="2656"/>
      <c r="L80" s="2656"/>
      <c r="M80" s="2647"/>
      <c r="N80" s="3113"/>
      <c r="O80" s="3539"/>
      <c r="P80" s="2728"/>
      <c r="Q80" s="2728"/>
      <c r="R80" s="2728"/>
      <c r="S80" s="2731"/>
      <c r="T80" s="2647"/>
      <c r="U80" s="293"/>
      <c r="V80" s="101" t="s">
        <v>47</v>
      </c>
      <c r="W80" s="58" t="s">
        <v>1954</v>
      </c>
      <c r="X80" s="34">
        <v>2</v>
      </c>
      <c r="Y80" s="35" t="s">
        <v>264</v>
      </c>
      <c r="Z80" s="22">
        <v>142.85714285714283</v>
      </c>
      <c r="AA80" s="23">
        <f t="shared" si="16"/>
        <v>285.71428571428567</v>
      </c>
      <c r="AB80" s="23">
        <f t="shared" si="17"/>
        <v>319.99999999999994</v>
      </c>
      <c r="AC80" s="29"/>
      <c r="AD80" s="35"/>
      <c r="AE80" s="38" t="s">
        <v>52</v>
      </c>
      <c r="AF80" s="38"/>
      <c r="AG80" s="2691"/>
    </row>
    <row r="81" spans="1:33" ht="33.950000000000003" customHeight="1" x14ac:dyDescent="0.25">
      <c r="A81" s="2460" t="s">
        <v>140</v>
      </c>
      <c r="B81" s="2710"/>
      <c r="C81" s="2662"/>
      <c r="D81" s="2665"/>
      <c r="E81" s="2668"/>
      <c r="F81" s="2647"/>
      <c r="G81" s="3537"/>
      <c r="H81" s="2647"/>
      <c r="I81" s="2656"/>
      <c r="J81" s="2656"/>
      <c r="K81" s="2656"/>
      <c r="L81" s="2656"/>
      <c r="M81" s="2647"/>
      <c r="N81" s="3113"/>
      <c r="O81" s="3539"/>
      <c r="P81" s="2728"/>
      <c r="Q81" s="2728"/>
      <c r="R81" s="2728"/>
      <c r="S81" s="2731"/>
      <c r="T81" s="2647"/>
      <c r="U81" s="293"/>
      <c r="V81" s="101" t="s">
        <v>47</v>
      </c>
      <c r="W81" s="58" t="s">
        <v>1955</v>
      </c>
      <c r="X81" s="34">
        <v>1</v>
      </c>
      <c r="Y81" s="35" t="s">
        <v>264</v>
      </c>
      <c r="Z81" s="22">
        <v>17.857142857142854</v>
      </c>
      <c r="AA81" s="23">
        <f t="shared" si="16"/>
        <v>17.857142857142854</v>
      </c>
      <c r="AB81" s="23">
        <f t="shared" si="17"/>
        <v>19.999999999999996</v>
      </c>
      <c r="AC81" s="29"/>
      <c r="AD81" s="35"/>
      <c r="AE81" s="38" t="s">
        <v>52</v>
      </c>
      <c r="AF81" s="38"/>
      <c r="AG81" s="2691"/>
    </row>
    <row r="82" spans="1:33" ht="33.950000000000003" customHeight="1" x14ac:dyDescent="0.25">
      <c r="A82" s="2458"/>
      <c r="B82" s="2710"/>
      <c r="C82" s="2662"/>
      <c r="D82" s="2665"/>
      <c r="E82" s="2668"/>
      <c r="F82" s="2647"/>
      <c r="G82" s="3537"/>
      <c r="H82" s="2647"/>
      <c r="I82" s="2656"/>
      <c r="J82" s="2656"/>
      <c r="K82" s="2656"/>
      <c r="L82" s="2656"/>
      <c r="M82" s="2647"/>
      <c r="N82" s="3113"/>
      <c r="O82" s="3539"/>
      <c r="P82" s="2728"/>
      <c r="Q82" s="2728"/>
      <c r="R82" s="2728"/>
      <c r="S82" s="2731"/>
      <c r="T82" s="2647"/>
      <c r="U82" s="293"/>
      <c r="V82" s="101" t="s">
        <v>47</v>
      </c>
      <c r="W82" s="58" t="s">
        <v>1956</v>
      </c>
      <c r="X82" s="34">
        <v>1</v>
      </c>
      <c r="Y82" s="35" t="s">
        <v>264</v>
      </c>
      <c r="Z82" s="22">
        <v>98.214285714285708</v>
      </c>
      <c r="AA82" s="23">
        <f t="shared" si="16"/>
        <v>98.214285714285708</v>
      </c>
      <c r="AB82" s="23">
        <f t="shared" si="17"/>
        <v>110</v>
      </c>
      <c r="AC82" s="29"/>
      <c r="AD82" s="35"/>
      <c r="AE82" s="38" t="s">
        <v>52</v>
      </c>
      <c r="AF82" s="38"/>
      <c r="AG82" s="2691"/>
    </row>
    <row r="83" spans="1:33" ht="18" customHeight="1" x14ac:dyDescent="0.25">
      <c r="A83" s="2458"/>
      <c r="B83" s="2710"/>
      <c r="C83" s="2662"/>
      <c r="D83" s="2665"/>
      <c r="E83" s="2668"/>
      <c r="F83" s="2647"/>
      <c r="G83" s="3537"/>
      <c r="H83" s="2647"/>
      <c r="I83" s="2656"/>
      <c r="J83" s="2656"/>
      <c r="K83" s="2656"/>
      <c r="L83" s="2656"/>
      <c r="M83" s="2647"/>
      <c r="N83" s="3113"/>
      <c r="O83" s="3539"/>
      <c r="P83" s="2728"/>
      <c r="Q83" s="2728"/>
      <c r="R83" s="2728"/>
      <c r="S83" s="2731"/>
      <c r="T83" s="2647"/>
      <c r="U83" s="293"/>
      <c r="V83" s="101" t="s">
        <v>47</v>
      </c>
      <c r="W83" s="58" t="s">
        <v>2072</v>
      </c>
      <c r="X83" s="34">
        <v>1</v>
      </c>
      <c r="Y83" s="35" t="s">
        <v>264</v>
      </c>
      <c r="Z83" s="22">
        <v>58.035714285714278</v>
      </c>
      <c r="AA83" s="23">
        <f t="shared" si="16"/>
        <v>58.035714285714278</v>
      </c>
      <c r="AB83" s="23">
        <f t="shared" si="17"/>
        <v>64.999999999999986</v>
      </c>
      <c r="AC83" s="29"/>
      <c r="AD83" s="35"/>
      <c r="AE83" s="38" t="s">
        <v>52</v>
      </c>
      <c r="AF83" s="38"/>
      <c r="AG83" s="2691"/>
    </row>
    <row r="84" spans="1:33" ht="33.950000000000003" customHeight="1" x14ac:dyDescent="0.25">
      <c r="A84" s="2458"/>
      <c r="B84" s="2710"/>
      <c r="C84" s="2662"/>
      <c r="D84" s="2665"/>
      <c r="E84" s="2668"/>
      <c r="F84" s="2647"/>
      <c r="G84" s="3537"/>
      <c r="H84" s="2647"/>
      <c r="I84" s="2656"/>
      <c r="J84" s="2656"/>
      <c r="K84" s="2656"/>
      <c r="L84" s="2656"/>
      <c r="M84" s="2647"/>
      <c r="N84" s="3113"/>
      <c r="O84" s="3539"/>
      <c r="P84" s="2728"/>
      <c r="Q84" s="2728"/>
      <c r="R84" s="2728"/>
      <c r="S84" s="2731"/>
      <c r="T84" s="2647"/>
      <c r="U84" s="293"/>
      <c r="V84" s="101" t="s">
        <v>47</v>
      </c>
      <c r="W84" s="58" t="s">
        <v>1957</v>
      </c>
      <c r="X84" s="34">
        <v>1</v>
      </c>
      <c r="Y84" s="35" t="s">
        <v>264</v>
      </c>
      <c r="Z84" s="22">
        <v>31.249999999999996</v>
      </c>
      <c r="AA84" s="23">
        <f t="shared" si="16"/>
        <v>31.249999999999996</v>
      </c>
      <c r="AB84" s="23">
        <f t="shared" si="17"/>
        <v>34.999999999999993</v>
      </c>
      <c r="AC84" s="29"/>
      <c r="AD84" s="35"/>
      <c r="AE84" s="38" t="s">
        <v>52</v>
      </c>
      <c r="AF84" s="38"/>
      <c r="AG84" s="2691"/>
    </row>
    <row r="85" spans="1:33" ht="33.950000000000003" customHeight="1" x14ac:dyDescent="0.25">
      <c r="A85" s="2458"/>
      <c r="B85" s="2710"/>
      <c r="C85" s="2662"/>
      <c r="D85" s="2665"/>
      <c r="E85" s="2668"/>
      <c r="F85" s="2647"/>
      <c r="G85" s="3537"/>
      <c r="H85" s="2647"/>
      <c r="I85" s="2656"/>
      <c r="J85" s="2656"/>
      <c r="K85" s="2656"/>
      <c r="L85" s="2656"/>
      <c r="M85" s="2647"/>
      <c r="N85" s="3113"/>
      <c r="O85" s="3539"/>
      <c r="P85" s="2728"/>
      <c r="Q85" s="2728"/>
      <c r="R85" s="2728"/>
      <c r="S85" s="2731"/>
      <c r="T85" s="2647"/>
      <c r="U85" s="293"/>
      <c r="V85" s="101" t="s">
        <v>47</v>
      </c>
      <c r="W85" s="58" t="s">
        <v>1958</v>
      </c>
      <c r="X85" s="34">
        <v>9</v>
      </c>
      <c r="Y85" s="35" t="s">
        <v>264</v>
      </c>
      <c r="Z85" s="22">
        <v>8.928571428571427</v>
      </c>
      <c r="AA85" s="23">
        <f t="shared" si="16"/>
        <v>80.357142857142847</v>
      </c>
      <c r="AB85" s="23">
        <f t="shared" si="17"/>
        <v>89.999999999999986</v>
      </c>
      <c r="AC85" s="29"/>
      <c r="AD85" s="35"/>
      <c r="AE85" s="38" t="s">
        <v>52</v>
      </c>
      <c r="AF85" s="38"/>
      <c r="AG85" s="2691"/>
    </row>
    <row r="86" spans="1:33" ht="18" customHeight="1" x14ac:dyDescent="0.25">
      <c r="A86" s="2458"/>
      <c r="B86" s="2710"/>
      <c r="C86" s="2662"/>
      <c r="D86" s="2665"/>
      <c r="E86" s="2668"/>
      <c r="F86" s="2647"/>
      <c r="G86" s="3537"/>
      <c r="H86" s="2647"/>
      <c r="I86" s="2656"/>
      <c r="J86" s="2656"/>
      <c r="K86" s="2656"/>
      <c r="L86" s="2656"/>
      <c r="M86" s="2647"/>
      <c r="N86" s="3113"/>
      <c r="O86" s="3539"/>
      <c r="P86" s="2728"/>
      <c r="Q86" s="2728"/>
      <c r="R86" s="2728"/>
      <c r="S86" s="2731"/>
      <c r="T86" s="2647"/>
      <c r="U86" s="293"/>
      <c r="V86" s="101" t="s">
        <v>47</v>
      </c>
      <c r="W86" s="58" t="s">
        <v>1959</v>
      </c>
      <c r="X86" s="34">
        <v>9</v>
      </c>
      <c r="Y86" s="35" t="s">
        <v>264</v>
      </c>
      <c r="Z86" s="22">
        <v>13.392857142857142</v>
      </c>
      <c r="AA86" s="23">
        <f t="shared" si="16"/>
        <v>120.53571428571428</v>
      </c>
      <c r="AB86" s="23">
        <f t="shared" si="17"/>
        <v>135</v>
      </c>
      <c r="AC86" s="29"/>
      <c r="AD86" s="35"/>
      <c r="AE86" s="38" t="s">
        <v>52</v>
      </c>
      <c r="AF86" s="38"/>
      <c r="AG86" s="2691"/>
    </row>
    <row r="87" spans="1:33" ht="18" customHeight="1" x14ac:dyDescent="0.25">
      <c r="A87" s="2458"/>
      <c r="B87" s="2710"/>
      <c r="C87" s="2662"/>
      <c r="D87" s="2665"/>
      <c r="E87" s="2668"/>
      <c r="F87" s="2647"/>
      <c r="G87" s="3537"/>
      <c r="H87" s="2647"/>
      <c r="I87" s="2656"/>
      <c r="J87" s="2656"/>
      <c r="K87" s="2656"/>
      <c r="L87" s="2656"/>
      <c r="M87" s="2647"/>
      <c r="N87" s="3113"/>
      <c r="O87" s="3539"/>
      <c r="P87" s="2728"/>
      <c r="Q87" s="2728"/>
      <c r="R87" s="2728"/>
      <c r="S87" s="2731"/>
      <c r="T87" s="2647"/>
      <c r="U87" s="293"/>
      <c r="V87" s="101" t="s">
        <v>47</v>
      </c>
      <c r="W87" s="58" t="s">
        <v>2105</v>
      </c>
      <c r="X87" s="34">
        <v>9</v>
      </c>
      <c r="Y87" s="35" t="s">
        <v>264</v>
      </c>
      <c r="Z87" s="22">
        <v>12.499999999999998</v>
      </c>
      <c r="AA87" s="23">
        <f t="shared" si="16"/>
        <v>112.49999999999999</v>
      </c>
      <c r="AB87" s="23">
        <f t="shared" si="17"/>
        <v>125.99999999999999</v>
      </c>
      <c r="AC87" s="29"/>
      <c r="AD87" s="35"/>
      <c r="AE87" s="38" t="s">
        <v>52</v>
      </c>
      <c r="AF87" s="38"/>
      <c r="AG87" s="2691"/>
    </row>
    <row r="88" spans="1:33" ht="33.950000000000003" customHeight="1" x14ac:dyDescent="0.25">
      <c r="A88" s="2458"/>
      <c r="B88" s="2710"/>
      <c r="C88" s="2662"/>
      <c r="D88" s="2665"/>
      <c r="E88" s="2668"/>
      <c r="F88" s="2647"/>
      <c r="G88" s="3537"/>
      <c r="H88" s="2647"/>
      <c r="I88" s="2656"/>
      <c r="J88" s="2656"/>
      <c r="K88" s="2656"/>
      <c r="L88" s="2656"/>
      <c r="M88" s="2647"/>
      <c r="N88" s="3113"/>
      <c r="O88" s="3539"/>
      <c r="P88" s="2728"/>
      <c r="Q88" s="2728"/>
      <c r="R88" s="2728"/>
      <c r="S88" s="2731"/>
      <c r="T88" s="2647"/>
      <c r="U88" s="293"/>
      <c r="V88" s="101" t="s">
        <v>47</v>
      </c>
      <c r="W88" s="58" t="s">
        <v>2104</v>
      </c>
      <c r="X88" s="34">
        <v>2</v>
      </c>
      <c r="Y88" s="35" t="s">
        <v>264</v>
      </c>
      <c r="Z88" s="22">
        <v>465.5</v>
      </c>
      <c r="AA88" s="23">
        <f t="shared" si="16"/>
        <v>931</v>
      </c>
      <c r="AB88" s="23">
        <f t="shared" si="17"/>
        <v>1042.72</v>
      </c>
      <c r="AC88" s="29"/>
      <c r="AD88" s="35"/>
      <c r="AE88" s="38" t="s">
        <v>52</v>
      </c>
      <c r="AF88" s="38"/>
      <c r="AG88" s="2691"/>
    </row>
    <row r="89" spans="1:33" ht="33.950000000000003" customHeight="1" x14ac:dyDescent="0.25">
      <c r="A89" s="2458"/>
      <c r="B89" s="2710"/>
      <c r="C89" s="2662"/>
      <c r="D89" s="2665"/>
      <c r="E89" s="2668"/>
      <c r="F89" s="2647"/>
      <c r="G89" s="3537"/>
      <c r="H89" s="2647"/>
      <c r="I89" s="2656"/>
      <c r="J89" s="2656"/>
      <c r="K89" s="2656"/>
      <c r="L89" s="2656"/>
      <c r="M89" s="2647"/>
      <c r="N89" s="3113"/>
      <c r="O89" s="3539"/>
      <c r="P89" s="2728"/>
      <c r="Q89" s="2728"/>
      <c r="R89" s="2728"/>
      <c r="S89" s="2731"/>
      <c r="T89" s="2647"/>
      <c r="U89" s="2339" t="s">
        <v>1158</v>
      </c>
      <c r="V89" s="131"/>
      <c r="W89" s="2340" t="s">
        <v>69</v>
      </c>
      <c r="X89" s="27"/>
      <c r="Y89" s="28"/>
      <c r="Z89" s="15"/>
      <c r="AA89" s="16"/>
      <c r="AB89" s="23"/>
      <c r="AC89" s="2341">
        <f>SUM(AB90:AB114)</f>
        <v>21703.998400000004</v>
      </c>
      <c r="AD89" s="35"/>
      <c r="AE89" s="38"/>
      <c r="AF89" s="38"/>
      <c r="AG89" s="2691"/>
    </row>
    <row r="90" spans="1:33" ht="33.950000000000003" customHeight="1" x14ac:dyDescent="0.25">
      <c r="A90" s="2458"/>
      <c r="B90" s="2710"/>
      <c r="C90" s="2662"/>
      <c r="D90" s="2665"/>
      <c r="E90" s="2668"/>
      <c r="F90" s="2647"/>
      <c r="G90" s="3537"/>
      <c r="H90" s="2647"/>
      <c r="I90" s="2656"/>
      <c r="J90" s="2656"/>
      <c r="K90" s="2656"/>
      <c r="L90" s="2656"/>
      <c r="M90" s="2647"/>
      <c r="N90" s="3113"/>
      <c r="O90" s="3539"/>
      <c r="P90" s="2728"/>
      <c r="Q90" s="2728"/>
      <c r="R90" s="2728"/>
      <c r="S90" s="2731"/>
      <c r="T90" s="2647"/>
      <c r="U90" s="293"/>
      <c r="V90" s="2386" t="s">
        <v>47</v>
      </c>
      <c r="W90" s="2387" t="s">
        <v>1960</v>
      </c>
      <c r="X90" s="2388">
        <v>1</v>
      </c>
      <c r="Y90" s="2389" t="s">
        <v>1961</v>
      </c>
      <c r="Z90" s="2390">
        <v>3729.26</v>
      </c>
      <c r="AA90" s="16">
        <f t="shared" ref="AA90:AA99" si="18">+X90*Z90</f>
        <v>3729.26</v>
      </c>
      <c r="AB90" s="23">
        <f t="shared" si="17"/>
        <v>4176.7712000000001</v>
      </c>
      <c r="AC90" s="133"/>
      <c r="AD90" s="35"/>
      <c r="AE90" s="38"/>
      <c r="AF90" s="38" t="s">
        <v>52</v>
      </c>
      <c r="AG90" s="2691"/>
    </row>
    <row r="91" spans="1:33" ht="18" customHeight="1" x14ac:dyDescent="0.25">
      <c r="A91" s="2458"/>
      <c r="B91" s="2710"/>
      <c r="C91" s="2662"/>
      <c r="D91" s="2665"/>
      <c r="E91" s="2668"/>
      <c r="F91" s="2647"/>
      <c r="G91" s="3537"/>
      <c r="H91" s="2647"/>
      <c r="I91" s="2656"/>
      <c r="J91" s="2656"/>
      <c r="K91" s="2656"/>
      <c r="L91" s="2656"/>
      <c r="M91" s="2647"/>
      <c r="N91" s="3113"/>
      <c r="O91" s="3539"/>
      <c r="P91" s="2728"/>
      <c r="Q91" s="2728"/>
      <c r="R91" s="2728"/>
      <c r="S91" s="2731"/>
      <c r="T91" s="2647"/>
      <c r="U91" s="293"/>
      <c r="V91" s="2386" t="s">
        <v>47</v>
      </c>
      <c r="W91" s="2387" t="s">
        <v>1962</v>
      </c>
      <c r="X91" s="2388">
        <v>3</v>
      </c>
      <c r="Y91" s="2391" t="s">
        <v>264</v>
      </c>
      <c r="Z91" s="2390">
        <v>396.48</v>
      </c>
      <c r="AA91" s="16">
        <f t="shared" si="18"/>
        <v>1189.44</v>
      </c>
      <c r="AB91" s="23">
        <f t="shared" si="17"/>
        <v>1332.1728000000001</v>
      </c>
      <c r="AC91" s="133"/>
      <c r="AD91" s="35"/>
      <c r="AE91" s="38"/>
      <c r="AF91" s="38" t="s">
        <v>52</v>
      </c>
      <c r="AG91" s="2691"/>
    </row>
    <row r="92" spans="1:33" ht="18" customHeight="1" x14ac:dyDescent="0.25">
      <c r="A92" s="2458"/>
      <c r="B92" s="2710"/>
      <c r="C92" s="2662"/>
      <c r="D92" s="2665"/>
      <c r="E92" s="2668"/>
      <c r="F92" s="2647"/>
      <c r="G92" s="3537"/>
      <c r="H92" s="2647"/>
      <c r="I92" s="2656"/>
      <c r="J92" s="2656"/>
      <c r="K92" s="2656"/>
      <c r="L92" s="2656"/>
      <c r="M92" s="2647"/>
      <c r="N92" s="3113"/>
      <c r="O92" s="3539"/>
      <c r="P92" s="2728"/>
      <c r="Q92" s="2728"/>
      <c r="R92" s="2728"/>
      <c r="S92" s="2731"/>
      <c r="T92" s="2647"/>
      <c r="U92" s="293"/>
      <c r="V92" s="2386" t="s">
        <v>47</v>
      </c>
      <c r="W92" s="2387" t="s">
        <v>1963</v>
      </c>
      <c r="X92" s="2388">
        <v>5</v>
      </c>
      <c r="Y92" s="2391" t="s">
        <v>264</v>
      </c>
      <c r="Z92" s="2390">
        <v>168</v>
      </c>
      <c r="AA92" s="16">
        <f t="shared" si="18"/>
        <v>840</v>
      </c>
      <c r="AB92" s="23">
        <f t="shared" si="17"/>
        <v>940.8</v>
      </c>
      <c r="AC92" s="133"/>
      <c r="AD92" s="35"/>
      <c r="AE92" s="38"/>
      <c r="AF92" s="38" t="s">
        <v>52</v>
      </c>
      <c r="AG92" s="2691"/>
    </row>
    <row r="93" spans="1:33" ht="18" customHeight="1" x14ac:dyDescent="0.25">
      <c r="A93" s="2458"/>
      <c r="B93" s="2710"/>
      <c r="C93" s="2662"/>
      <c r="D93" s="2665"/>
      <c r="E93" s="2668"/>
      <c r="F93" s="2647"/>
      <c r="G93" s="3537"/>
      <c r="H93" s="2647"/>
      <c r="I93" s="2656"/>
      <c r="J93" s="2656"/>
      <c r="K93" s="2656"/>
      <c r="L93" s="2656"/>
      <c r="M93" s="2647"/>
      <c r="N93" s="3113"/>
      <c r="O93" s="3539"/>
      <c r="P93" s="2728"/>
      <c r="Q93" s="2728"/>
      <c r="R93" s="2728"/>
      <c r="S93" s="2731"/>
      <c r="T93" s="2647"/>
      <c r="U93" s="293"/>
      <c r="V93" s="2386" t="s">
        <v>47</v>
      </c>
      <c r="W93" s="2387" t="s">
        <v>1964</v>
      </c>
      <c r="X93" s="2388">
        <v>1</v>
      </c>
      <c r="Y93" s="2389" t="s">
        <v>1961</v>
      </c>
      <c r="Z93" s="2390">
        <v>100.8</v>
      </c>
      <c r="AA93" s="16">
        <f t="shared" si="18"/>
        <v>100.8</v>
      </c>
      <c r="AB93" s="23">
        <f t="shared" si="17"/>
        <v>112.896</v>
      </c>
      <c r="AC93" s="133"/>
      <c r="AD93" s="35"/>
      <c r="AE93" s="38"/>
      <c r="AF93" s="38" t="s">
        <v>52</v>
      </c>
      <c r="AG93" s="2691"/>
    </row>
    <row r="94" spans="1:33" ht="18" customHeight="1" x14ac:dyDescent="0.25">
      <c r="A94" s="2458"/>
      <c r="B94" s="2710"/>
      <c r="C94" s="2662"/>
      <c r="D94" s="2665"/>
      <c r="E94" s="2668"/>
      <c r="F94" s="2647"/>
      <c r="G94" s="3537"/>
      <c r="H94" s="2647"/>
      <c r="I94" s="2656"/>
      <c r="J94" s="2656"/>
      <c r="K94" s="2656"/>
      <c r="L94" s="2656"/>
      <c r="M94" s="2647"/>
      <c r="N94" s="3113"/>
      <c r="O94" s="3539"/>
      <c r="P94" s="2728"/>
      <c r="Q94" s="2728"/>
      <c r="R94" s="2728"/>
      <c r="S94" s="2731"/>
      <c r="T94" s="2647"/>
      <c r="U94" s="293"/>
      <c r="V94" s="2386" t="s">
        <v>47</v>
      </c>
      <c r="W94" s="2387" t="s">
        <v>1965</v>
      </c>
      <c r="X94" s="2388">
        <v>1</v>
      </c>
      <c r="Y94" s="2389" t="s">
        <v>1961</v>
      </c>
      <c r="Z94" s="2390">
        <v>1344</v>
      </c>
      <c r="AA94" s="16">
        <f t="shared" si="18"/>
        <v>1344</v>
      </c>
      <c r="AB94" s="23">
        <f t="shared" si="17"/>
        <v>1505.28</v>
      </c>
      <c r="AC94" s="133"/>
      <c r="AD94" s="35"/>
      <c r="AE94" s="38"/>
      <c r="AF94" s="38" t="s">
        <v>52</v>
      </c>
      <c r="AG94" s="2691"/>
    </row>
    <row r="95" spans="1:33" ht="18" customHeight="1" x14ac:dyDescent="0.25">
      <c r="A95" s="2458"/>
      <c r="B95" s="2710"/>
      <c r="C95" s="2662"/>
      <c r="D95" s="2665"/>
      <c r="E95" s="2668"/>
      <c r="F95" s="2647"/>
      <c r="G95" s="3537"/>
      <c r="H95" s="2647"/>
      <c r="I95" s="2656"/>
      <c r="J95" s="2656"/>
      <c r="K95" s="2656"/>
      <c r="L95" s="2656"/>
      <c r="M95" s="2647"/>
      <c r="N95" s="3113"/>
      <c r="O95" s="3539"/>
      <c r="P95" s="2728"/>
      <c r="Q95" s="2728"/>
      <c r="R95" s="2728"/>
      <c r="S95" s="2731"/>
      <c r="T95" s="2647"/>
      <c r="U95" s="293"/>
      <c r="V95" s="2386" t="s">
        <v>47</v>
      </c>
      <c r="W95" s="2387" t="s">
        <v>2073</v>
      </c>
      <c r="X95" s="2388">
        <v>1</v>
      </c>
      <c r="Y95" s="2389" t="s">
        <v>1961</v>
      </c>
      <c r="Z95" s="2390">
        <v>1553.35</v>
      </c>
      <c r="AA95" s="16">
        <f t="shared" si="18"/>
        <v>1553.35</v>
      </c>
      <c r="AB95" s="23">
        <f t="shared" si="17"/>
        <v>1739.752</v>
      </c>
      <c r="AC95" s="133"/>
      <c r="AD95" s="35"/>
      <c r="AE95" s="38"/>
      <c r="AF95" s="38" t="s">
        <v>52</v>
      </c>
      <c r="AG95" s="2691"/>
    </row>
    <row r="96" spans="1:33" ht="33.950000000000003" customHeight="1" x14ac:dyDescent="0.25">
      <c r="A96" s="2458"/>
      <c r="B96" s="2710"/>
      <c r="C96" s="2662"/>
      <c r="D96" s="2665"/>
      <c r="E96" s="2668"/>
      <c r="F96" s="2647"/>
      <c r="G96" s="3537"/>
      <c r="H96" s="2647"/>
      <c r="I96" s="2656"/>
      <c r="J96" s="2656"/>
      <c r="K96" s="2656"/>
      <c r="L96" s="2656"/>
      <c r="M96" s="2647"/>
      <c r="N96" s="3113"/>
      <c r="O96" s="3539"/>
      <c r="P96" s="2728"/>
      <c r="Q96" s="2728"/>
      <c r="R96" s="2728"/>
      <c r="S96" s="2731"/>
      <c r="T96" s="2647"/>
      <c r="U96" s="293"/>
      <c r="V96" s="2386" t="s">
        <v>47</v>
      </c>
      <c r="W96" s="2387" t="s">
        <v>1966</v>
      </c>
      <c r="X96" s="2388">
        <v>2</v>
      </c>
      <c r="Y96" s="2391" t="s">
        <v>264</v>
      </c>
      <c r="Z96" s="2390">
        <v>103.85</v>
      </c>
      <c r="AA96" s="16">
        <f t="shared" si="18"/>
        <v>207.7</v>
      </c>
      <c r="AB96" s="23">
        <f t="shared" si="17"/>
        <v>232.624</v>
      </c>
      <c r="AC96" s="133"/>
      <c r="AD96" s="35"/>
      <c r="AE96" s="38"/>
      <c r="AF96" s="38" t="s">
        <v>52</v>
      </c>
      <c r="AG96" s="2691"/>
    </row>
    <row r="97" spans="1:33" ht="18" customHeight="1" x14ac:dyDescent="0.25">
      <c r="A97" s="2458"/>
      <c r="B97" s="2710"/>
      <c r="C97" s="2662"/>
      <c r="D97" s="2665"/>
      <c r="E97" s="2668"/>
      <c r="F97" s="2647"/>
      <c r="G97" s="3537"/>
      <c r="H97" s="2647"/>
      <c r="I97" s="2656"/>
      <c r="J97" s="2656"/>
      <c r="K97" s="2656"/>
      <c r="L97" s="2656"/>
      <c r="M97" s="2647"/>
      <c r="N97" s="3113"/>
      <c r="O97" s="3539"/>
      <c r="P97" s="2728"/>
      <c r="Q97" s="2728"/>
      <c r="R97" s="2728"/>
      <c r="S97" s="2731"/>
      <c r="T97" s="2647"/>
      <c r="U97" s="293"/>
      <c r="V97" s="2386" t="s">
        <v>47</v>
      </c>
      <c r="W97" s="2387" t="s">
        <v>2089</v>
      </c>
      <c r="X97" s="2388">
        <v>1</v>
      </c>
      <c r="Y97" s="2389" t="s">
        <v>1961</v>
      </c>
      <c r="Z97" s="2390">
        <v>2568</v>
      </c>
      <c r="AA97" s="16">
        <f t="shared" si="18"/>
        <v>2568</v>
      </c>
      <c r="AB97" s="23">
        <f t="shared" si="17"/>
        <v>2876.16</v>
      </c>
      <c r="AC97" s="133"/>
      <c r="AD97" s="35"/>
      <c r="AE97" s="38"/>
      <c r="AF97" s="38" t="s">
        <v>52</v>
      </c>
      <c r="AG97" s="2691"/>
    </row>
    <row r="98" spans="1:33" ht="18" customHeight="1" x14ac:dyDescent="0.25">
      <c r="A98" s="2458"/>
      <c r="B98" s="2710"/>
      <c r="C98" s="2662"/>
      <c r="D98" s="2665"/>
      <c r="E98" s="2668"/>
      <c r="F98" s="2647"/>
      <c r="G98" s="3537"/>
      <c r="H98" s="2647"/>
      <c r="I98" s="2656"/>
      <c r="J98" s="2656"/>
      <c r="K98" s="2656"/>
      <c r="L98" s="2656"/>
      <c r="M98" s="2647"/>
      <c r="N98" s="3113"/>
      <c r="O98" s="3539"/>
      <c r="P98" s="2728"/>
      <c r="Q98" s="2728"/>
      <c r="R98" s="2728"/>
      <c r="S98" s="2731"/>
      <c r="T98" s="2647"/>
      <c r="U98" s="293"/>
      <c r="V98" s="2386" t="s">
        <v>47</v>
      </c>
      <c r="W98" s="2387" t="s">
        <v>1967</v>
      </c>
      <c r="X98" s="2388">
        <v>1</v>
      </c>
      <c r="Y98" s="2389" t="s">
        <v>1961</v>
      </c>
      <c r="Z98" s="2390">
        <v>88.12</v>
      </c>
      <c r="AA98" s="16">
        <f t="shared" si="18"/>
        <v>88.12</v>
      </c>
      <c r="AB98" s="23">
        <f t="shared" si="17"/>
        <v>98.694400000000002</v>
      </c>
      <c r="AC98" s="133"/>
      <c r="AD98" s="35"/>
      <c r="AE98" s="38"/>
      <c r="AF98" s="38" t="s">
        <v>52</v>
      </c>
      <c r="AG98" s="2691"/>
    </row>
    <row r="99" spans="1:33" ht="18" customHeight="1" x14ac:dyDescent="0.25">
      <c r="A99" s="2458"/>
      <c r="B99" s="2710"/>
      <c r="C99" s="2662"/>
      <c r="D99" s="2665"/>
      <c r="E99" s="2668"/>
      <c r="F99" s="2647"/>
      <c r="G99" s="3537"/>
      <c r="H99" s="2647"/>
      <c r="I99" s="2656"/>
      <c r="J99" s="2656"/>
      <c r="K99" s="2656"/>
      <c r="L99" s="2656"/>
      <c r="M99" s="2647"/>
      <c r="N99" s="3113"/>
      <c r="O99" s="3539"/>
      <c r="P99" s="2728"/>
      <c r="Q99" s="2728"/>
      <c r="R99" s="2728"/>
      <c r="S99" s="2731"/>
      <c r="T99" s="2647"/>
      <c r="U99" s="293"/>
      <c r="V99" s="2386" t="s">
        <v>47</v>
      </c>
      <c r="W99" s="2387" t="s">
        <v>1968</v>
      </c>
      <c r="X99" s="2388">
        <v>1</v>
      </c>
      <c r="Y99" s="2389" t="s">
        <v>1961</v>
      </c>
      <c r="Z99" s="2390">
        <v>168</v>
      </c>
      <c r="AA99" s="16">
        <f t="shared" si="18"/>
        <v>168</v>
      </c>
      <c r="AB99" s="23">
        <f t="shared" si="17"/>
        <v>188.16</v>
      </c>
      <c r="AC99" s="133"/>
      <c r="AD99" s="35"/>
      <c r="AE99" s="38"/>
      <c r="AF99" s="38" t="s">
        <v>52</v>
      </c>
      <c r="AG99" s="2691"/>
    </row>
    <row r="100" spans="1:33" ht="18" customHeight="1" x14ac:dyDescent="0.25">
      <c r="A100" s="2458"/>
      <c r="B100" s="2710"/>
      <c r="C100" s="2662"/>
      <c r="D100" s="2665"/>
      <c r="E100" s="2668"/>
      <c r="F100" s="2647"/>
      <c r="G100" s="3537"/>
      <c r="H100" s="2647"/>
      <c r="I100" s="2656"/>
      <c r="J100" s="2656"/>
      <c r="K100" s="2656"/>
      <c r="L100" s="2656"/>
      <c r="M100" s="2647"/>
      <c r="N100" s="3113"/>
      <c r="O100" s="3539"/>
      <c r="P100" s="2728"/>
      <c r="Q100" s="2728"/>
      <c r="R100" s="2728"/>
      <c r="S100" s="2731"/>
      <c r="T100" s="2647"/>
      <c r="U100" s="293"/>
      <c r="V100" s="2386" t="s">
        <v>47</v>
      </c>
      <c r="W100" s="2387" t="s">
        <v>1969</v>
      </c>
      <c r="X100" s="2388">
        <v>1</v>
      </c>
      <c r="Y100" s="2389" t="s">
        <v>1961</v>
      </c>
      <c r="Z100" s="2390">
        <v>1182.6600000000001</v>
      </c>
      <c r="AA100" s="16">
        <f t="shared" ref="AA100:AA114" si="19">+X100*Z100</f>
        <v>1182.6600000000001</v>
      </c>
      <c r="AB100" s="23">
        <f t="shared" ref="AB100:AB114" si="20">+AA100*0.12+AA100</f>
        <v>1324.5792000000001</v>
      </c>
      <c r="AC100" s="133"/>
      <c r="AD100" s="35"/>
      <c r="AE100" s="38"/>
      <c r="AF100" s="38" t="s">
        <v>52</v>
      </c>
      <c r="AG100" s="2691"/>
    </row>
    <row r="101" spans="1:33" ht="18" customHeight="1" x14ac:dyDescent="0.25">
      <c r="A101" s="2458"/>
      <c r="B101" s="2710"/>
      <c r="C101" s="2662"/>
      <c r="D101" s="2665"/>
      <c r="E101" s="2668"/>
      <c r="F101" s="2647"/>
      <c r="G101" s="3537"/>
      <c r="H101" s="2647"/>
      <c r="I101" s="2656"/>
      <c r="J101" s="2656"/>
      <c r="K101" s="2656"/>
      <c r="L101" s="2656"/>
      <c r="M101" s="2647"/>
      <c r="N101" s="3113"/>
      <c r="O101" s="3539"/>
      <c r="P101" s="2728"/>
      <c r="Q101" s="2728"/>
      <c r="R101" s="2728"/>
      <c r="S101" s="2731"/>
      <c r="T101" s="2647"/>
      <c r="U101" s="293"/>
      <c r="V101" s="2386" t="s">
        <v>47</v>
      </c>
      <c r="W101" s="2387" t="s">
        <v>2090</v>
      </c>
      <c r="X101" s="2388">
        <v>12</v>
      </c>
      <c r="Y101" s="2391" t="s">
        <v>264</v>
      </c>
      <c r="Z101" s="2390">
        <v>64</v>
      </c>
      <c r="AA101" s="16">
        <f t="shared" si="19"/>
        <v>768</v>
      </c>
      <c r="AB101" s="23">
        <f t="shared" si="20"/>
        <v>860.16</v>
      </c>
      <c r="AC101" s="133"/>
      <c r="AD101" s="35"/>
      <c r="AE101" s="38"/>
      <c r="AF101" s="38" t="s">
        <v>52</v>
      </c>
      <c r="AG101" s="2691"/>
    </row>
    <row r="102" spans="1:33" ht="18" customHeight="1" x14ac:dyDescent="0.25">
      <c r="A102" s="2458"/>
      <c r="B102" s="2710"/>
      <c r="C102" s="2662"/>
      <c r="D102" s="2665"/>
      <c r="E102" s="2668"/>
      <c r="F102" s="2647"/>
      <c r="G102" s="3537"/>
      <c r="H102" s="2647"/>
      <c r="I102" s="2656"/>
      <c r="J102" s="2656"/>
      <c r="K102" s="2656"/>
      <c r="L102" s="2656"/>
      <c r="M102" s="2647"/>
      <c r="N102" s="3113"/>
      <c r="O102" s="3539"/>
      <c r="P102" s="2728"/>
      <c r="Q102" s="2728"/>
      <c r="R102" s="2728"/>
      <c r="S102" s="2731"/>
      <c r="T102" s="2647"/>
      <c r="U102" s="293"/>
      <c r="V102" s="2386" t="s">
        <v>47</v>
      </c>
      <c r="W102" s="2387" t="s">
        <v>2091</v>
      </c>
      <c r="X102" s="2388">
        <v>1</v>
      </c>
      <c r="Y102" s="2389" t="s">
        <v>1961</v>
      </c>
      <c r="Z102" s="2390">
        <v>156</v>
      </c>
      <c r="AA102" s="16">
        <f t="shared" si="19"/>
        <v>156</v>
      </c>
      <c r="AB102" s="23">
        <f t="shared" si="20"/>
        <v>174.72</v>
      </c>
      <c r="AC102" s="133"/>
      <c r="AD102" s="35"/>
      <c r="AE102" s="38"/>
      <c r="AF102" s="38" t="s">
        <v>52</v>
      </c>
      <c r="AG102" s="2691"/>
    </row>
    <row r="103" spans="1:33" ht="33.950000000000003" customHeight="1" x14ac:dyDescent="0.25">
      <c r="A103" s="2458"/>
      <c r="B103" s="2710"/>
      <c r="C103" s="2662"/>
      <c r="D103" s="2665"/>
      <c r="E103" s="2668"/>
      <c r="F103" s="2647"/>
      <c r="G103" s="3537"/>
      <c r="H103" s="2647"/>
      <c r="I103" s="2656"/>
      <c r="J103" s="2656"/>
      <c r="K103" s="2656"/>
      <c r="L103" s="2656"/>
      <c r="M103" s="2647"/>
      <c r="N103" s="3113"/>
      <c r="O103" s="3539"/>
      <c r="P103" s="2728"/>
      <c r="Q103" s="2728"/>
      <c r="R103" s="2728"/>
      <c r="S103" s="2731"/>
      <c r="T103" s="2647"/>
      <c r="U103" s="293"/>
      <c r="V103" s="2386" t="s">
        <v>47</v>
      </c>
      <c r="W103" s="2387" t="s">
        <v>2092</v>
      </c>
      <c r="X103" s="2388">
        <v>1</v>
      </c>
      <c r="Y103" s="2389" t="s">
        <v>1961</v>
      </c>
      <c r="Z103" s="2390">
        <v>250</v>
      </c>
      <c r="AA103" s="16">
        <f t="shared" si="19"/>
        <v>250</v>
      </c>
      <c r="AB103" s="23">
        <f t="shared" si="20"/>
        <v>280</v>
      </c>
      <c r="AC103" s="133"/>
      <c r="AD103" s="35"/>
      <c r="AE103" s="38"/>
      <c r="AF103" s="38" t="s">
        <v>52</v>
      </c>
      <c r="AG103" s="2691"/>
    </row>
    <row r="104" spans="1:33" ht="18" customHeight="1" x14ac:dyDescent="0.25">
      <c r="A104" s="2458"/>
      <c r="B104" s="2710"/>
      <c r="C104" s="2662"/>
      <c r="D104" s="2665"/>
      <c r="E104" s="2668"/>
      <c r="F104" s="2647"/>
      <c r="G104" s="3537"/>
      <c r="H104" s="2647"/>
      <c r="I104" s="2656"/>
      <c r="J104" s="2656"/>
      <c r="K104" s="2656"/>
      <c r="L104" s="2656"/>
      <c r="M104" s="2647"/>
      <c r="N104" s="3113"/>
      <c r="O104" s="3539"/>
      <c r="P104" s="2728"/>
      <c r="Q104" s="2728"/>
      <c r="R104" s="2728"/>
      <c r="S104" s="2731"/>
      <c r="T104" s="2647"/>
      <c r="U104" s="293"/>
      <c r="V104" s="2386" t="s">
        <v>47</v>
      </c>
      <c r="W104" s="2387" t="s">
        <v>2093</v>
      </c>
      <c r="X104" s="2388">
        <v>1</v>
      </c>
      <c r="Y104" s="2389" t="s">
        <v>1961</v>
      </c>
      <c r="Z104" s="2390">
        <v>95</v>
      </c>
      <c r="AA104" s="16">
        <f t="shared" si="19"/>
        <v>95</v>
      </c>
      <c r="AB104" s="23">
        <f t="shared" si="20"/>
        <v>106.4</v>
      </c>
      <c r="AC104" s="133"/>
      <c r="AD104" s="35"/>
      <c r="AE104" s="38"/>
      <c r="AF104" s="38" t="s">
        <v>52</v>
      </c>
      <c r="AG104" s="2691"/>
    </row>
    <row r="105" spans="1:33" ht="33.950000000000003" customHeight="1" x14ac:dyDescent="0.25">
      <c r="A105" s="2458"/>
      <c r="B105" s="2710"/>
      <c r="C105" s="2662"/>
      <c r="D105" s="2665"/>
      <c r="E105" s="2668"/>
      <c r="F105" s="2647"/>
      <c r="G105" s="3537"/>
      <c r="H105" s="2647"/>
      <c r="I105" s="2656"/>
      <c r="J105" s="2656"/>
      <c r="K105" s="2656"/>
      <c r="L105" s="2656"/>
      <c r="M105" s="2647"/>
      <c r="N105" s="3113"/>
      <c r="O105" s="3539"/>
      <c r="P105" s="2728"/>
      <c r="Q105" s="2728"/>
      <c r="R105" s="2728"/>
      <c r="S105" s="2731"/>
      <c r="T105" s="2647"/>
      <c r="U105" s="293"/>
      <c r="V105" s="2386" t="s">
        <v>47</v>
      </c>
      <c r="W105" s="2387" t="s">
        <v>2094</v>
      </c>
      <c r="X105" s="2388">
        <v>1</v>
      </c>
      <c r="Y105" s="2389" t="s">
        <v>1961</v>
      </c>
      <c r="Z105" s="2390">
        <v>2250</v>
      </c>
      <c r="AA105" s="16">
        <f t="shared" si="19"/>
        <v>2250</v>
      </c>
      <c r="AB105" s="23">
        <f t="shared" si="20"/>
        <v>2520</v>
      </c>
      <c r="AC105" s="133"/>
      <c r="AD105" s="35"/>
      <c r="AE105" s="38"/>
      <c r="AF105" s="38" t="s">
        <v>52</v>
      </c>
      <c r="AG105" s="2691"/>
    </row>
    <row r="106" spans="1:33" ht="18" customHeight="1" x14ac:dyDescent="0.25">
      <c r="A106" s="2459"/>
      <c r="B106" s="2710"/>
      <c r="C106" s="2662"/>
      <c r="D106" s="2665"/>
      <c r="E106" s="2668"/>
      <c r="F106" s="2647"/>
      <c r="G106" s="3537"/>
      <c r="H106" s="2647"/>
      <c r="I106" s="2656"/>
      <c r="J106" s="2656"/>
      <c r="K106" s="2656"/>
      <c r="L106" s="2656"/>
      <c r="M106" s="2647"/>
      <c r="N106" s="3113"/>
      <c r="O106" s="3539"/>
      <c r="P106" s="2728"/>
      <c r="Q106" s="2728"/>
      <c r="R106" s="2728"/>
      <c r="S106" s="2731"/>
      <c r="T106" s="2647"/>
      <c r="U106" s="293"/>
      <c r="V106" s="2386" t="s">
        <v>47</v>
      </c>
      <c r="W106" s="2387" t="s">
        <v>2095</v>
      </c>
      <c r="X106" s="2388">
        <v>2</v>
      </c>
      <c r="Y106" s="2391" t="s">
        <v>264</v>
      </c>
      <c r="Z106" s="2390">
        <v>155</v>
      </c>
      <c r="AA106" s="16">
        <f t="shared" si="19"/>
        <v>310</v>
      </c>
      <c r="AB106" s="23">
        <f t="shared" si="20"/>
        <v>347.2</v>
      </c>
      <c r="AC106" s="133"/>
      <c r="AD106" s="35"/>
      <c r="AE106" s="38"/>
      <c r="AF106" s="38" t="s">
        <v>52</v>
      </c>
      <c r="AG106" s="2691"/>
    </row>
    <row r="107" spans="1:33" ht="18" customHeight="1" x14ac:dyDescent="0.25">
      <c r="A107" s="2454" t="s">
        <v>140</v>
      </c>
      <c r="B107" s="2710"/>
      <c r="C107" s="2662"/>
      <c r="D107" s="2665"/>
      <c r="E107" s="2668"/>
      <c r="F107" s="2647"/>
      <c r="G107" s="3537"/>
      <c r="H107" s="2647"/>
      <c r="I107" s="2656"/>
      <c r="J107" s="2656"/>
      <c r="K107" s="2656"/>
      <c r="L107" s="2656"/>
      <c r="M107" s="2647"/>
      <c r="N107" s="3113"/>
      <c r="O107" s="3539"/>
      <c r="P107" s="2728"/>
      <c r="Q107" s="2728"/>
      <c r="R107" s="2728"/>
      <c r="S107" s="2731"/>
      <c r="T107" s="2647"/>
      <c r="U107" s="293"/>
      <c r="V107" s="2386" t="s">
        <v>47</v>
      </c>
      <c r="W107" s="2387" t="s">
        <v>2096</v>
      </c>
      <c r="X107" s="2388">
        <v>1</v>
      </c>
      <c r="Y107" s="2389" t="s">
        <v>1961</v>
      </c>
      <c r="Z107" s="2390">
        <v>375</v>
      </c>
      <c r="AA107" s="16">
        <f t="shared" si="19"/>
        <v>375</v>
      </c>
      <c r="AB107" s="23">
        <f t="shared" si="20"/>
        <v>420</v>
      </c>
      <c r="AC107" s="133"/>
      <c r="AD107" s="35"/>
      <c r="AE107" s="38"/>
      <c r="AF107" s="38" t="s">
        <v>52</v>
      </c>
      <c r="AG107" s="2691"/>
    </row>
    <row r="108" spans="1:33" ht="18" customHeight="1" x14ac:dyDescent="0.25">
      <c r="A108" s="2455"/>
      <c r="B108" s="2710"/>
      <c r="C108" s="2662"/>
      <c r="D108" s="2665"/>
      <c r="E108" s="2668"/>
      <c r="F108" s="2647"/>
      <c r="G108" s="3537"/>
      <c r="H108" s="2647"/>
      <c r="I108" s="2656"/>
      <c r="J108" s="2656"/>
      <c r="K108" s="2656"/>
      <c r="L108" s="2656"/>
      <c r="M108" s="2647"/>
      <c r="N108" s="3113"/>
      <c r="O108" s="3539"/>
      <c r="P108" s="2728"/>
      <c r="Q108" s="2728"/>
      <c r="R108" s="2728"/>
      <c r="S108" s="2731"/>
      <c r="T108" s="2647"/>
      <c r="U108" s="293"/>
      <c r="V108" s="2386" t="s">
        <v>47</v>
      </c>
      <c r="W108" s="2387" t="s">
        <v>2097</v>
      </c>
      <c r="X108" s="2388">
        <v>1</v>
      </c>
      <c r="Y108" s="2389" t="s">
        <v>1961</v>
      </c>
      <c r="Z108" s="2390">
        <v>135</v>
      </c>
      <c r="AA108" s="16">
        <f t="shared" si="19"/>
        <v>135</v>
      </c>
      <c r="AB108" s="23">
        <f t="shared" si="20"/>
        <v>151.19999999999999</v>
      </c>
      <c r="AC108" s="133"/>
      <c r="AD108" s="35"/>
      <c r="AE108" s="38"/>
      <c r="AF108" s="38" t="s">
        <v>52</v>
      </c>
      <c r="AG108" s="2691"/>
    </row>
    <row r="109" spans="1:33" ht="33.950000000000003" customHeight="1" x14ac:dyDescent="0.25">
      <c r="A109" s="2455"/>
      <c r="B109" s="2710"/>
      <c r="C109" s="2662"/>
      <c r="D109" s="2665"/>
      <c r="E109" s="2668"/>
      <c r="F109" s="2647"/>
      <c r="G109" s="3537"/>
      <c r="H109" s="2647"/>
      <c r="I109" s="2656"/>
      <c r="J109" s="2656"/>
      <c r="K109" s="2656"/>
      <c r="L109" s="2656"/>
      <c r="M109" s="2647"/>
      <c r="N109" s="3113"/>
      <c r="O109" s="3539"/>
      <c r="P109" s="2728"/>
      <c r="Q109" s="2728"/>
      <c r="R109" s="2728"/>
      <c r="S109" s="2731"/>
      <c r="T109" s="2647"/>
      <c r="U109" s="293"/>
      <c r="V109" s="2386" t="s">
        <v>47</v>
      </c>
      <c r="W109" s="2387" t="s">
        <v>2098</v>
      </c>
      <c r="X109" s="2388">
        <v>2</v>
      </c>
      <c r="Y109" s="2391" t="s">
        <v>264</v>
      </c>
      <c r="Z109" s="2390">
        <v>85</v>
      </c>
      <c r="AA109" s="16">
        <f t="shared" si="19"/>
        <v>170</v>
      </c>
      <c r="AB109" s="23">
        <f t="shared" si="20"/>
        <v>190.4</v>
      </c>
      <c r="AC109" s="133"/>
      <c r="AD109" s="35"/>
      <c r="AE109" s="38"/>
      <c r="AF109" s="38" t="s">
        <v>52</v>
      </c>
      <c r="AG109" s="2691"/>
    </row>
    <row r="110" spans="1:33" ht="18" customHeight="1" x14ac:dyDescent="0.25">
      <c r="A110" s="2455"/>
      <c r="B110" s="2710"/>
      <c r="C110" s="2662"/>
      <c r="D110" s="2665"/>
      <c r="E110" s="2668"/>
      <c r="F110" s="2647"/>
      <c r="G110" s="3537"/>
      <c r="H110" s="2647"/>
      <c r="I110" s="2656"/>
      <c r="J110" s="2656"/>
      <c r="K110" s="2656"/>
      <c r="L110" s="2656"/>
      <c r="M110" s="2647"/>
      <c r="N110" s="3113"/>
      <c r="O110" s="3539"/>
      <c r="P110" s="2728"/>
      <c r="Q110" s="2728"/>
      <c r="R110" s="2728"/>
      <c r="S110" s="2731"/>
      <c r="T110" s="2647"/>
      <c r="U110" s="293"/>
      <c r="V110" s="2386" t="s">
        <v>47</v>
      </c>
      <c r="W110" s="2387" t="s">
        <v>2099</v>
      </c>
      <c r="X110" s="2388">
        <v>9</v>
      </c>
      <c r="Y110" s="2391" t="s">
        <v>264</v>
      </c>
      <c r="Z110" s="2390">
        <v>95</v>
      </c>
      <c r="AA110" s="16">
        <f t="shared" si="19"/>
        <v>855</v>
      </c>
      <c r="AB110" s="23">
        <f t="shared" si="20"/>
        <v>957.6</v>
      </c>
      <c r="AC110" s="133"/>
      <c r="AD110" s="35"/>
      <c r="AE110" s="38"/>
      <c r="AF110" s="38" t="s">
        <v>52</v>
      </c>
      <c r="AG110" s="2691"/>
    </row>
    <row r="111" spans="1:33" ht="18" customHeight="1" x14ac:dyDescent="0.25">
      <c r="A111" s="2455"/>
      <c r="B111" s="2710"/>
      <c r="C111" s="2662"/>
      <c r="D111" s="2665"/>
      <c r="E111" s="2668"/>
      <c r="F111" s="2647"/>
      <c r="G111" s="3537"/>
      <c r="H111" s="2647"/>
      <c r="I111" s="2656"/>
      <c r="J111" s="2656"/>
      <c r="K111" s="2656"/>
      <c r="L111" s="2656"/>
      <c r="M111" s="2647"/>
      <c r="N111" s="3113"/>
      <c r="O111" s="3539"/>
      <c r="P111" s="2728"/>
      <c r="Q111" s="2728"/>
      <c r="R111" s="2728"/>
      <c r="S111" s="2731"/>
      <c r="T111" s="2647"/>
      <c r="U111" s="293"/>
      <c r="V111" s="2386" t="s">
        <v>47</v>
      </c>
      <c r="W111" s="2387" t="s">
        <v>2100</v>
      </c>
      <c r="X111" s="2388">
        <v>5</v>
      </c>
      <c r="Y111" s="2391" t="s">
        <v>264</v>
      </c>
      <c r="Z111" s="2390">
        <v>95</v>
      </c>
      <c r="AA111" s="16">
        <f t="shared" si="19"/>
        <v>475</v>
      </c>
      <c r="AB111" s="23">
        <f t="shared" si="20"/>
        <v>532</v>
      </c>
      <c r="AC111" s="133"/>
      <c r="AD111" s="35"/>
      <c r="AE111" s="38"/>
      <c r="AF111" s="38" t="s">
        <v>52</v>
      </c>
      <c r="AG111" s="2691"/>
    </row>
    <row r="112" spans="1:33" ht="33.950000000000003" customHeight="1" x14ac:dyDescent="0.25">
      <c r="A112" s="2455"/>
      <c r="B112" s="2710"/>
      <c r="C112" s="2662"/>
      <c r="D112" s="2665"/>
      <c r="E112" s="2668"/>
      <c r="F112" s="2647"/>
      <c r="G112" s="3537"/>
      <c r="H112" s="2647"/>
      <c r="I112" s="2656"/>
      <c r="J112" s="2656"/>
      <c r="K112" s="2656"/>
      <c r="L112" s="2656"/>
      <c r="M112" s="2647"/>
      <c r="N112" s="3113"/>
      <c r="O112" s="3539"/>
      <c r="P112" s="2728"/>
      <c r="Q112" s="2728"/>
      <c r="R112" s="2728"/>
      <c r="S112" s="2731"/>
      <c r="T112" s="2647"/>
      <c r="U112" s="293"/>
      <c r="V112" s="2386" t="s">
        <v>47</v>
      </c>
      <c r="W112" s="2387" t="s">
        <v>2101</v>
      </c>
      <c r="X112" s="2388">
        <v>1</v>
      </c>
      <c r="Y112" s="2389" t="s">
        <v>1961</v>
      </c>
      <c r="Z112" s="2390">
        <v>135</v>
      </c>
      <c r="AA112" s="16">
        <f t="shared" si="19"/>
        <v>135</v>
      </c>
      <c r="AB112" s="23">
        <f t="shared" si="20"/>
        <v>151.19999999999999</v>
      </c>
      <c r="AC112" s="133"/>
      <c r="AD112" s="35"/>
      <c r="AE112" s="38"/>
      <c r="AF112" s="38" t="s">
        <v>52</v>
      </c>
      <c r="AG112" s="2691"/>
    </row>
    <row r="113" spans="1:33" ht="33.950000000000003" customHeight="1" x14ac:dyDescent="0.25">
      <c r="A113" s="2455"/>
      <c r="B113" s="2710"/>
      <c r="C113" s="2662"/>
      <c r="D113" s="2665"/>
      <c r="E113" s="2668"/>
      <c r="F113" s="2647"/>
      <c r="G113" s="3537"/>
      <c r="H113" s="2647"/>
      <c r="I113" s="2656"/>
      <c r="J113" s="2656"/>
      <c r="K113" s="2656"/>
      <c r="L113" s="2656"/>
      <c r="M113" s="2647"/>
      <c r="N113" s="3113"/>
      <c r="O113" s="3539"/>
      <c r="P113" s="2728"/>
      <c r="Q113" s="2728"/>
      <c r="R113" s="2728"/>
      <c r="S113" s="2731"/>
      <c r="T113" s="2647"/>
      <c r="U113" s="293"/>
      <c r="V113" s="2386" t="s">
        <v>47</v>
      </c>
      <c r="W113" s="2387" t="s">
        <v>2102</v>
      </c>
      <c r="X113" s="2388">
        <v>1</v>
      </c>
      <c r="Y113" s="2389" t="s">
        <v>1961</v>
      </c>
      <c r="Z113" s="2390">
        <v>85</v>
      </c>
      <c r="AA113" s="16">
        <f t="shared" si="19"/>
        <v>85</v>
      </c>
      <c r="AB113" s="23">
        <f t="shared" si="20"/>
        <v>95.2</v>
      </c>
      <c r="AC113" s="133"/>
      <c r="AD113" s="35"/>
      <c r="AE113" s="38"/>
      <c r="AF113" s="38" t="s">
        <v>52</v>
      </c>
      <c r="AG113" s="2691"/>
    </row>
    <row r="114" spans="1:33" ht="33.950000000000003" customHeight="1" x14ac:dyDescent="0.25">
      <c r="A114" s="2455"/>
      <c r="B114" s="2710"/>
      <c r="C114" s="2662"/>
      <c r="D114" s="2665"/>
      <c r="E114" s="2668"/>
      <c r="F114" s="2647"/>
      <c r="G114" s="3537"/>
      <c r="H114" s="2647"/>
      <c r="I114" s="2656"/>
      <c r="J114" s="2656"/>
      <c r="K114" s="2656"/>
      <c r="L114" s="2656"/>
      <c r="M114" s="2647"/>
      <c r="N114" s="3113"/>
      <c r="O114" s="3539"/>
      <c r="P114" s="2728"/>
      <c r="Q114" s="2728"/>
      <c r="R114" s="2728"/>
      <c r="S114" s="2731"/>
      <c r="T114" s="2647"/>
      <c r="U114" s="293"/>
      <c r="V114" s="2386" t="s">
        <v>47</v>
      </c>
      <c r="W114" s="2387" t="s">
        <v>2103</v>
      </c>
      <c r="X114" s="2388">
        <v>1</v>
      </c>
      <c r="Y114" s="2389" t="s">
        <v>1961</v>
      </c>
      <c r="Z114" s="2390">
        <v>348.24</v>
      </c>
      <c r="AA114" s="16">
        <f t="shared" si="19"/>
        <v>348.24</v>
      </c>
      <c r="AB114" s="23">
        <f t="shared" si="20"/>
        <v>390.02879999999999</v>
      </c>
      <c r="AC114" s="133"/>
      <c r="AD114" s="35"/>
      <c r="AE114" s="38"/>
      <c r="AF114" s="38" t="s">
        <v>52</v>
      </c>
      <c r="AG114" s="2691"/>
    </row>
    <row r="115" spans="1:33" ht="18" customHeight="1" x14ac:dyDescent="0.25">
      <c r="A115" s="2455"/>
      <c r="B115" s="2710"/>
      <c r="C115" s="2662"/>
      <c r="D115" s="2665"/>
      <c r="E115" s="2668"/>
      <c r="F115" s="2647"/>
      <c r="G115" s="3537"/>
      <c r="H115" s="2647"/>
      <c r="I115" s="2656"/>
      <c r="J115" s="2656"/>
      <c r="K115" s="2656"/>
      <c r="L115" s="2656"/>
      <c r="M115" s="2647"/>
      <c r="N115" s="3113"/>
      <c r="O115" s="3539"/>
      <c r="P115" s="2728"/>
      <c r="Q115" s="2728"/>
      <c r="R115" s="2728"/>
      <c r="S115" s="2731"/>
      <c r="T115" s="2647"/>
      <c r="U115" s="1855" t="s">
        <v>740</v>
      </c>
      <c r="V115" s="131"/>
      <c r="W115" s="132" t="s">
        <v>82</v>
      </c>
      <c r="X115" s="27"/>
      <c r="Y115" s="28"/>
      <c r="Z115" s="15"/>
      <c r="AA115" s="16"/>
      <c r="AB115" s="16"/>
      <c r="AC115" s="133">
        <f>SUM(AB116:AB120)</f>
        <v>6593.6716000000006</v>
      </c>
      <c r="AD115" s="35"/>
      <c r="AE115" s="38"/>
      <c r="AF115" s="38"/>
      <c r="AG115" s="2691"/>
    </row>
    <row r="116" spans="1:33" ht="44.25" customHeight="1" x14ac:dyDescent="0.25">
      <c r="A116" s="2455"/>
      <c r="B116" s="2710"/>
      <c r="C116" s="2662"/>
      <c r="D116" s="2665"/>
      <c r="E116" s="2668"/>
      <c r="F116" s="2647"/>
      <c r="G116" s="3537"/>
      <c r="H116" s="2647"/>
      <c r="I116" s="2656"/>
      <c r="J116" s="2656"/>
      <c r="K116" s="2656"/>
      <c r="L116" s="2656"/>
      <c r="M116" s="2647"/>
      <c r="N116" s="3113"/>
      <c r="O116" s="3539"/>
      <c r="P116" s="2728"/>
      <c r="Q116" s="2728"/>
      <c r="R116" s="2728"/>
      <c r="S116" s="2731"/>
      <c r="T116" s="2647"/>
      <c r="U116" s="293"/>
      <c r="V116" s="101" t="s">
        <v>47</v>
      </c>
      <c r="W116" s="58" t="s">
        <v>1970</v>
      </c>
      <c r="X116" s="34">
        <v>1</v>
      </c>
      <c r="Y116" s="35" t="s">
        <v>264</v>
      </c>
      <c r="Z116" s="22">
        <v>840</v>
      </c>
      <c r="AA116" s="23">
        <f t="shared" ref="AA116:AA118" si="21">+X116*Z116</f>
        <v>840</v>
      </c>
      <c r="AB116" s="23">
        <f t="shared" ref="AB116:AB118" si="22">+AA116*0.12+AA116</f>
        <v>940.8</v>
      </c>
      <c r="AC116" s="29"/>
      <c r="AD116" s="35"/>
      <c r="AE116" s="38"/>
      <c r="AF116" s="38" t="s">
        <v>52</v>
      </c>
      <c r="AG116" s="2691"/>
    </row>
    <row r="117" spans="1:33" ht="18" customHeight="1" x14ac:dyDescent="0.25">
      <c r="A117" s="2455"/>
      <c r="B117" s="2710"/>
      <c r="C117" s="2662"/>
      <c r="D117" s="2665"/>
      <c r="E117" s="2668"/>
      <c r="F117" s="2647"/>
      <c r="G117" s="3537"/>
      <c r="H117" s="2647"/>
      <c r="I117" s="2656"/>
      <c r="J117" s="2656"/>
      <c r="K117" s="2656"/>
      <c r="L117" s="2656"/>
      <c r="M117" s="2647"/>
      <c r="N117" s="3113"/>
      <c r="O117" s="3539"/>
      <c r="P117" s="2728"/>
      <c r="Q117" s="2728"/>
      <c r="R117" s="2728"/>
      <c r="S117" s="2731"/>
      <c r="T117" s="2647"/>
      <c r="U117" s="293"/>
      <c r="V117" s="101" t="s">
        <v>47</v>
      </c>
      <c r="W117" s="2337" t="s">
        <v>2074</v>
      </c>
      <c r="X117" s="27">
        <v>2</v>
      </c>
      <c r="Y117" s="28" t="s">
        <v>264</v>
      </c>
      <c r="Z117" s="15">
        <v>102.765</v>
      </c>
      <c r="AA117" s="16">
        <f t="shared" si="21"/>
        <v>205.53</v>
      </c>
      <c r="AB117" s="16">
        <f t="shared" si="22"/>
        <v>230.1936</v>
      </c>
      <c r="AC117" s="133"/>
      <c r="AD117" s="28"/>
      <c r="AE117" s="134"/>
      <c r="AF117" s="134" t="s">
        <v>52</v>
      </c>
      <c r="AG117" s="2691"/>
    </row>
    <row r="118" spans="1:33" ht="18" customHeight="1" x14ac:dyDescent="0.25">
      <c r="A118" s="2455"/>
      <c r="B118" s="2710"/>
      <c r="C118" s="2662"/>
      <c r="D118" s="2665"/>
      <c r="E118" s="2668"/>
      <c r="F118" s="2647"/>
      <c r="G118" s="3537"/>
      <c r="H118" s="2647"/>
      <c r="I118" s="2656"/>
      <c r="J118" s="2656"/>
      <c r="K118" s="2656"/>
      <c r="L118" s="2656"/>
      <c r="M118" s="2647"/>
      <c r="N118" s="3113"/>
      <c r="O118" s="3539"/>
      <c r="P118" s="2728"/>
      <c r="Q118" s="2728"/>
      <c r="R118" s="2728"/>
      <c r="S118" s="2731"/>
      <c r="T118" s="2647"/>
      <c r="U118" s="293"/>
      <c r="V118" s="101" t="s">
        <v>47</v>
      </c>
      <c r="W118" s="58" t="s">
        <v>1971</v>
      </c>
      <c r="X118" s="34">
        <v>9</v>
      </c>
      <c r="Y118" s="35" t="s">
        <v>264</v>
      </c>
      <c r="Z118" s="22">
        <v>139.99</v>
      </c>
      <c r="AA118" s="16">
        <f t="shared" si="21"/>
        <v>1259.9100000000001</v>
      </c>
      <c r="AB118" s="16">
        <f t="shared" si="22"/>
        <v>1411.0992000000001</v>
      </c>
      <c r="AC118" s="29"/>
      <c r="AD118" s="35"/>
      <c r="AE118" s="38"/>
      <c r="AF118" s="38" t="s">
        <v>52</v>
      </c>
      <c r="AG118" s="2691"/>
    </row>
    <row r="119" spans="1:33" ht="18" customHeight="1" x14ac:dyDescent="0.25">
      <c r="A119" s="2455"/>
      <c r="B119" s="2710"/>
      <c r="C119" s="2662"/>
      <c r="D119" s="2665"/>
      <c r="E119" s="2668"/>
      <c r="F119" s="2647"/>
      <c r="G119" s="3537"/>
      <c r="H119" s="2647"/>
      <c r="I119" s="2656"/>
      <c r="J119" s="2656"/>
      <c r="K119" s="2656"/>
      <c r="L119" s="2656"/>
      <c r="M119" s="2647"/>
      <c r="N119" s="3113"/>
      <c r="O119" s="3539"/>
      <c r="P119" s="2728"/>
      <c r="Q119" s="2728"/>
      <c r="R119" s="2728"/>
      <c r="S119" s="2731"/>
      <c r="T119" s="2647"/>
      <c r="U119" s="296"/>
      <c r="V119" s="101" t="s">
        <v>47</v>
      </c>
      <c r="W119" s="58" t="s">
        <v>1972</v>
      </c>
      <c r="X119" s="34">
        <v>1</v>
      </c>
      <c r="Y119" s="35" t="s">
        <v>264</v>
      </c>
      <c r="Z119" s="22">
        <v>1265.99</v>
      </c>
      <c r="AA119" s="23">
        <f t="shared" ref="AA119" si="23">+X119*Z119</f>
        <v>1265.99</v>
      </c>
      <c r="AB119" s="23">
        <f t="shared" ref="AB119" si="24">+AA119*0.12+AA119</f>
        <v>1417.9087999999999</v>
      </c>
      <c r="AC119" s="29"/>
      <c r="AD119" s="35"/>
      <c r="AE119" s="38"/>
      <c r="AF119" s="38" t="s">
        <v>52</v>
      </c>
      <c r="AG119" s="2691"/>
    </row>
    <row r="120" spans="1:33" ht="18" customHeight="1" x14ac:dyDescent="0.25">
      <c r="A120" s="2455"/>
      <c r="B120" s="2710"/>
      <c r="C120" s="2662"/>
      <c r="D120" s="2665"/>
      <c r="E120" s="2668"/>
      <c r="F120" s="2647"/>
      <c r="G120" s="3537"/>
      <c r="H120" s="2647"/>
      <c r="I120" s="2656"/>
      <c r="J120" s="2656"/>
      <c r="K120" s="2656"/>
      <c r="L120" s="2656"/>
      <c r="M120" s="2647"/>
      <c r="N120" s="3113"/>
      <c r="O120" s="3539"/>
      <c r="P120" s="2728"/>
      <c r="Q120" s="2728"/>
      <c r="R120" s="2728"/>
      <c r="S120" s="2731"/>
      <c r="T120" s="2648"/>
      <c r="U120" s="292"/>
      <c r="V120" s="2307"/>
      <c r="W120" s="2436" t="s">
        <v>2108</v>
      </c>
      <c r="X120" s="2437"/>
      <c r="Y120" s="2438"/>
      <c r="Z120" s="2439"/>
      <c r="AA120" s="2440"/>
      <c r="AB120" s="2440">
        <v>2593.67</v>
      </c>
      <c r="AC120" s="2441"/>
      <c r="AD120" s="2438"/>
      <c r="AE120" s="2442"/>
      <c r="AF120" s="2442" t="s">
        <v>52</v>
      </c>
      <c r="AG120" s="2692"/>
    </row>
    <row r="121" spans="1:33" ht="93" customHeight="1" x14ac:dyDescent="0.25">
      <c r="A121" s="2455"/>
      <c r="B121" s="2219" t="s">
        <v>1759</v>
      </c>
      <c r="C121" s="2199" t="s">
        <v>1760</v>
      </c>
      <c r="D121" s="2200" t="s">
        <v>1928</v>
      </c>
      <c r="E121" s="2201" t="s">
        <v>47</v>
      </c>
      <c r="F121" s="2193" t="s">
        <v>671</v>
      </c>
      <c r="G121" s="2193" t="s">
        <v>96</v>
      </c>
      <c r="H121" s="2193" t="s">
        <v>1896</v>
      </c>
      <c r="I121" s="2197">
        <v>1</v>
      </c>
      <c r="J121" s="2197">
        <v>2</v>
      </c>
      <c r="K121" s="2195">
        <v>4</v>
      </c>
      <c r="L121" s="2195">
        <v>4</v>
      </c>
      <c r="M121" s="2193" t="s">
        <v>1897</v>
      </c>
      <c r="N121" s="2211" t="s">
        <v>366</v>
      </c>
      <c r="O121" s="2299">
        <v>0</v>
      </c>
      <c r="P121" s="2224">
        <v>0</v>
      </c>
      <c r="Q121" s="2224">
        <v>0</v>
      </c>
      <c r="R121" s="2224">
        <v>0</v>
      </c>
      <c r="S121" s="2223">
        <f>SUM(O121:Q121)</f>
        <v>0</v>
      </c>
      <c r="T121" s="2194" t="s">
        <v>1908</v>
      </c>
      <c r="U121" s="296"/>
      <c r="V121" s="2343"/>
      <c r="W121" s="68"/>
      <c r="X121" s="143"/>
      <c r="Y121" s="144"/>
      <c r="Z121" s="76"/>
      <c r="AA121" s="145"/>
      <c r="AB121" s="145"/>
      <c r="AC121" s="2308"/>
      <c r="AD121" s="144"/>
      <c r="AE121" s="146"/>
      <c r="AF121" s="146"/>
      <c r="AG121" s="2203"/>
    </row>
    <row r="122" spans="1:33" s="19" customFormat="1" ht="90.75" customHeight="1" thickBot="1" x14ac:dyDescent="0.3">
      <c r="A122" s="2455"/>
      <c r="B122" s="2309" t="s">
        <v>1759</v>
      </c>
      <c r="C122" s="2176" t="s">
        <v>1760</v>
      </c>
      <c r="D122" s="2087" t="s">
        <v>1928</v>
      </c>
      <c r="E122" s="2233" t="s">
        <v>47</v>
      </c>
      <c r="F122" s="2089" t="s">
        <v>674</v>
      </c>
      <c r="G122" s="2089" t="s">
        <v>136</v>
      </c>
      <c r="H122" s="2089" t="s">
        <v>1973</v>
      </c>
      <c r="I122" s="2178">
        <v>1</v>
      </c>
      <c r="J122" s="2178">
        <v>1</v>
      </c>
      <c r="K122" s="2179">
        <v>1</v>
      </c>
      <c r="L122" s="2179">
        <v>1</v>
      </c>
      <c r="M122" s="2089" t="s">
        <v>1901</v>
      </c>
      <c r="N122" s="2092" t="s">
        <v>193</v>
      </c>
      <c r="O122" s="2310">
        <v>0</v>
      </c>
      <c r="P122" s="2311">
        <v>0</v>
      </c>
      <c r="Q122" s="2311">
        <f>+AC122</f>
        <v>0</v>
      </c>
      <c r="R122" s="2311">
        <v>0</v>
      </c>
      <c r="S122" s="2312">
        <f>SUM(O122:Q122)</f>
        <v>0</v>
      </c>
      <c r="T122" s="2092" t="s">
        <v>1908</v>
      </c>
      <c r="U122" s="2180"/>
      <c r="V122" s="2242"/>
      <c r="W122" s="2313"/>
      <c r="X122" s="2237"/>
      <c r="Y122" s="2238"/>
      <c r="Z122" s="2314"/>
      <c r="AA122" s="2314"/>
      <c r="AB122" s="2314"/>
      <c r="AC122" s="2315"/>
      <c r="AD122" s="2238"/>
      <c r="AE122" s="2103"/>
      <c r="AF122" s="2103"/>
      <c r="AG122" s="2104"/>
    </row>
    <row r="123" spans="1:33" s="84" customFormat="1" ht="22.5" customHeight="1" thickBot="1" x14ac:dyDescent="0.3">
      <c r="A123" s="2456"/>
      <c r="B123" s="2613" t="s">
        <v>137</v>
      </c>
      <c r="C123" s="2613"/>
      <c r="D123" s="2613"/>
      <c r="E123" s="2613"/>
      <c r="F123" s="2613"/>
      <c r="G123" s="2613"/>
      <c r="H123" s="2613"/>
      <c r="I123" s="2613"/>
      <c r="J123" s="2613"/>
      <c r="K123" s="2613"/>
      <c r="L123" s="2613"/>
      <c r="M123" s="2613"/>
      <c r="N123" s="79" t="s">
        <v>138</v>
      </c>
      <c r="O123" s="81">
        <f>SUM(O46:O122)</f>
        <v>0</v>
      </c>
      <c r="P123" s="81">
        <f>SUM(P46:P122)</f>
        <v>31703.996800000004</v>
      </c>
      <c r="Q123" s="81">
        <f>SUM(Q46:Q122)</f>
        <v>10469.391600000001</v>
      </c>
      <c r="R123" s="81">
        <f>SUM(R46:R122)</f>
        <v>0</v>
      </c>
      <c r="S123" s="81">
        <f>SUM(S46:S122)</f>
        <v>42173.388400000011</v>
      </c>
      <c r="T123" s="82"/>
      <c r="U123" s="3093" t="s">
        <v>139</v>
      </c>
      <c r="V123" s="2613"/>
      <c r="W123" s="2613"/>
      <c r="X123" s="2613"/>
      <c r="Y123" s="2613"/>
      <c r="Z123" s="2613"/>
      <c r="AA123" s="2613"/>
      <c r="AB123" s="79" t="s">
        <v>138</v>
      </c>
      <c r="AC123" s="83">
        <f>SUM(AC46:AC122)</f>
        <v>42173.388400000011</v>
      </c>
      <c r="AD123" s="2615"/>
      <c r="AE123" s="2616"/>
      <c r="AF123" s="2616"/>
      <c r="AG123" s="2617"/>
    </row>
    <row r="124" spans="1:33" s="19" customFormat="1" ht="74.25" customHeight="1" x14ac:dyDescent="0.25">
      <c r="A124" s="2381" t="s">
        <v>194</v>
      </c>
      <c r="B124" s="2225" t="s">
        <v>44</v>
      </c>
      <c r="C124" s="2222" t="s">
        <v>45</v>
      </c>
      <c r="D124" s="2220" t="s">
        <v>1877</v>
      </c>
      <c r="E124" s="2289" t="s">
        <v>47</v>
      </c>
      <c r="F124" s="2186" t="s">
        <v>1974</v>
      </c>
      <c r="G124" s="2186" t="s">
        <v>195</v>
      </c>
      <c r="H124" s="2186" t="s">
        <v>1975</v>
      </c>
      <c r="I124" s="2191">
        <v>6</v>
      </c>
      <c r="J124" s="2191">
        <v>6</v>
      </c>
      <c r="K124" s="2192">
        <v>6</v>
      </c>
      <c r="L124" s="2192">
        <v>6</v>
      </c>
      <c r="M124" s="2186" t="s">
        <v>1976</v>
      </c>
      <c r="N124" s="2190" t="s">
        <v>399</v>
      </c>
      <c r="O124" s="2290">
        <v>0</v>
      </c>
      <c r="P124" s="2187">
        <v>0</v>
      </c>
      <c r="Q124" s="2187">
        <f>+AC124</f>
        <v>0</v>
      </c>
      <c r="R124" s="2291">
        <v>0</v>
      </c>
      <c r="S124" s="2188">
        <f t="shared" ref="S124:S130" si="25">SUM(O124:Q124)</f>
        <v>0</v>
      </c>
      <c r="T124" s="2190" t="s">
        <v>1977</v>
      </c>
      <c r="U124" s="96"/>
      <c r="V124" s="2368"/>
      <c r="W124" s="2316"/>
      <c r="X124" s="42"/>
      <c r="Y124" s="43"/>
      <c r="Z124" s="44"/>
      <c r="AA124" s="44"/>
      <c r="AB124" s="44"/>
      <c r="AC124" s="45"/>
      <c r="AD124" s="43"/>
      <c r="AE124" s="2296"/>
      <c r="AF124" s="2296"/>
      <c r="AG124" s="2221"/>
    </row>
    <row r="125" spans="1:33" ht="74.25" customHeight="1" x14ac:dyDescent="0.25">
      <c r="A125" s="2454" t="s">
        <v>194</v>
      </c>
      <c r="B125" s="2297" t="s">
        <v>44</v>
      </c>
      <c r="C125" s="2199" t="s">
        <v>45</v>
      </c>
      <c r="D125" s="2200" t="s">
        <v>1877</v>
      </c>
      <c r="E125" s="2201" t="s">
        <v>47</v>
      </c>
      <c r="F125" s="2193" t="s">
        <v>197</v>
      </c>
      <c r="G125" s="2193" t="s">
        <v>198</v>
      </c>
      <c r="H125" s="2193" t="s">
        <v>1978</v>
      </c>
      <c r="I125" s="2197">
        <v>6</v>
      </c>
      <c r="J125" s="2197">
        <v>6</v>
      </c>
      <c r="K125" s="2195">
        <v>6</v>
      </c>
      <c r="L125" s="2195">
        <v>6</v>
      </c>
      <c r="M125" s="2193" t="s">
        <v>1979</v>
      </c>
      <c r="N125" s="2211" t="s">
        <v>403</v>
      </c>
      <c r="O125" s="2299">
        <v>0</v>
      </c>
      <c r="P125" s="2224">
        <v>0</v>
      </c>
      <c r="Q125" s="2224">
        <v>0</v>
      </c>
      <c r="R125" s="2224">
        <v>0</v>
      </c>
      <c r="S125" s="2223">
        <f t="shared" si="25"/>
        <v>0</v>
      </c>
      <c r="T125" s="2211" t="s">
        <v>1977</v>
      </c>
      <c r="U125" s="2168"/>
      <c r="V125" s="2174"/>
      <c r="W125" s="2345"/>
      <c r="X125" s="125"/>
      <c r="Y125" s="126"/>
      <c r="Z125" s="127"/>
      <c r="AA125" s="128"/>
      <c r="AB125" s="128"/>
      <c r="AC125" s="129"/>
      <c r="AD125" s="126"/>
      <c r="AE125" s="130"/>
      <c r="AF125" s="130"/>
      <c r="AG125" s="2202"/>
    </row>
    <row r="126" spans="1:33" ht="74.25" customHeight="1" x14ac:dyDescent="0.25">
      <c r="A126" s="2455"/>
      <c r="B126" s="2297" t="s">
        <v>44</v>
      </c>
      <c r="C126" s="2199" t="s">
        <v>45</v>
      </c>
      <c r="D126" s="2200" t="s">
        <v>1877</v>
      </c>
      <c r="E126" s="2201" t="s">
        <v>47</v>
      </c>
      <c r="F126" s="2193" t="s">
        <v>1980</v>
      </c>
      <c r="G126" s="2193" t="s">
        <v>201</v>
      </c>
      <c r="H126" s="2193" t="s">
        <v>1981</v>
      </c>
      <c r="I126" s="2197">
        <v>6</v>
      </c>
      <c r="J126" s="2197">
        <v>6</v>
      </c>
      <c r="K126" s="2195">
        <v>6</v>
      </c>
      <c r="L126" s="2195">
        <v>6</v>
      </c>
      <c r="M126" s="2193" t="s">
        <v>1982</v>
      </c>
      <c r="N126" s="2211" t="s">
        <v>406</v>
      </c>
      <c r="O126" s="2299">
        <v>0</v>
      </c>
      <c r="P126" s="2224">
        <v>0</v>
      </c>
      <c r="Q126" s="2224">
        <v>0</v>
      </c>
      <c r="R126" s="2224">
        <v>0</v>
      </c>
      <c r="S126" s="2223">
        <f t="shared" si="25"/>
        <v>0</v>
      </c>
      <c r="T126" s="2211" t="s">
        <v>1977</v>
      </c>
      <c r="U126" s="142"/>
      <c r="V126" s="2338"/>
      <c r="W126" s="2369"/>
      <c r="X126" s="143"/>
      <c r="Y126" s="144"/>
      <c r="Z126" s="76"/>
      <c r="AA126" s="145"/>
      <c r="AB126" s="145"/>
      <c r="AC126" s="2308"/>
      <c r="AD126" s="144"/>
      <c r="AE126" s="146"/>
      <c r="AF126" s="146"/>
      <c r="AG126" s="2202"/>
    </row>
    <row r="127" spans="1:33" ht="73.5" customHeight="1" x14ac:dyDescent="0.25">
      <c r="A127" s="2455"/>
      <c r="B127" s="2297" t="s">
        <v>44</v>
      </c>
      <c r="C127" s="2199" t="s">
        <v>45</v>
      </c>
      <c r="D127" s="2200" t="s">
        <v>1877</v>
      </c>
      <c r="E127" s="2201" t="s">
        <v>47</v>
      </c>
      <c r="F127" s="2193" t="s">
        <v>1983</v>
      </c>
      <c r="G127" s="2193" t="s">
        <v>409</v>
      </c>
      <c r="H127" s="2193" t="s">
        <v>1984</v>
      </c>
      <c r="I127" s="2197">
        <v>50</v>
      </c>
      <c r="J127" s="2197">
        <v>50</v>
      </c>
      <c r="K127" s="2195">
        <v>24</v>
      </c>
      <c r="L127" s="2195">
        <v>24</v>
      </c>
      <c r="M127" s="2193" t="s">
        <v>1985</v>
      </c>
      <c r="N127" s="2211" t="s">
        <v>1742</v>
      </c>
      <c r="O127" s="2299">
        <v>0</v>
      </c>
      <c r="P127" s="2224">
        <v>0</v>
      </c>
      <c r="Q127" s="2224">
        <v>0</v>
      </c>
      <c r="R127" s="2224">
        <v>0</v>
      </c>
      <c r="S127" s="2223">
        <f t="shared" si="25"/>
        <v>0</v>
      </c>
      <c r="T127" s="2211" t="s">
        <v>1977</v>
      </c>
      <c r="U127" s="123"/>
      <c r="V127" s="2174"/>
      <c r="W127" s="2370"/>
      <c r="X127" s="125"/>
      <c r="Y127" s="126"/>
      <c r="Z127" s="127"/>
      <c r="AA127" s="128"/>
      <c r="AB127" s="128"/>
      <c r="AC127" s="129"/>
      <c r="AD127" s="126"/>
      <c r="AE127" s="130"/>
      <c r="AF127" s="130"/>
      <c r="AG127" s="2202"/>
    </row>
    <row r="128" spans="1:33" ht="78" customHeight="1" x14ac:dyDescent="0.25">
      <c r="A128" s="2455"/>
      <c r="B128" s="2297" t="s">
        <v>44</v>
      </c>
      <c r="C128" s="2199" t="s">
        <v>45</v>
      </c>
      <c r="D128" s="2200" t="s">
        <v>1877</v>
      </c>
      <c r="E128" s="2201" t="s">
        <v>47</v>
      </c>
      <c r="F128" s="2193" t="s">
        <v>1986</v>
      </c>
      <c r="G128" s="2193" t="s">
        <v>204</v>
      </c>
      <c r="H128" s="2193" t="s">
        <v>1987</v>
      </c>
      <c r="I128" s="2197">
        <v>50</v>
      </c>
      <c r="J128" s="2197">
        <v>50</v>
      </c>
      <c r="K128" s="2195">
        <v>24</v>
      </c>
      <c r="L128" s="2195">
        <v>24</v>
      </c>
      <c r="M128" s="2193" t="s">
        <v>1988</v>
      </c>
      <c r="N128" s="2211" t="s">
        <v>206</v>
      </c>
      <c r="O128" s="2299">
        <v>0</v>
      </c>
      <c r="P128" s="2224">
        <v>0</v>
      </c>
      <c r="Q128" s="2224">
        <v>0</v>
      </c>
      <c r="R128" s="2224">
        <v>0</v>
      </c>
      <c r="S128" s="2223">
        <f t="shared" si="25"/>
        <v>0</v>
      </c>
      <c r="T128" s="2211" t="s">
        <v>1977</v>
      </c>
      <c r="U128" s="1855"/>
      <c r="V128" s="131"/>
      <c r="W128" s="2367"/>
      <c r="X128" s="2327"/>
      <c r="Y128" s="2328"/>
      <c r="Z128" s="2329"/>
      <c r="AA128" s="2330"/>
      <c r="AB128" s="2330"/>
      <c r="AC128" s="2331"/>
      <c r="AD128" s="2328"/>
      <c r="AE128" s="2332"/>
      <c r="AF128" s="2332"/>
      <c r="AG128" s="2202"/>
    </row>
    <row r="129" spans="1:33" ht="78" customHeight="1" x14ac:dyDescent="0.25">
      <c r="A129" s="2455"/>
      <c r="B129" s="2297" t="s">
        <v>44</v>
      </c>
      <c r="C129" s="2199" t="s">
        <v>45</v>
      </c>
      <c r="D129" s="2200" t="s">
        <v>1877</v>
      </c>
      <c r="E129" s="2201" t="s">
        <v>47</v>
      </c>
      <c r="F129" s="2193" t="s">
        <v>1895</v>
      </c>
      <c r="G129" s="2193" t="s">
        <v>96</v>
      </c>
      <c r="H129" s="2193" t="s">
        <v>1896</v>
      </c>
      <c r="I129" s="2197">
        <v>1</v>
      </c>
      <c r="J129" s="2197">
        <v>2</v>
      </c>
      <c r="K129" s="2195">
        <v>4</v>
      </c>
      <c r="L129" s="2195">
        <v>4</v>
      </c>
      <c r="M129" s="2193" t="s">
        <v>1897</v>
      </c>
      <c r="N129" s="2211" t="s">
        <v>366</v>
      </c>
      <c r="O129" s="2299">
        <v>0</v>
      </c>
      <c r="P129" s="2224">
        <v>0</v>
      </c>
      <c r="Q129" s="2224">
        <v>0</v>
      </c>
      <c r="R129" s="2224">
        <v>0</v>
      </c>
      <c r="S129" s="2223">
        <f t="shared" si="25"/>
        <v>0</v>
      </c>
      <c r="T129" s="2211" t="s">
        <v>1977</v>
      </c>
      <c r="U129" s="1857"/>
      <c r="V129" s="102"/>
      <c r="W129" s="2303"/>
      <c r="X129" s="27"/>
      <c r="Y129" s="28"/>
      <c r="Z129" s="15"/>
      <c r="AA129" s="16"/>
      <c r="AB129" s="16"/>
      <c r="AC129" s="133"/>
      <c r="AD129" s="28"/>
      <c r="AE129" s="134"/>
      <c r="AF129" s="134"/>
      <c r="AG129" s="2202"/>
    </row>
    <row r="130" spans="1:33" s="19" customFormat="1" ht="78" customHeight="1" thickBot="1" x14ac:dyDescent="0.3">
      <c r="A130" s="2455"/>
      <c r="B130" s="2309" t="s">
        <v>44</v>
      </c>
      <c r="C130" s="2176" t="s">
        <v>45</v>
      </c>
      <c r="D130" s="2087" t="s">
        <v>1877</v>
      </c>
      <c r="E130" s="2233" t="s">
        <v>47</v>
      </c>
      <c r="F130" s="2089" t="s">
        <v>1989</v>
      </c>
      <c r="G130" s="2089" t="s">
        <v>210</v>
      </c>
      <c r="H130" s="2089" t="s">
        <v>1990</v>
      </c>
      <c r="I130" s="2178">
        <v>50</v>
      </c>
      <c r="J130" s="2178">
        <v>50</v>
      </c>
      <c r="K130" s="2179">
        <v>24</v>
      </c>
      <c r="L130" s="2179">
        <v>24</v>
      </c>
      <c r="M130" s="2089" t="s">
        <v>1901</v>
      </c>
      <c r="N130" s="2092" t="s">
        <v>193</v>
      </c>
      <c r="O130" s="2310">
        <v>0</v>
      </c>
      <c r="P130" s="2311">
        <v>0</v>
      </c>
      <c r="Q130" s="2311">
        <v>0</v>
      </c>
      <c r="R130" s="2311">
        <v>0</v>
      </c>
      <c r="S130" s="2312">
        <f t="shared" si="25"/>
        <v>0</v>
      </c>
      <c r="T130" s="2092" t="s">
        <v>1977</v>
      </c>
      <c r="U130" s="2180"/>
      <c r="V130" s="2184"/>
      <c r="W130" s="2346"/>
      <c r="X130" s="2237"/>
      <c r="Y130" s="2238"/>
      <c r="Z130" s="2314"/>
      <c r="AA130" s="2314"/>
      <c r="AB130" s="2314"/>
      <c r="AC130" s="2315"/>
      <c r="AD130" s="2238"/>
      <c r="AE130" s="2103"/>
      <c r="AF130" s="2103"/>
      <c r="AG130" s="2104"/>
    </row>
    <row r="131" spans="1:33" s="84" customFormat="1" ht="22.5" customHeight="1" thickBot="1" x14ac:dyDescent="0.3">
      <c r="A131" s="2456"/>
      <c r="B131" s="2613" t="s">
        <v>137</v>
      </c>
      <c r="C131" s="2613"/>
      <c r="D131" s="2613"/>
      <c r="E131" s="2613"/>
      <c r="F131" s="2613"/>
      <c r="G131" s="2613"/>
      <c r="H131" s="2613"/>
      <c r="I131" s="2613"/>
      <c r="J131" s="2613"/>
      <c r="K131" s="2613"/>
      <c r="L131" s="2613"/>
      <c r="M131" s="2613"/>
      <c r="N131" s="79" t="s">
        <v>138</v>
      </c>
      <c r="O131" s="81">
        <f>SUM(O124:O130)</f>
        <v>0</v>
      </c>
      <c r="P131" s="81">
        <f>SUM(P124:P130)</f>
        <v>0</v>
      </c>
      <c r="Q131" s="81">
        <f>SUM(Q124:Q130)</f>
        <v>0</v>
      </c>
      <c r="R131" s="81">
        <f>SUM(R124:R130)</f>
        <v>0</v>
      </c>
      <c r="S131" s="81">
        <f>SUM(S124:S130)</f>
        <v>0</v>
      </c>
      <c r="T131" s="82"/>
      <c r="U131" s="3093" t="s">
        <v>139</v>
      </c>
      <c r="V131" s="2613"/>
      <c r="W131" s="2613"/>
      <c r="X131" s="2613"/>
      <c r="Y131" s="2613"/>
      <c r="Z131" s="2613"/>
      <c r="AA131" s="2613"/>
      <c r="AB131" s="79" t="s">
        <v>138</v>
      </c>
      <c r="AC131" s="83">
        <f>SUM(AC124:AC130)</f>
        <v>0</v>
      </c>
      <c r="AD131" s="2615"/>
      <c r="AE131" s="2616"/>
      <c r="AF131" s="2616"/>
      <c r="AG131" s="2617"/>
    </row>
    <row r="132" spans="1:33" s="19" customFormat="1" ht="130.5" customHeight="1" x14ac:dyDescent="0.25">
      <c r="A132" s="2381" t="s">
        <v>1991</v>
      </c>
      <c r="B132" s="2225" t="s">
        <v>1759</v>
      </c>
      <c r="C132" s="2222" t="s">
        <v>1760</v>
      </c>
      <c r="D132" s="2220" t="s">
        <v>1992</v>
      </c>
      <c r="E132" s="2289" t="s">
        <v>47</v>
      </c>
      <c r="F132" s="2186" t="s">
        <v>1993</v>
      </c>
      <c r="G132" s="2186" t="s">
        <v>1994</v>
      </c>
      <c r="H132" s="2186" t="s">
        <v>1995</v>
      </c>
      <c r="I132" s="2191">
        <v>8</v>
      </c>
      <c r="J132" s="2191">
        <v>8</v>
      </c>
      <c r="K132" s="2192">
        <v>8</v>
      </c>
      <c r="L132" s="2192">
        <v>8</v>
      </c>
      <c r="M132" s="2186" t="s">
        <v>1996</v>
      </c>
      <c r="N132" s="2190" t="s">
        <v>1997</v>
      </c>
      <c r="O132" s="2290">
        <v>0</v>
      </c>
      <c r="P132" s="2187">
        <v>0</v>
      </c>
      <c r="Q132" s="2187">
        <f>+AC132</f>
        <v>0</v>
      </c>
      <c r="R132" s="2291">
        <v>0</v>
      </c>
      <c r="S132" s="2188">
        <f>SUM(O132:Q132)</f>
        <v>0</v>
      </c>
      <c r="T132" s="2190" t="s">
        <v>1998</v>
      </c>
      <c r="U132" s="96"/>
      <c r="V132" s="2293"/>
      <c r="W132" s="340"/>
      <c r="X132" s="2371"/>
      <c r="Y132" s="2372"/>
      <c r="Z132" s="2295"/>
      <c r="AA132" s="2295"/>
      <c r="AB132" s="2295"/>
      <c r="AC132" s="2295"/>
      <c r="AD132" s="284"/>
      <c r="AE132" s="2296"/>
      <c r="AF132" s="2296"/>
      <c r="AG132" s="2221"/>
    </row>
    <row r="133" spans="1:33" ht="85.5" customHeight="1" x14ac:dyDescent="0.25">
      <c r="A133" s="2454" t="s">
        <v>1991</v>
      </c>
      <c r="B133" s="2297" t="s">
        <v>1759</v>
      </c>
      <c r="C133" s="2199" t="s">
        <v>1760</v>
      </c>
      <c r="D133" s="2200" t="s">
        <v>1992</v>
      </c>
      <c r="E133" s="2201" t="s">
        <v>47</v>
      </c>
      <c r="F133" s="2193" t="s">
        <v>1999</v>
      </c>
      <c r="G133" s="2193" t="s">
        <v>2000</v>
      </c>
      <c r="H133" s="2193" t="s">
        <v>2001</v>
      </c>
      <c r="I133" s="2197">
        <v>3</v>
      </c>
      <c r="J133" s="2197">
        <v>3</v>
      </c>
      <c r="K133" s="2195">
        <v>3</v>
      </c>
      <c r="L133" s="2195">
        <v>3</v>
      </c>
      <c r="M133" s="2193" t="s">
        <v>2002</v>
      </c>
      <c r="N133" s="2211" t="s">
        <v>2003</v>
      </c>
      <c r="O133" s="2299">
        <v>0</v>
      </c>
      <c r="P133" s="2224">
        <v>0</v>
      </c>
      <c r="Q133" s="2224">
        <v>0</v>
      </c>
      <c r="R133" s="2224">
        <v>0</v>
      </c>
      <c r="S133" s="2223">
        <f>SUM(O133:Q133)</f>
        <v>0</v>
      </c>
      <c r="T133" s="2211" t="s">
        <v>1998</v>
      </c>
      <c r="U133" s="2168"/>
      <c r="V133" s="2174"/>
      <c r="W133" s="2345"/>
      <c r="X133" s="125"/>
      <c r="Y133" s="126"/>
      <c r="Z133" s="127"/>
      <c r="AA133" s="128"/>
      <c r="AB133" s="128"/>
      <c r="AC133" s="129"/>
      <c r="AD133" s="126"/>
      <c r="AE133" s="130"/>
      <c r="AF133" s="130"/>
      <c r="AG133" s="2202"/>
    </row>
    <row r="134" spans="1:33" ht="90.75" customHeight="1" x14ac:dyDescent="0.25">
      <c r="A134" s="2455"/>
      <c r="B134" s="2297" t="s">
        <v>1759</v>
      </c>
      <c r="C134" s="2199" t="s">
        <v>1760</v>
      </c>
      <c r="D134" s="2200" t="s">
        <v>1992</v>
      </c>
      <c r="E134" s="2201" t="s">
        <v>47</v>
      </c>
      <c r="F134" s="2193" t="s">
        <v>2004</v>
      </c>
      <c r="G134" s="2193" t="s">
        <v>2005</v>
      </c>
      <c r="H134" s="2193" t="s">
        <v>2006</v>
      </c>
      <c r="I134" s="2197">
        <v>2</v>
      </c>
      <c r="J134" s="2197">
        <v>2</v>
      </c>
      <c r="K134" s="2195">
        <v>8</v>
      </c>
      <c r="L134" s="2195">
        <v>8</v>
      </c>
      <c r="M134" s="2193" t="s">
        <v>2007</v>
      </c>
      <c r="N134" s="2211" t="s">
        <v>2008</v>
      </c>
      <c r="O134" s="2299">
        <v>0</v>
      </c>
      <c r="P134" s="2224">
        <v>0</v>
      </c>
      <c r="Q134" s="2224">
        <v>0</v>
      </c>
      <c r="R134" s="2224">
        <v>0</v>
      </c>
      <c r="S134" s="2223">
        <f>SUM(O134:Q134)</f>
        <v>0</v>
      </c>
      <c r="T134" s="2211" t="s">
        <v>1998</v>
      </c>
      <c r="U134" s="123"/>
      <c r="V134" s="2174"/>
      <c r="W134" s="2370"/>
      <c r="X134" s="125"/>
      <c r="Y134" s="126"/>
      <c r="Z134" s="127"/>
      <c r="AA134" s="128"/>
      <c r="AB134" s="128"/>
      <c r="AC134" s="129"/>
      <c r="AD134" s="126"/>
      <c r="AE134" s="130"/>
      <c r="AF134" s="130"/>
      <c r="AG134" s="2202"/>
    </row>
    <row r="135" spans="1:33" s="19" customFormat="1" ht="33.950000000000003" customHeight="1" x14ac:dyDescent="0.25">
      <c r="A135" s="2455"/>
      <c r="B135" s="3532" t="s">
        <v>1759</v>
      </c>
      <c r="C135" s="2661" t="s">
        <v>1760</v>
      </c>
      <c r="D135" s="2664" t="s">
        <v>1992</v>
      </c>
      <c r="E135" s="2667" t="s">
        <v>47</v>
      </c>
      <c r="F135" s="2646" t="s">
        <v>2009</v>
      </c>
      <c r="G135" s="2646" t="s">
        <v>2064</v>
      </c>
      <c r="H135" s="2646" t="s">
        <v>2010</v>
      </c>
      <c r="I135" s="2700">
        <v>8</v>
      </c>
      <c r="J135" s="2700">
        <v>8</v>
      </c>
      <c r="K135" s="3172">
        <v>4</v>
      </c>
      <c r="L135" s="3172">
        <v>4</v>
      </c>
      <c r="M135" s="2646" t="s">
        <v>2011</v>
      </c>
      <c r="N135" s="3169" t="s">
        <v>2012</v>
      </c>
      <c r="O135" s="3526">
        <f>+AC135</f>
        <v>0</v>
      </c>
      <c r="P135" s="3529">
        <v>0</v>
      </c>
      <c r="Q135" s="3529">
        <v>0</v>
      </c>
      <c r="R135" s="3529">
        <v>0</v>
      </c>
      <c r="S135" s="3523">
        <f>SUM(O135:Q139)</f>
        <v>0</v>
      </c>
      <c r="T135" s="3169" t="s">
        <v>1998</v>
      </c>
      <c r="U135" s="294" t="s">
        <v>65</v>
      </c>
      <c r="V135" s="98"/>
      <c r="W135" s="103" t="s">
        <v>66</v>
      </c>
      <c r="X135" s="265"/>
      <c r="Y135" s="147"/>
      <c r="Z135" s="53"/>
      <c r="AA135" s="53"/>
      <c r="AB135" s="53"/>
      <c r="AC135" s="2426">
        <f>SUM(AB136:AB139)</f>
        <v>0</v>
      </c>
      <c r="AD135" s="147"/>
      <c r="AE135" s="55"/>
      <c r="AF135" s="55"/>
      <c r="AG135" s="2690"/>
    </row>
    <row r="136" spans="1:33" s="19" customFormat="1" ht="18" customHeight="1" x14ac:dyDescent="0.25">
      <c r="A136" s="2455"/>
      <c r="B136" s="3533"/>
      <c r="C136" s="2662"/>
      <c r="D136" s="2665"/>
      <c r="E136" s="2668"/>
      <c r="F136" s="2647"/>
      <c r="G136" s="2647"/>
      <c r="H136" s="2647"/>
      <c r="I136" s="2701"/>
      <c r="J136" s="2701"/>
      <c r="K136" s="3514"/>
      <c r="L136" s="3514"/>
      <c r="M136" s="2647"/>
      <c r="N136" s="3115"/>
      <c r="O136" s="3527"/>
      <c r="P136" s="3530"/>
      <c r="Q136" s="3530"/>
      <c r="R136" s="3530"/>
      <c r="S136" s="3524"/>
      <c r="T136" s="3115"/>
      <c r="U136" s="2347"/>
      <c r="V136" s="101" t="s">
        <v>47</v>
      </c>
      <c r="W136" s="77" t="s">
        <v>2013</v>
      </c>
      <c r="X136" s="13">
        <v>0</v>
      </c>
      <c r="Y136" s="14" t="s">
        <v>264</v>
      </c>
      <c r="Z136" s="16">
        <v>9.98</v>
      </c>
      <c r="AA136" s="23">
        <f t="shared" ref="AA136:AA139" si="26">+X136*Z136</f>
        <v>0</v>
      </c>
      <c r="AB136" s="23">
        <f t="shared" ref="AB136:AB139" si="27">+AA136*0.12+AA136</f>
        <v>0</v>
      </c>
      <c r="AC136" s="24"/>
      <c r="AD136" s="36"/>
      <c r="AE136" s="38" t="s">
        <v>52</v>
      </c>
      <c r="AF136" s="38"/>
      <c r="AG136" s="2691"/>
    </row>
    <row r="137" spans="1:33" s="19" customFormat="1" ht="18" customHeight="1" x14ac:dyDescent="0.25">
      <c r="A137" s="2455"/>
      <c r="B137" s="3533"/>
      <c r="C137" s="2662"/>
      <c r="D137" s="2665"/>
      <c r="E137" s="2668"/>
      <c r="F137" s="2647"/>
      <c r="G137" s="2647"/>
      <c r="H137" s="2647"/>
      <c r="I137" s="2701"/>
      <c r="J137" s="2701"/>
      <c r="K137" s="3514"/>
      <c r="L137" s="3514"/>
      <c r="M137" s="2647"/>
      <c r="N137" s="3115"/>
      <c r="O137" s="3527"/>
      <c r="P137" s="3530"/>
      <c r="Q137" s="3530"/>
      <c r="R137" s="3530"/>
      <c r="S137" s="3524"/>
      <c r="T137" s="3115"/>
      <c r="U137" s="2347"/>
      <c r="V137" s="101" t="s">
        <v>47</v>
      </c>
      <c r="W137" s="77" t="s">
        <v>2014</v>
      </c>
      <c r="X137" s="13">
        <v>0</v>
      </c>
      <c r="Y137" s="14" t="s">
        <v>264</v>
      </c>
      <c r="Z137" s="16">
        <v>9.98</v>
      </c>
      <c r="AA137" s="23">
        <f t="shared" si="26"/>
        <v>0</v>
      </c>
      <c r="AB137" s="23">
        <f t="shared" si="27"/>
        <v>0</v>
      </c>
      <c r="AC137" s="24"/>
      <c r="AD137" s="36"/>
      <c r="AE137" s="38" t="s">
        <v>52</v>
      </c>
      <c r="AF137" s="38"/>
      <c r="AG137" s="2691"/>
    </row>
    <row r="138" spans="1:33" s="19" customFormat="1" ht="18" customHeight="1" x14ac:dyDescent="0.25">
      <c r="A138" s="2455"/>
      <c r="B138" s="3533"/>
      <c r="C138" s="2662"/>
      <c r="D138" s="2665"/>
      <c r="E138" s="2668"/>
      <c r="F138" s="2647"/>
      <c r="G138" s="2647"/>
      <c r="H138" s="2647"/>
      <c r="I138" s="2701"/>
      <c r="J138" s="2701"/>
      <c r="K138" s="3514"/>
      <c r="L138" s="3514"/>
      <c r="M138" s="2647"/>
      <c r="N138" s="3115"/>
      <c r="O138" s="3527"/>
      <c r="P138" s="3530"/>
      <c r="Q138" s="3530"/>
      <c r="R138" s="3530"/>
      <c r="S138" s="3524"/>
      <c r="T138" s="3115"/>
      <c r="U138" s="2347"/>
      <c r="V138" s="101" t="s">
        <v>47</v>
      </c>
      <c r="W138" s="77" t="s">
        <v>2015</v>
      </c>
      <c r="X138" s="13">
        <v>0</v>
      </c>
      <c r="Y138" s="14" t="s">
        <v>264</v>
      </c>
      <c r="Z138" s="16">
        <v>9.98</v>
      </c>
      <c r="AA138" s="23">
        <f t="shared" si="26"/>
        <v>0</v>
      </c>
      <c r="AB138" s="23">
        <f t="shared" si="27"/>
        <v>0</v>
      </c>
      <c r="AC138" s="24"/>
      <c r="AD138" s="36"/>
      <c r="AE138" s="38" t="s">
        <v>52</v>
      </c>
      <c r="AF138" s="38"/>
      <c r="AG138" s="2691"/>
    </row>
    <row r="139" spans="1:33" s="19" customFormat="1" ht="18" customHeight="1" thickBot="1" x14ac:dyDescent="0.3">
      <c r="A139" s="2455"/>
      <c r="B139" s="3534"/>
      <c r="C139" s="2720"/>
      <c r="D139" s="3158"/>
      <c r="E139" s="3157"/>
      <c r="F139" s="2721"/>
      <c r="G139" s="2721"/>
      <c r="H139" s="2721"/>
      <c r="I139" s="2733"/>
      <c r="J139" s="2733"/>
      <c r="K139" s="3173"/>
      <c r="L139" s="3173"/>
      <c r="M139" s="2721"/>
      <c r="N139" s="3170"/>
      <c r="O139" s="3528"/>
      <c r="P139" s="3531"/>
      <c r="Q139" s="3531"/>
      <c r="R139" s="3531"/>
      <c r="S139" s="3525"/>
      <c r="T139" s="3170"/>
      <c r="U139" s="360"/>
      <c r="V139" s="166" t="s">
        <v>47</v>
      </c>
      <c r="W139" s="2344" t="s">
        <v>2016</v>
      </c>
      <c r="X139" s="150">
        <v>0</v>
      </c>
      <c r="Y139" s="179" t="s">
        <v>264</v>
      </c>
      <c r="Z139" s="152">
        <v>9.98</v>
      </c>
      <c r="AA139" s="153">
        <f t="shared" si="26"/>
        <v>0</v>
      </c>
      <c r="AB139" s="153">
        <f t="shared" si="27"/>
        <v>0</v>
      </c>
      <c r="AC139" s="295"/>
      <c r="AD139" s="269"/>
      <c r="AE139" s="155" t="s">
        <v>52</v>
      </c>
      <c r="AF139" s="155"/>
      <c r="AG139" s="2723"/>
    </row>
    <row r="140" spans="1:33" s="84" customFormat="1" ht="22.5" customHeight="1" thickBot="1" x14ac:dyDescent="0.3">
      <c r="A140" s="2456"/>
      <c r="B140" s="2613" t="s">
        <v>137</v>
      </c>
      <c r="C140" s="2613"/>
      <c r="D140" s="2613"/>
      <c r="E140" s="2613"/>
      <c r="F140" s="2613"/>
      <c r="G140" s="2613"/>
      <c r="H140" s="2613"/>
      <c r="I140" s="2613"/>
      <c r="J140" s="2613"/>
      <c r="K140" s="2613"/>
      <c r="L140" s="2613"/>
      <c r="M140" s="2613"/>
      <c r="N140" s="79" t="s">
        <v>138</v>
      </c>
      <c r="O140" s="81">
        <f>SUM(O132:O139)</f>
        <v>0</v>
      </c>
      <c r="P140" s="81">
        <f>SUM(P132:P139)</f>
        <v>0</v>
      </c>
      <c r="Q140" s="81">
        <f>SUM(Q132:Q139)</f>
        <v>0</v>
      </c>
      <c r="R140" s="81">
        <f>SUM(R132:R139)</f>
        <v>0</v>
      </c>
      <c r="S140" s="81">
        <f>SUM(S132:S139)</f>
        <v>0</v>
      </c>
      <c r="T140" s="82"/>
      <c r="U140" s="3093" t="s">
        <v>139</v>
      </c>
      <c r="V140" s="2613"/>
      <c r="W140" s="2613"/>
      <c r="X140" s="2613"/>
      <c r="Y140" s="2613"/>
      <c r="Z140" s="2613"/>
      <c r="AA140" s="2613"/>
      <c r="AB140" s="79" t="s">
        <v>138</v>
      </c>
      <c r="AC140" s="83">
        <f>SUM(AC132:AC139)</f>
        <v>0</v>
      </c>
      <c r="AD140" s="2615"/>
      <c r="AE140" s="2616"/>
      <c r="AF140" s="2616"/>
      <c r="AG140" s="2617"/>
    </row>
    <row r="141" spans="1:33" s="19" customFormat="1" ht="132" customHeight="1" x14ac:dyDescent="0.25">
      <c r="A141" s="2464" t="s">
        <v>2017</v>
      </c>
      <c r="B141" s="2225" t="s">
        <v>1759</v>
      </c>
      <c r="C141" s="2222" t="s">
        <v>1760</v>
      </c>
      <c r="D141" s="2220" t="s">
        <v>1902</v>
      </c>
      <c r="E141" s="2289" t="s">
        <v>47</v>
      </c>
      <c r="F141" s="2186" t="s">
        <v>1993</v>
      </c>
      <c r="G141" s="2186" t="s">
        <v>1994</v>
      </c>
      <c r="H141" s="2186" t="s">
        <v>1995</v>
      </c>
      <c r="I141" s="2191">
        <v>8</v>
      </c>
      <c r="J141" s="2191">
        <v>8</v>
      </c>
      <c r="K141" s="2192">
        <v>8</v>
      </c>
      <c r="L141" s="2192">
        <v>8</v>
      </c>
      <c r="M141" s="2186" t="s">
        <v>2018</v>
      </c>
      <c r="N141" s="2190" t="s">
        <v>2063</v>
      </c>
      <c r="O141" s="2290">
        <v>0</v>
      </c>
      <c r="P141" s="2187">
        <v>0</v>
      </c>
      <c r="Q141" s="2187">
        <f>+AC141</f>
        <v>0</v>
      </c>
      <c r="R141" s="2291">
        <v>0</v>
      </c>
      <c r="S141" s="2188">
        <f>SUM(O141:Q141)</f>
        <v>0</v>
      </c>
      <c r="T141" s="2190" t="s">
        <v>2019</v>
      </c>
      <c r="U141" s="2292"/>
      <c r="V141" s="2293"/>
      <c r="W141" s="340"/>
      <c r="X141" s="2294"/>
      <c r="Y141" s="284"/>
      <c r="Z141" s="343"/>
      <c r="AA141" s="343"/>
      <c r="AB141" s="343"/>
      <c r="AC141" s="91"/>
      <c r="AD141" s="89"/>
      <c r="AE141" s="92"/>
      <c r="AF141" s="92"/>
      <c r="AG141" s="2221"/>
    </row>
    <row r="142" spans="1:33" ht="88.5" customHeight="1" x14ac:dyDescent="0.25">
      <c r="A142" s="2455"/>
      <c r="B142" s="2297" t="s">
        <v>1759</v>
      </c>
      <c r="C142" s="2199" t="s">
        <v>1760</v>
      </c>
      <c r="D142" s="2200" t="s">
        <v>1992</v>
      </c>
      <c r="E142" s="2201" t="s">
        <v>47</v>
      </c>
      <c r="F142" s="2193" t="s">
        <v>1999</v>
      </c>
      <c r="G142" s="2193" t="s">
        <v>2000</v>
      </c>
      <c r="H142" s="2193" t="s">
        <v>2001</v>
      </c>
      <c r="I142" s="2197">
        <v>3</v>
      </c>
      <c r="J142" s="2197">
        <v>3</v>
      </c>
      <c r="K142" s="2195">
        <v>3</v>
      </c>
      <c r="L142" s="2195">
        <v>3</v>
      </c>
      <c r="M142" s="2193" t="s">
        <v>2002</v>
      </c>
      <c r="N142" s="2211" t="s">
        <v>2020</v>
      </c>
      <c r="O142" s="2299">
        <v>0</v>
      </c>
      <c r="P142" s="2224">
        <v>0</v>
      </c>
      <c r="Q142" s="2224">
        <v>0</v>
      </c>
      <c r="R142" s="2224">
        <v>0</v>
      </c>
      <c r="S142" s="2223">
        <f>SUM(O142:Q142)</f>
        <v>0</v>
      </c>
      <c r="T142" s="2211" t="s">
        <v>2019</v>
      </c>
      <c r="U142" s="2168"/>
      <c r="V142" s="2174"/>
      <c r="W142" s="2345"/>
      <c r="X142" s="125"/>
      <c r="Y142" s="126"/>
      <c r="Z142" s="127"/>
      <c r="AA142" s="128"/>
      <c r="AB142" s="128"/>
      <c r="AC142" s="54"/>
      <c r="AD142" s="51"/>
      <c r="AE142" s="55"/>
      <c r="AF142" s="55"/>
      <c r="AG142" s="2202"/>
    </row>
    <row r="143" spans="1:33" ht="88.5" customHeight="1" x14ac:dyDescent="0.25">
      <c r="A143" s="2455"/>
      <c r="B143" s="2297" t="s">
        <v>1759</v>
      </c>
      <c r="C143" s="2199" t="s">
        <v>1760</v>
      </c>
      <c r="D143" s="2200" t="s">
        <v>1992</v>
      </c>
      <c r="E143" s="2201" t="s">
        <v>47</v>
      </c>
      <c r="F143" s="2193" t="s">
        <v>2004</v>
      </c>
      <c r="G143" s="2193" t="s">
        <v>2005</v>
      </c>
      <c r="H143" s="2193" t="s">
        <v>2021</v>
      </c>
      <c r="I143" s="2197">
        <v>2</v>
      </c>
      <c r="J143" s="2197">
        <v>2</v>
      </c>
      <c r="K143" s="2195">
        <v>8</v>
      </c>
      <c r="L143" s="2195">
        <v>8</v>
      </c>
      <c r="M143" s="2193" t="s">
        <v>2007</v>
      </c>
      <c r="N143" s="2211" t="s">
        <v>2008</v>
      </c>
      <c r="O143" s="2299">
        <v>0</v>
      </c>
      <c r="P143" s="2224">
        <v>0</v>
      </c>
      <c r="Q143" s="2224">
        <v>0</v>
      </c>
      <c r="R143" s="2224">
        <v>0</v>
      </c>
      <c r="S143" s="2223">
        <f>SUM(O143:Q143)</f>
        <v>0</v>
      </c>
      <c r="T143" s="2211" t="s">
        <v>2019</v>
      </c>
      <c r="U143" s="1857"/>
      <c r="V143" s="102"/>
      <c r="W143" s="2348"/>
      <c r="X143" s="50"/>
      <c r="Y143" s="51"/>
      <c r="Z143" s="52"/>
      <c r="AA143" s="53"/>
      <c r="AB143" s="53"/>
      <c r="AC143" s="54"/>
      <c r="AD143" s="51"/>
      <c r="AE143" s="55"/>
      <c r="AF143" s="55"/>
      <c r="AG143" s="2202"/>
    </row>
    <row r="144" spans="1:33" ht="33.950000000000003" customHeight="1" x14ac:dyDescent="0.25">
      <c r="A144" s="2455"/>
      <c r="B144" s="3515" t="s">
        <v>1759</v>
      </c>
      <c r="C144" s="2661" t="s">
        <v>1760</v>
      </c>
      <c r="D144" s="2664" t="s">
        <v>1992</v>
      </c>
      <c r="E144" s="2667" t="s">
        <v>47</v>
      </c>
      <c r="F144" s="2646" t="s">
        <v>2009</v>
      </c>
      <c r="G144" s="2646" t="s">
        <v>2022</v>
      </c>
      <c r="H144" s="2646" t="s">
        <v>2023</v>
      </c>
      <c r="I144" s="2700">
        <v>8</v>
      </c>
      <c r="J144" s="2700">
        <v>8</v>
      </c>
      <c r="K144" s="3172">
        <v>4</v>
      </c>
      <c r="L144" s="3172">
        <v>4</v>
      </c>
      <c r="M144" s="2646" t="s">
        <v>2011</v>
      </c>
      <c r="N144" s="3112" t="s">
        <v>2012</v>
      </c>
      <c r="O144" s="3505">
        <f>+AC144</f>
        <v>0</v>
      </c>
      <c r="P144" s="3508">
        <v>0</v>
      </c>
      <c r="Q144" s="3508">
        <v>0</v>
      </c>
      <c r="R144" s="3508">
        <v>0</v>
      </c>
      <c r="S144" s="3511">
        <f>+SUM(O144:Q148)</f>
        <v>0</v>
      </c>
      <c r="T144" s="2646" t="s">
        <v>2019</v>
      </c>
      <c r="U144" s="1857" t="s">
        <v>65</v>
      </c>
      <c r="V144" s="102"/>
      <c r="W144" s="99" t="s">
        <v>66</v>
      </c>
      <c r="X144" s="50"/>
      <c r="Y144" s="51"/>
      <c r="Z144" s="52"/>
      <c r="AA144" s="53"/>
      <c r="AB144" s="53"/>
      <c r="AC144" s="2425">
        <f>SUM(AB145:AB148)</f>
        <v>0</v>
      </c>
      <c r="AD144" s="51"/>
      <c r="AE144" s="55"/>
      <c r="AF144" s="55"/>
      <c r="AG144" s="2690"/>
    </row>
    <row r="145" spans="1:33" s="19" customFormat="1" ht="18" customHeight="1" x14ac:dyDescent="0.25">
      <c r="A145" s="2455"/>
      <c r="B145" s="3516"/>
      <c r="C145" s="2662"/>
      <c r="D145" s="2665"/>
      <c r="E145" s="2668"/>
      <c r="F145" s="2647"/>
      <c r="G145" s="2647"/>
      <c r="H145" s="2647"/>
      <c r="I145" s="2701"/>
      <c r="J145" s="2701"/>
      <c r="K145" s="3514"/>
      <c r="L145" s="3514"/>
      <c r="M145" s="2647"/>
      <c r="N145" s="3113"/>
      <c r="O145" s="3506"/>
      <c r="P145" s="3509"/>
      <c r="Q145" s="3509"/>
      <c r="R145" s="3509"/>
      <c r="S145" s="3512"/>
      <c r="T145" s="2647"/>
      <c r="U145" s="1925"/>
      <c r="V145" s="131" t="s">
        <v>47</v>
      </c>
      <c r="W145" s="77" t="s">
        <v>2024</v>
      </c>
      <c r="X145" s="13">
        <v>0</v>
      </c>
      <c r="Y145" s="14" t="s">
        <v>264</v>
      </c>
      <c r="Z145" s="16">
        <v>9.98</v>
      </c>
      <c r="AA145" s="16">
        <f t="shared" ref="AA145:AA148" si="28">+X145*Z145</f>
        <v>0</v>
      </c>
      <c r="AB145" s="16">
        <f t="shared" ref="AB145:AB148" si="29">+AA145*0.12+AA145</f>
        <v>0</v>
      </c>
      <c r="AC145" s="17"/>
      <c r="AD145" s="14"/>
      <c r="AE145" s="134" t="s">
        <v>52</v>
      </c>
      <c r="AF145" s="134"/>
      <c r="AG145" s="2691"/>
    </row>
    <row r="146" spans="1:33" s="19" customFormat="1" ht="18" customHeight="1" x14ac:dyDescent="0.25">
      <c r="A146" s="2455"/>
      <c r="B146" s="3516"/>
      <c r="C146" s="2662"/>
      <c r="D146" s="2665"/>
      <c r="E146" s="2668"/>
      <c r="F146" s="2647"/>
      <c r="G146" s="2647"/>
      <c r="H146" s="2647"/>
      <c r="I146" s="2701"/>
      <c r="J146" s="2701"/>
      <c r="K146" s="3514"/>
      <c r="L146" s="3514"/>
      <c r="M146" s="2647"/>
      <c r="N146" s="3113"/>
      <c r="O146" s="3506"/>
      <c r="P146" s="3509"/>
      <c r="Q146" s="3509"/>
      <c r="R146" s="3509"/>
      <c r="S146" s="3512"/>
      <c r="T146" s="2647"/>
      <c r="U146" s="40"/>
      <c r="V146" s="101" t="s">
        <v>47</v>
      </c>
      <c r="W146" s="95" t="s">
        <v>2025</v>
      </c>
      <c r="X146" s="39">
        <v>0</v>
      </c>
      <c r="Y146" s="36" t="s">
        <v>264</v>
      </c>
      <c r="Z146" s="23">
        <v>9.98</v>
      </c>
      <c r="AA146" s="23">
        <f t="shared" si="28"/>
        <v>0</v>
      </c>
      <c r="AB146" s="23">
        <f t="shared" si="29"/>
        <v>0</v>
      </c>
      <c r="AC146" s="24"/>
      <c r="AD146" s="36"/>
      <c r="AE146" s="38" t="s">
        <v>52</v>
      </c>
      <c r="AF146" s="38"/>
      <c r="AG146" s="2691"/>
    </row>
    <row r="147" spans="1:33" s="19" customFormat="1" ht="18" customHeight="1" x14ac:dyDescent="0.25">
      <c r="A147" s="2455"/>
      <c r="B147" s="3516"/>
      <c r="C147" s="2662"/>
      <c r="D147" s="2665"/>
      <c r="E147" s="2668"/>
      <c r="F147" s="2647"/>
      <c r="G147" s="2647"/>
      <c r="H147" s="2647"/>
      <c r="I147" s="2701"/>
      <c r="J147" s="2701"/>
      <c r="K147" s="3514"/>
      <c r="L147" s="3514"/>
      <c r="M147" s="2647"/>
      <c r="N147" s="3113"/>
      <c r="O147" s="3506"/>
      <c r="P147" s="3509"/>
      <c r="Q147" s="3509"/>
      <c r="R147" s="3509"/>
      <c r="S147" s="3512"/>
      <c r="T147" s="2647"/>
      <c r="U147" s="2347"/>
      <c r="V147" s="101" t="s">
        <v>47</v>
      </c>
      <c r="W147" s="77" t="s">
        <v>2026</v>
      </c>
      <c r="X147" s="13">
        <v>0</v>
      </c>
      <c r="Y147" s="14" t="s">
        <v>264</v>
      </c>
      <c r="Z147" s="16">
        <v>9.98</v>
      </c>
      <c r="AA147" s="23">
        <f t="shared" si="28"/>
        <v>0</v>
      </c>
      <c r="AB147" s="23">
        <f t="shared" si="29"/>
        <v>0</v>
      </c>
      <c r="AC147" s="24"/>
      <c r="AD147" s="36"/>
      <c r="AE147" s="38" t="s">
        <v>52</v>
      </c>
      <c r="AF147" s="38"/>
      <c r="AG147" s="2691"/>
    </row>
    <row r="148" spans="1:33" s="19" customFormat="1" ht="18" customHeight="1" thickBot="1" x14ac:dyDescent="0.3">
      <c r="A148" s="2455"/>
      <c r="B148" s="3522"/>
      <c r="C148" s="2720"/>
      <c r="D148" s="3158"/>
      <c r="E148" s="3157"/>
      <c r="F148" s="2721"/>
      <c r="G148" s="2721"/>
      <c r="H148" s="2721"/>
      <c r="I148" s="2733"/>
      <c r="J148" s="2733"/>
      <c r="K148" s="3173"/>
      <c r="L148" s="3173"/>
      <c r="M148" s="2721"/>
      <c r="N148" s="3174"/>
      <c r="O148" s="3507"/>
      <c r="P148" s="3510"/>
      <c r="Q148" s="3510"/>
      <c r="R148" s="3510"/>
      <c r="S148" s="3513"/>
      <c r="T148" s="2721"/>
      <c r="U148" s="149"/>
      <c r="V148" s="166" t="s">
        <v>47</v>
      </c>
      <c r="W148" s="2344" t="s">
        <v>2027</v>
      </c>
      <c r="X148" s="150">
        <v>0</v>
      </c>
      <c r="Y148" s="179" t="s">
        <v>264</v>
      </c>
      <c r="Z148" s="152">
        <v>9.98</v>
      </c>
      <c r="AA148" s="153">
        <f t="shared" si="28"/>
        <v>0</v>
      </c>
      <c r="AB148" s="153">
        <f t="shared" si="29"/>
        <v>0</v>
      </c>
      <c r="AC148" s="295"/>
      <c r="AD148" s="269"/>
      <c r="AE148" s="155" t="s">
        <v>52</v>
      </c>
      <c r="AF148" s="155"/>
      <c r="AG148" s="2723"/>
    </row>
    <row r="149" spans="1:33" s="84" customFormat="1" ht="22.5" customHeight="1" thickBot="1" x14ac:dyDescent="0.3">
      <c r="A149" s="2456"/>
      <c r="B149" s="2613" t="s">
        <v>137</v>
      </c>
      <c r="C149" s="2613"/>
      <c r="D149" s="2613"/>
      <c r="E149" s="2613"/>
      <c r="F149" s="2613"/>
      <c r="G149" s="2613"/>
      <c r="H149" s="2613"/>
      <c r="I149" s="2613"/>
      <c r="J149" s="2613"/>
      <c r="K149" s="2613"/>
      <c r="L149" s="2613"/>
      <c r="M149" s="2613"/>
      <c r="N149" s="79" t="s">
        <v>138</v>
      </c>
      <c r="O149" s="81">
        <f>SUM(O141:O148)</f>
        <v>0</v>
      </c>
      <c r="P149" s="81">
        <f>SUM(P141:P148)</f>
        <v>0</v>
      </c>
      <c r="Q149" s="81">
        <f>SUM(Q141:Q148)</f>
        <v>0</v>
      </c>
      <c r="R149" s="81">
        <f>SUM(R141:R148)</f>
        <v>0</v>
      </c>
      <c r="S149" s="81">
        <f>SUM(S141:S148)</f>
        <v>0</v>
      </c>
      <c r="T149" s="82"/>
      <c r="U149" s="3093" t="s">
        <v>139</v>
      </c>
      <c r="V149" s="2613"/>
      <c r="W149" s="2613"/>
      <c r="X149" s="2613"/>
      <c r="Y149" s="2613"/>
      <c r="Z149" s="2613"/>
      <c r="AA149" s="2613"/>
      <c r="AB149" s="79" t="s">
        <v>138</v>
      </c>
      <c r="AC149" s="83">
        <f>SUM(AC141:AC148)</f>
        <v>0</v>
      </c>
      <c r="AD149" s="2615"/>
      <c r="AE149" s="2616"/>
      <c r="AF149" s="2616"/>
      <c r="AG149" s="2617"/>
    </row>
    <row r="150" spans="1:33" s="19" customFormat="1" ht="131.25" customHeight="1" x14ac:dyDescent="0.25">
      <c r="A150" s="2464" t="s">
        <v>2028</v>
      </c>
      <c r="B150" s="2225" t="s">
        <v>1759</v>
      </c>
      <c r="C150" s="2222" t="s">
        <v>1760</v>
      </c>
      <c r="D150" s="2220" t="s">
        <v>1992</v>
      </c>
      <c r="E150" s="2289" t="s">
        <v>47</v>
      </c>
      <c r="F150" s="2220" t="s">
        <v>1993</v>
      </c>
      <c r="G150" s="2220" t="s">
        <v>1994</v>
      </c>
      <c r="H150" s="2186" t="s">
        <v>1995</v>
      </c>
      <c r="I150" s="2191">
        <v>8</v>
      </c>
      <c r="J150" s="2191">
        <v>8</v>
      </c>
      <c r="K150" s="2192">
        <v>8</v>
      </c>
      <c r="L150" s="2192">
        <v>8</v>
      </c>
      <c r="M150" s="2186" t="s">
        <v>2018</v>
      </c>
      <c r="N150" s="2190" t="s">
        <v>2029</v>
      </c>
      <c r="O150" s="2290">
        <v>0</v>
      </c>
      <c r="P150" s="2187">
        <v>0</v>
      </c>
      <c r="Q150" s="2187">
        <f>+AC150</f>
        <v>0</v>
      </c>
      <c r="R150" s="2291">
        <v>0</v>
      </c>
      <c r="S150" s="2188">
        <f>SUM(O150:Q150)</f>
        <v>0</v>
      </c>
      <c r="T150" s="2190" t="s">
        <v>2030</v>
      </c>
      <c r="U150" s="2373"/>
      <c r="V150" s="2374"/>
      <c r="W150" s="2375"/>
      <c r="X150" s="2376"/>
      <c r="Y150" s="2377"/>
      <c r="Z150" s="2378"/>
      <c r="AA150" s="2378"/>
      <c r="AB150" s="2378"/>
      <c r="AC150" s="91"/>
      <c r="AD150" s="89"/>
      <c r="AE150" s="92"/>
      <c r="AF150" s="92"/>
      <c r="AG150" s="2221"/>
    </row>
    <row r="151" spans="1:33" ht="87.75" customHeight="1" x14ac:dyDescent="0.25">
      <c r="A151" s="2455"/>
      <c r="B151" s="2297" t="s">
        <v>1759</v>
      </c>
      <c r="C151" s="2199" t="s">
        <v>1760</v>
      </c>
      <c r="D151" s="2200" t="s">
        <v>1992</v>
      </c>
      <c r="E151" s="2201" t="s">
        <v>47</v>
      </c>
      <c r="F151" s="2193" t="s">
        <v>1999</v>
      </c>
      <c r="G151" s="2193" t="s">
        <v>2000</v>
      </c>
      <c r="H151" s="2193" t="s">
        <v>2001</v>
      </c>
      <c r="I151" s="2197">
        <v>3</v>
      </c>
      <c r="J151" s="2197">
        <v>3</v>
      </c>
      <c r="K151" s="2195">
        <v>3</v>
      </c>
      <c r="L151" s="2195">
        <v>3</v>
      </c>
      <c r="M151" s="2193" t="s">
        <v>2002</v>
      </c>
      <c r="N151" s="2211" t="s">
        <v>2003</v>
      </c>
      <c r="O151" s="2299">
        <v>0</v>
      </c>
      <c r="P151" s="2224">
        <v>0</v>
      </c>
      <c r="Q151" s="2224">
        <v>0</v>
      </c>
      <c r="R151" s="2224">
        <v>0</v>
      </c>
      <c r="S151" s="2223">
        <f>SUM(O151:Q151)</f>
        <v>0</v>
      </c>
      <c r="T151" s="2211" t="s">
        <v>2030</v>
      </c>
      <c r="U151" s="1925"/>
      <c r="V151" s="131"/>
      <c r="W151" s="2337"/>
      <c r="X151" s="27"/>
      <c r="Y151" s="28"/>
      <c r="Z151" s="15"/>
      <c r="AA151" s="16"/>
      <c r="AB151" s="16"/>
      <c r="AC151" s="54"/>
      <c r="AD151" s="51"/>
      <c r="AE151" s="55"/>
      <c r="AF151" s="55"/>
      <c r="AG151" s="2202"/>
    </row>
    <row r="152" spans="1:33" ht="91.5" customHeight="1" x14ac:dyDescent="0.25">
      <c r="A152" s="2455"/>
      <c r="B152" s="2297" t="s">
        <v>1759</v>
      </c>
      <c r="C152" s="2199" t="s">
        <v>1760</v>
      </c>
      <c r="D152" s="2200" t="s">
        <v>1992</v>
      </c>
      <c r="E152" s="2201" t="s">
        <v>47</v>
      </c>
      <c r="F152" s="2193" t="s">
        <v>2004</v>
      </c>
      <c r="G152" s="2193" t="s">
        <v>2005</v>
      </c>
      <c r="H152" s="2193" t="s">
        <v>2021</v>
      </c>
      <c r="I152" s="2197">
        <v>2</v>
      </c>
      <c r="J152" s="2197">
        <v>2</v>
      </c>
      <c r="K152" s="2195">
        <v>8</v>
      </c>
      <c r="L152" s="2195">
        <v>8</v>
      </c>
      <c r="M152" s="2193" t="s">
        <v>2007</v>
      </c>
      <c r="N152" s="2211" t="s">
        <v>2008</v>
      </c>
      <c r="O152" s="2299">
        <v>0</v>
      </c>
      <c r="P152" s="2224">
        <v>0</v>
      </c>
      <c r="Q152" s="2224">
        <v>0</v>
      </c>
      <c r="R152" s="2224">
        <v>0</v>
      </c>
      <c r="S152" s="2223">
        <f>SUM(O152:Q152)</f>
        <v>0</v>
      </c>
      <c r="T152" s="2211" t="s">
        <v>2030</v>
      </c>
      <c r="U152" s="1857"/>
      <c r="V152" s="102"/>
      <c r="W152" s="2348"/>
      <c r="X152" s="50"/>
      <c r="Y152" s="51"/>
      <c r="Z152" s="52"/>
      <c r="AA152" s="53"/>
      <c r="AB152" s="53"/>
      <c r="AC152" s="54"/>
      <c r="AD152" s="51"/>
      <c r="AE152" s="55"/>
      <c r="AF152" s="55"/>
      <c r="AG152" s="2202"/>
    </row>
    <row r="153" spans="1:33" ht="33.950000000000003" customHeight="1" x14ac:dyDescent="0.25">
      <c r="A153" s="2455"/>
      <c r="B153" s="3515" t="s">
        <v>1759</v>
      </c>
      <c r="C153" s="2661" t="s">
        <v>1760</v>
      </c>
      <c r="D153" s="2664" t="s">
        <v>1992</v>
      </c>
      <c r="E153" s="2667" t="s">
        <v>47</v>
      </c>
      <c r="F153" s="2646" t="s">
        <v>2009</v>
      </c>
      <c r="G153" s="2646" t="s">
        <v>2031</v>
      </c>
      <c r="H153" s="2646" t="s">
        <v>2032</v>
      </c>
      <c r="I153" s="2700">
        <v>8</v>
      </c>
      <c r="J153" s="2700">
        <v>8</v>
      </c>
      <c r="K153" s="3172">
        <v>4</v>
      </c>
      <c r="L153" s="3172">
        <v>4</v>
      </c>
      <c r="M153" s="2646" t="s">
        <v>2011</v>
      </c>
      <c r="N153" s="3112" t="s">
        <v>2012</v>
      </c>
      <c r="O153" s="3505">
        <f>+AC153</f>
        <v>0</v>
      </c>
      <c r="P153" s="3508">
        <v>0</v>
      </c>
      <c r="Q153" s="3508">
        <v>0</v>
      </c>
      <c r="R153" s="3508">
        <v>0</v>
      </c>
      <c r="S153" s="3511">
        <f>+SUM(O153:Q157)</f>
        <v>0</v>
      </c>
      <c r="T153" s="2646" t="s">
        <v>2030</v>
      </c>
      <c r="U153" s="1857" t="s">
        <v>65</v>
      </c>
      <c r="V153" s="102"/>
      <c r="W153" s="99" t="s">
        <v>66</v>
      </c>
      <c r="X153" s="50"/>
      <c r="Y153" s="51"/>
      <c r="Z153" s="52"/>
      <c r="AA153" s="53"/>
      <c r="AB153" s="53"/>
      <c r="AC153" s="2425">
        <f>SUM(AB154:AB157)</f>
        <v>0</v>
      </c>
      <c r="AD153" s="51"/>
      <c r="AE153" s="55"/>
      <c r="AF153" s="55"/>
      <c r="AG153" s="2690"/>
    </row>
    <row r="154" spans="1:33" s="19" customFormat="1" ht="18" customHeight="1" x14ac:dyDescent="0.25">
      <c r="A154" s="2455"/>
      <c r="B154" s="3516"/>
      <c r="C154" s="2662"/>
      <c r="D154" s="2665"/>
      <c r="E154" s="2668"/>
      <c r="F154" s="2647"/>
      <c r="G154" s="2647"/>
      <c r="H154" s="2647"/>
      <c r="I154" s="2701"/>
      <c r="J154" s="2701"/>
      <c r="K154" s="3514"/>
      <c r="L154" s="3514"/>
      <c r="M154" s="2647"/>
      <c r="N154" s="3113"/>
      <c r="O154" s="3506"/>
      <c r="P154" s="3509"/>
      <c r="Q154" s="3509"/>
      <c r="R154" s="3509"/>
      <c r="S154" s="3512"/>
      <c r="T154" s="2647"/>
      <c r="U154" s="1925"/>
      <c r="V154" s="131" t="s">
        <v>47</v>
      </c>
      <c r="W154" s="77" t="s">
        <v>2024</v>
      </c>
      <c r="X154" s="13">
        <v>0</v>
      </c>
      <c r="Y154" s="14" t="s">
        <v>264</v>
      </c>
      <c r="Z154" s="16">
        <v>9.98</v>
      </c>
      <c r="AA154" s="16">
        <f t="shared" ref="AA154:AA157" si="30">+X154*Z154</f>
        <v>0</v>
      </c>
      <c r="AB154" s="16">
        <f t="shared" ref="AB154:AB157" si="31">+AA154*0.12+AA154</f>
        <v>0</v>
      </c>
      <c r="AC154" s="17"/>
      <c r="AD154" s="14"/>
      <c r="AE154" s="134" t="s">
        <v>52</v>
      </c>
      <c r="AF154" s="134"/>
      <c r="AG154" s="2691"/>
    </row>
    <row r="155" spans="1:33" s="19" customFormat="1" ht="18" customHeight="1" x14ac:dyDescent="0.25">
      <c r="A155" s="2455"/>
      <c r="B155" s="3516"/>
      <c r="C155" s="2662"/>
      <c r="D155" s="2665"/>
      <c r="E155" s="2668"/>
      <c r="F155" s="2647"/>
      <c r="G155" s="2647"/>
      <c r="H155" s="2647"/>
      <c r="I155" s="2701"/>
      <c r="J155" s="2701"/>
      <c r="K155" s="3514"/>
      <c r="L155" s="3514"/>
      <c r="M155" s="2647"/>
      <c r="N155" s="3113"/>
      <c r="O155" s="3506"/>
      <c r="P155" s="3509"/>
      <c r="Q155" s="3509"/>
      <c r="R155" s="3509"/>
      <c r="S155" s="3512"/>
      <c r="T155" s="2647"/>
      <c r="U155" s="40"/>
      <c r="V155" s="101" t="s">
        <v>47</v>
      </c>
      <c r="W155" s="95" t="s">
        <v>2025</v>
      </c>
      <c r="X155" s="39">
        <v>0</v>
      </c>
      <c r="Y155" s="36" t="s">
        <v>264</v>
      </c>
      <c r="Z155" s="23">
        <v>9.98</v>
      </c>
      <c r="AA155" s="23">
        <f t="shared" si="30"/>
        <v>0</v>
      </c>
      <c r="AB155" s="23">
        <f t="shared" si="31"/>
        <v>0</v>
      </c>
      <c r="AC155" s="24"/>
      <c r="AD155" s="36"/>
      <c r="AE155" s="38" t="s">
        <v>52</v>
      </c>
      <c r="AF155" s="38"/>
      <c r="AG155" s="2691"/>
    </row>
    <row r="156" spans="1:33" s="19" customFormat="1" ht="18" customHeight="1" x14ac:dyDescent="0.25">
      <c r="A156" s="2455"/>
      <c r="B156" s="3516"/>
      <c r="C156" s="2662"/>
      <c r="D156" s="2665"/>
      <c r="E156" s="2668"/>
      <c r="F156" s="2647"/>
      <c r="G156" s="2647"/>
      <c r="H156" s="2647"/>
      <c r="I156" s="2701"/>
      <c r="J156" s="2701"/>
      <c r="K156" s="3514"/>
      <c r="L156" s="3514"/>
      <c r="M156" s="2647"/>
      <c r="N156" s="3113"/>
      <c r="O156" s="3506"/>
      <c r="P156" s="3509"/>
      <c r="Q156" s="3509"/>
      <c r="R156" s="3509"/>
      <c r="S156" s="3512"/>
      <c r="T156" s="2647"/>
      <c r="U156" s="2347"/>
      <c r="V156" s="101" t="s">
        <v>47</v>
      </c>
      <c r="W156" s="77" t="s">
        <v>2026</v>
      </c>
      <c r="X156" s="13">
        <v>0</v>
      </c>
      <c r="Y156" s="14" t="s">
        <v>264</v>
      </c>
      <c r="Z156" s="16">
        <v>9.98</v>
      </c>
      <c r="AA156" s="23">
        <f t="shared" si="30"/>
        <v>0</v>
      </c>
      <c r="AB156" s="23">
        <f t="shared" si="31"/>
        <v>0</v>
      </c>
      <c r="AC156" s="24"/>
      <c r="AD156" s="36"/>
      <c r="AE156" s="38" t="s">
        <v>52</v>
      </c>
      <c r="AF156" s="38"/>
      <c r="AG156" s="2691"/>
    </row>
    <row r="157" spans="1:33" s="19" customFormat="1" ht="18" customHeight="1" thickBot="1" x14ac:dyDescent="0.3">
      <c r="A157" s="2455"/>
      <c r="B157" s="3522"/>
      <c r="C157" s="2720"/>
      <c r="D157" s="3158"/>
      <c r="E157" s="3157"/>
      <c r="F157" s="2721"/>
      <c r="G157" s="2721"/>
      <c r="H157" s="2721"/>
      <c r="I157" s="2733"/>
      <c r="J157" s="2733"/>
      <c r="K157" s="3173"/>
      <c r="L157" s="3173"/>
      <c r="M157" s="2721"/>
      <c r="N157" s="3174"/>
      <c r="O157" s="3507"/>
      <c r="P157" s="3510"/>
      <c r="Q157" s="3510"/>
      <c r="R157" s="3510"/>
      <c r="S157" s="3513"/>
      <c r="T157" s="2721"/>
      <c r="U157" s="149"/>
      <c r="V157" s="166" t="s">
        <v>47</v>
      </c>
      <c r="W157" s="2344" t="s">
        <v>2027</v>
      </c>
      <c r="X157" s="150">
        <v>0</v>
      </c>
      <c r="Y157" s="179" t="s">
        <v>264</v>
      </c>
      <c r="Z157" s="152">
        <v>9.98</v>
      </c>
      <c r="AA157" s="153">
        <f t="shared" si="30"/>
        <v>0</v>
      </c>
      <c r="AB157" s="153">
        <f t="shared" si="31"/>
        <v>0</v>
      </c>
      <c r="AC157" s="295"/>
      <c r="AD157" s="269"/>
      <c r="AE157" s="155" t="s">
        <v>52</v>
      </c>
      <c r="AF157" s="155"/>
      <c r="AG157" s="2723"/>
    </row>
    <row r="158" spans="1:33" s="84" customFormat="1" ht="22.5" customHeight="1" thickBot="1" x14ac:dyDescent="0.3">
      <c r="A158" s="2456"/>
      <c r="B158" s="2613" t="s">
        <v>137</v>
      </c>
      <c r="C158" s="2613"/>
      <c r="D158" s="2613"/>
      <c r="E158" s="2613"/>
      <c r="F158" s="2613"/>
      <c r="G158" s="2613"/>
      <c r="H158" s="2613"/>
      <c r="I158" s="2613"/>
      <c r="J158" s="2613"/>
      <c r="K158" s="2613"/>
      <c r="L158" s="2613"/>
      <c r="M158" s="2613"/>
      <c r="N158" s="79" t="s">
        <v>138</v>
      </c>
      <c r="O158" s="81">
        <f>SUM(O150:O157)</f>
        <v>0</v>
      </c>
      <c r="P158" s="81">
        <f>SUM(P150:P157)</f>
        <v>0</v>
      </c>
      <c r="Q158" s="81">
        <f>SUM(Q150:Q157)</f>
        <v>0</v>
      </c>
      <c r="R158" s="81">
        <f>SUM(R150:R157)</f>
        <v>0</v>
      </c>
      <c r="S158" s="81">
        <f>SUM(S150:S157)</f>
        <v>0</v>
      </c>
      <c r="T158" s="82"/>
      <c r="U158" s="3093" t="s">
        <v>139</v>
      </c>
      <c r="V158" s="2613"/>
      <c r="W158" s="2613"/>
      <c r="X158" s="2613"/>
      <c r="Y158" s="2613"/>
      <c r="Z158" s="2613"/>
      <c r="AA158" s="2613"/>
      <c r="AB158" s="79" t="s">
        <v>138</v>
      </c>
      <c r="AC158" s="83">
        <f>SUM(AC150:AC157)</f>
        <v>0</v>
      </c>
      <c r="AD158" s="2615"/>
      <c r="AE158" s="2616"/>
      <c r="AF158" s="2616"/>
      <c r="AG158" s="2617"/>
    </row>
    <row r="159" spans="1:33" s="19" customFormat="1" ht="78" customHeight="1" x14ac:dyDescent="0.25">
      <c r="A159" s="2464" t="s">
        <v>229</v>
      </c>
      <c r="B159" s="2225" t="s">
        <v>44</v>
      </c>
      <c r="C159" s="2222" t="s">
        <v>45</v>
      </c>
      <c r="D159" s="2220" t="s">
        <v>1877</v>
      </c>
      <c r="E159" s="2289" t="s">
        <v>47</v>
      </c>
      <c r="F159" s="2186" t="s">
        <v>2033</v>
      </c>
      <c r="G159" s="2186" t="s">
        <v>231</v>
      </c>
      <c r="H159" s="2186" t="s">
        <v>2034</v>
      </c>
      <c r="I159" s="2191">
        <v>3</v>
      </c>
      <c r="J159" s="2191">
        <v>3</v>
      </c>
      <c r="K159" s="2192">
        <v>4</v>
      </c>
      <c r="L159" s="2192">
        <v>4</v>
      </c>
      <c r="M159" s="2186" t="s">
        <v>2035</v>
      </c>
      <c r="N159" s="2190" t="s">
        <v>2036</v>
      </c>
      <c r="O159" s="2290">
        <v>0</v>
      </c>
      <c r="P159" s="2187">
        <v>0</v>
      </c>
      <c r="Q159" s="2187">
        <f>+AC159</f>
        <v>0</v>
      </c>
      <c r="R159" s="2291">
        <v>0</v>
      </c>
      <c r="S159" s="2188">
        <f>SUM(O159:Q159)</f>
        <v>0</v>
      </c>
      <c r="T159" s="2190" t="s">
        <v>2037</v>
      </c>
      <c r="U159" s="2292"/>
      <c r="V159" s="2293"/>
      <c r="W159" s="340"/>
      <c r="X159" s="2294"/>
      <c r="Y159" s="284"/>
      <c r="Z159" s="343"/>
      <c r="AA159" s="343"/>
      <c r="AB159" s="343"/>
      <c r="AC159" s="2295"/>
      <c r="AD159" s="284"/>
      <c r="AE159" s="2296"/>
      <c r="AF159" s="2296"/>
      <c r="AG159" s="2221"/>
    </row>
    <row r="160" spans="1:33" ht="78" customHeight="1" x14ac:dyDescent="0.25">
      <c r="A160" s="2455"/>
      <c r="B160" s="2297" t="s">
        <v>44</v>
      </c>
      <c r="C160" s="2199" t="s">
        <v>45</v>
      </c>
      <c r="D160" s="2200" t="s">
        <v>1877</v>
      </c>
      <c r="E160" s="2201" t="s">
        <v>47</v>
      </c>
      <c r="F160" s="2193" t="s">
        <v>233</v>
      </c>
      <c r="G160" s="2193" t="s">
        <v>234</v>
      </c>
      <c r="H160" s="2193" t="s">
        <v>2038</v>
      </c>
      <c r="I160" s="2197">
        <v>5</v>
      </c>
      <c r="J160" s="2197">
        <v>5</v>
      </c>
      <c r="K160" s="2195">
        <v>4</v>
      </c>
      <c r="L160" s="2195">
        <v>4</v>
      </c>
      <c r="M160" s="2193" t="s">
        <v>2039</v>
      </c>
      <c r="N160" s="2211" t="s">
        <v>2040</v>
      </c>
      <c r="O160" s="2299">
        <v>0</v>
      </c>
      <c r="P160" s="2224">
        <v>0</v>
      </c>
      <c r="Q160" s="2224">
        <v>0</v>
      </c>
      <c r="R160" s="2224">
        <v>0</v>
      </c>
      <c r="S160" s="2223">
        <f>SUM(O160:Q160)</f>
        <v>0</v>
      </c>
      <c r="T160" s="2211" t="s">
        <v>2037</v>
      </c>
      <c r="U160" s="2168"/>
      <c r="V160" s="2174"/>
      <c r="W160" s="2345"/>
      <c r="X160" s="125"/>
      <c r="Y160" s="126"/>
      <c r="Z160" s="127"/>
      <c r="AA160" s="128"/>
      <c r="AB160" s="128"/>
      <c r="AC160" s="129"/>
      <c r="AD160" s="126"/>
      <c r="AE160" s="130"/>
      <c r="AF160" s="130"/>
      <c r="AG160" s="2202"/>
    </row>
    <row r="161" spans="1:33" ht="78" customHeight="1" x14ac:dyDescent="0.25">
      <c r="A161" s="2455"/>
      <c r="B161" s="2297" t="s">
        <v>44</v>
      </c>
      <c r="C161" s="2199" t="s">
        <v>45</v>
      </c>
      <c r="D161" s="2200" t="s">
        <v>1877</v>
      </c>
      <c r="E161" s="2201" t="s">
        <v>47</v>
      </c>
      <c r="F161" s="2193" t="s">
        <v>237</v>
      </c>
      <c r="G161" s="2193" t="s">
        <v>238</v>
      </c>
      <c r="H161" s="2193" t="s">
        <v>2041</v>
      </c>
      <c r="I161" s="2197">
        <v>20</v>
      </c>
      <c r="J161" s="2197">
        <v>20</v>
      </c>
      <c r="K161" s="2195">
        <v>2</v>
      </c>
      <c r="L161" s="2195">
        <v>2</v>
      </c>
      <c r="M161" s="2193" t="s">
        <v>2042</v>
      </c>
      <c r="N161" s="2211" t="s">
        <v>2043</v>
      </c>
      <c r="O161" s="2299">
        <v>0</v>
      </c>
      <c r="P161" s="2224">
        <v>0</v>
      </c>
      <c r="Q161" s="2224">
        <v>0</v>
      </c>
      <c r="R161" s="2224">
        <v>0</v>
      </c>
      <c r="S161" s="2223">
        <f>SUM(O161:Q161)</f>
        <v>0</v>
      </c>
      <c r="T161" s="2211" t="s">
        <v>2037</v>
      </c>
      <c r="U161" s="1855"/>
      <c r="V161" s="131"/>
      <c r="W161" s="2303"/>
      <c r="X161" s="27"/>
      <c r="Y161" s="28"/>
      <c r="Z161" s="15"/>
      <c r="AA161" s="16"/>
      <c r="AB161" s="16"/>
      <c r="AC161" s="133"/>
      <c r="AD161" s="28"/>
      <c r="AE161" s="134"/>
      <c r="AF161" s="134"/>
      <c r="AG161" s="2202"/>
    </row>
    <row r="162" spans="1:33" ht="78" customHeight="1" x14ac:dyDescent="0.25">
      <c r="A162" s="2455"/>
      <c r="B162" s="2297" t="s">
        <v>44</v>
      </c>
      <c r="C162" s="2199" t="s">
        <v>45</v>
      </c>
      <c r="D162" s="2200" t="s">
        <v>1877</v>
      </c>
      <c r="E162" s="2201" t="s">
        <v>47</v>
      </c>
      <c r="F162" s="2193" t="s">
        <v>2044</v>
      </c>
      <c r="G162" s="2193" t="s">
        <v>430</v>
      </c>
      <c r="H162" s="2193" t="s">
        <v>2045</v>
      </c>
      <c r="I162" s="2197">
        <v>10</v>
      </c>
      <c r="J162" s="2197">
        <v>10</v>
      </c>
      <c r="K162" s="2195">
        <v>2</v>
      </c>
      <c r="L162" s="2195">
        <v>2</v>
      </c>
      <c r="M162" s="2193" t="s">
        <v>2046</v>
      </c>
      <c r="N162" s="2211" t="s">
        <v>2047</v>
      </c>
      <c r="O162" s="2299">
        <v>0</v>
      </c>
      <c r="P162" s="2224">
        <v>0</v>
      </c>
      <c r="Q162" s="2224">
        <v>0</v>
      </c>
      <c r="R162" s="2224">
        <v>0</v>
      </c>
      <c r="S162" s="2223">
        <f>SUM(O162:Q162)</f>
        <v>0</v>
      </c>
      <c r="T162" s="2211" t="s">
        <v>2037</v>
      </c>
      <c r="U162" s="1857"/>
      <c r="V162" s="102"/>
      <c r="W162" s="2348"/>
      <c r="X162" s="50"/>
      <c r="Y162" s="51"/>
      <c r="Z162" s="52"/>
      <c r="AA162" s="53"/>
      <c r="AB162" s="53"/>
      <c r="AC162" s="54"/>
      <c r="AD162" s="51"/>
      <c r="AE162" s="55"/>
      <c r="AF162" s="55"/>
      <c r="AG162" s="2202"/>
    </row>
    <row r="163" spans="1:33" ht="33.950000000000003" customHeight="1" x14ac:dyDescent="0.25">
      <c r="A163" s="2455"/>
      <c r="B163" s="3515" t="s">
        <v>44</v>
      </c>
      <c r="C163" s="2661" t="s">
        <v>45</v>
      </c>
      <c r="D163" s="2664" t="s">
        <v>1877</v>
      </c>
      <c r="E163" s="2667" t="s">
        <v>47</v>
      </c>
      <c r="F163" s="2646" t="s">
        <v>2048</v>
      </c>
      <c r="G163" s="2646" t="s">
        <v>2049</v>
      </c>
      <c r="H163" s="2646" t="s">
        <v>2050</v>
      </c>
      <c r="I163" s="2655">
        <v>20</v>
      </c>
      <c r="J163" s="2655">
        <v>20</v>
      </c>
      <c r="K163" s="2649">
        <v>24</v>
      </c>
      <c r="L163" s="2649">
        <v>24</v>
      </c>
      <c r="M163" s="2646" t="s">
        <v>2051</v>
      </c>
      <c r="N163" s="3112" t="s">
        <v>440</v>
      </c>
      <c r="O163" s="3518">
        <f>+AC163</f>
        <v>0</v>
      </c>
      <c r="P163" s="2727">
        <v>0</v>
      </c>
      <c r="Q163" s="2727">
        <v>0</v>
      </c>
      <c r="R163" s="2727">
        <v>0</v>
      </c>
      <c r="S163" s="2730">
        <f>+SUM(O163:Q167)</f>
        <v>0</v>
      </c>
      <c r="T163" s="2646" t="s">
        <v>2037</v>
      </c>
      <c r="U163" s="1857" t="s">
        <v>65</v>
      </c>
      <c r="V163" s="102"/>
      <c r="W163" s="99" t="s">
        <v>66</v>
      </c>
      <c r="X163" s="50"/>
      <c r="Y163" s="51"/>
      <c r="Z163" s="52"/>
      <c r="AA163" s="53"/>
      <c r="AB163" s="53"/>
      <c r="AC163" s="2425">
        <f>SUM(AB164:AB167)</f>
        <v>0</v>
      </c>
      <c r="AD163" s="51"/>
      <c r="AE163" s="55"/>
      <c r="AF163" s="55"/>
      <c r="AG163" s="2690"/>
    </row>
    <row r="164" spans="1:33" ht="18" customHeight="1" x14ac:dyDescent="0.25">
      <c r="A164" s="2455"/>
      <c r="B164" s="3516"/>
      <c r="C164" s="2662"/>
      <c r="D164" s="2665"/>
      <c r="E164" s="2668"/>
      <c r="F164" s="2647"/>
      <c r="G164" s="2647"/>
      <c r="H164" s="2647"/>
      <c r="I164" s="2656"/>
      <c r="J164" s="2656"/>
      <c r="K164" s="2651"/>
      <c r="L164" s="2651"/>
      <c r="M164" s="2647"/>
      <c r="N164" s="3113"/>
      <c r="O164" s="3519"/>
      <c r="P164" s="2728"/>
      <c r="Q164" s="2728"/>
      <c r="R164" s="2728"/>
      <c r="S164" s="2731"/>
      <c r="T164" s="2647"/>
      <c r="U164" s="1855"/>
      <c r="V164" s="131" t="s">
        <v>47</v>
      </c>
      <c r="W164" s="2303" t="s">
        <v>2052</v>
      </c>
      <c r="X164" s="27">
        <v>0</v>
      </c>
      <c r="Y164" s="28" t="s">
        <v>264</v>
      </c>
      <c r="Z164" s="15">
        <v>9.98</v>
      </c>
      <c r="AA164" s="16">
        <f t="shared" ref="AA164:AA167" si="32">+X164*Z164</f>
        <v>0</v>
      </c>
      <c r="AB164" s="16">
        <f t="shared" ref="AB164:AB167" si="33">+AA164*0.12+AA164</f>
        <v>0</v>
      </c>
      <c r="AC164" s="133"/>
      <c r="AD164" s="28"/>
      <c r="AE164" s="134" t="s">
        <v>52</v>
      </c>
      <c r="AF164" s="134"/>
      <c r="AG164" s="2691"/>
    </row>
    <row r="165" spans="1:33" ht="18" customHeight="1" x14ac:dyDescent="0.25">
      <c r="A165" s="2455"/>
      <c r="B165" s="3516"/>
      <c r="C165" s="2662"/>
      <c r="D165" s="2665"/>
      <c r="E165" s="2668"/>
      <c r="F165" s="2647"/>
      <c r="G165" s="2647"/>
      <c r="H165" s="2647"/>
      <c r="I165" s="2656"/>
      <c r="J165" s="2656"/>
      <c r="K165" s="2651"/>
      <c r="L165" s="2651"/>
      <c r="M165" s="2647"/>
      <c r="N165" s="3113"/>
      <c r="O165" s="3519"/>
      <c r="P165" s="2728"/>
      <c r="Q165" s="2728"/>
      <c r="R165" s="2728"/>
      <c r="S165" s="2731"/>
      <c r="T165" s="2647"/>
      <c r="U165" s="293"/>
      <c r="V165" s="101" t="s">
        <v>47</v>
      </c>
      <c r="W165" s="58" t="s">
        <v>2053</v>
      </c>
      <c r="X165" s="34">
        <v>0</v>
      </c>
      <c r="Y165" s="35" t="s">
        <v>264</v>
      </c>
      <c r="Z165" s="22">
        <v>9.98</v>
      </c>
      <c r="AA165" s="23">
        <f t="shared" si="32"/>
        <v>0</v>
      </c>
      <c r="AB165" s="23">
        <f t="shared" si="33"/>
        <v>0</v>
      </c>
      <c r="AC165" s="29"/>
      <c r="AD165" s="35"/>
      <c r="AE165" s="38" t="s">
        <v>52</v>
      </c>
      <c r="AF165" s="38"/>
      <c r="AG165" s="2691"/>
    </row>
    <row r="166" spans="1:33" ht="18" customHeight="1" x14ac:dyDescent="0.25">
      <c r="A166" s="2455"/>
      <c r="B166" s="3516"/>
      <c r="C166" s="2662"/>
      <c r="D166" s="2665"/>
      <c r="E166" s="2668"/>
      <c r="F166" s="2647"/>
      <c r="G166" s="2647"/>
      <c r="H166" s="2647"/>
      <c r="I166" s="2656"/>
      <c r="J166" s="2656"/>
      <c r="K166" s="2651"/>
      <c r="L166" s="2651"/>
      <c r="M166" s="2647"/>
      <c r="N166" s="3113"/>
      <c r="O166" s="3519"/>
      <c r="P166" s="2728"/>
      <c r="Q166" s="2728"/>
      <c r="R166" s="2728"/>
      <c r="S166" s="2731"/>
      <c r="T166" s="2647"/>
      <c r="U166" s="32"/>
      <c r="V166" s="101" t="s">
        <v>47</v>
      </c>
      <c r="W166" s="58" t="s">
        <v>2054</v>
      </c>
      <c r="X166" s="34">
        <v>0</v>
      </c>
      <c r="Y166" s="35" t="s">
        <v>264</v>
      </c>
      <c r="Z166" s="22">
        <v>9.98</v>
      </c>
      <c r="AA166" s="23">
        <f t="shared" si="32"/>
        <v>0</v>
      </c>
      <c r="AB166" s="23">
        <f t="shared" si="33"/>
        <v>0</v>
      </c>
      <c r="AC166" s="29"/>
      <c r="AD166" s="35"/>
      <c r="AE166" s="38" t="s">
        <v>52</v>
      </c>
      <c r="AF166" s="38"/>
      <c r="AG166" s="2691"/>
    </row>
    <row r="167" spans="1:33" ht="18" customHeight="1" x14ac:dyDescent="0.25">
      <c r="A167" s="2455"/>
      <c r="B167" s="3517"/>
      <c r="C167" s="2663"/>
      <c r="D167" s="2666"/>
      <c r="E167" s="2669"/>
      <c r="F167" s="2648"/>
      <c r="G167" s="2648"/>
      <c r="H167" s="2648"/>
      <c r="I167" s="2657"/>
      <c r="J167" s="2657"/>
      <c r="K167" s="2650"/>
      <c r="L167" s="2650"/>
      <c r="M167" s="2648"/>
      <c r="N167" s="3116"/>
      <c r="O167" s="3520"/>
      <c r="P167" s="3521"/>
      <c r="Q167" s="3521"/>
      <c r="R167" s="3521"/>
      <c r="S167" s="3504"/>
      <c r="T167" s="2648"/>
      <c r="U167" s="292"/>
      <c r="V167" s="105" t="s">
        <v>47</v>
      </c>
      <c r="W167" s="106" t="s">
        <v>2055</v>
      </c>
      <c r="X167" s="107">
        <v>0</v>
      </c>
      <c r="Y167" s="111" t="s">
        <v>264</v>
      </c>
      <c r="Z167" s="108">
        <v>9.98</v>
      </c>
      <c r="AA167" s="109">
        <f t="shared" si="32"/>
        <v>0</v>
      </c>
      <c r="AB167" s="109">
        <f t="shared" si="33"/>
        <v>0</v>
      </c>
      <c r="AC167" s="110"/>
      <c r="AD167" s="111"/>
      <c r="AE167" s="112" t="s">
        <v>52</v>
      </c>
      <c r="AF167" s="112"/>
      <c r="AG167" s="2692"/>
    </row>
    <row r="168" spans="1:33" ht="75" customHeight="1" x14ac:dyDescent="0.25">
      <c r="A168" s="2455"/>
      <c r="B168" s="2219" t="s">
        <v>44</v>
      </c>
      <c r="C168" s="2199" t="s">
        <v>45</v>
      </c>
      <c r="D168" s="2200" t="s">
        <v>1877</v>
      </c>
      <c r="E168" s="2201" t="s">
        <v>47</v>
      </c>
      <c r="F168" s="2193" t="s">
        <v>1895</v>
      </c>
      <c r="G168" s="2193" t="s">
        <v>96</v>
      </c>
      <c r="H168" s="2193" t="s">
        <v>1896</v>
      </c>
      <c r="I168" s="2197">
        <v>1</v>
      </c>
      <c r="J168" s="2197">
        <v>2</v>
      </c>
      <c r="K168" s="2195">
        <v>4</v>
      </c>
      <c r="L168" s="2195">
        <v>4</v>
      </c>
      <c r="M168" s="2193" t="s">
        <v>1897</v>
      </c>
      <c r="N168" s="2211" t="s">
        <v>366</v>
      </c>
      <c r="O168" s="2299">
        <v>0</v>
      </c>
      <c r="P168" s="2224">
        <v>0</v>
      </c>
      <c r="Q168" s="2224">
        <v>0</v>
      </c>
      <c r="R168" s="2224">
        <v>0</v>
      </c>
      <c r="S168" s="2223">
        <f>SUM(O168:Q168)</f>
        <v>0</v>
      </c>
      <c r="T168" s="2211" t="s">
        <v>2037</v>
      </c>
      <c r="U168" s="142"/>
      <c r="V168" s="2338"/>
      <c r="W168" s="2349"/>
      <c r="X168" s="143"/>
      <c r="Y168" s="144"/>
      <c r="Z168" s="76"/>
      <c r="AA168" s="145"/>
      <c r="AB168" s="145"/>
      <c r="AC168" s="2308"/>
      <c r="AD168" s="144"/>
      <c r="AE168" s="146"/>
      <c r="AF168" s="146"/>
      <c r="AG168" s="2203"/>
    </row>
    <row r="169" spans="1:33" s="19" customFormat="1" ht="84" customHeight="1" thickBot="1" x14ac:dyDescent="0.3">
      <c r="A169" s="2455"/>
      <c r="B169" s="2309" t="s">
        <v>44</v>
      </c>
      <c r="C169" s="2176" t="s">
        <v>45</v>
      </c>
      <c r="D169" s="2087" t="s">
        <v>1877</v>
      </c>
      <c r="E169" s="2233" t="s">
        <v>47</v>
      </c>
      <c r="F169" s="2089" t="s">
        <v>2056</v>
      </c>
      <c r="G169" s="2089" t="s">
        <v>210</v>
      </c>
      <c r="H169" s="2089" t="s">
        <v>2057</v>
      </c>
      <c r="I169" s="2178">
        <v>50</v>
      </c>
      <c r="J169" s="2178">
        <v>50</v>
      </c>
      <c r="K169" s="2179">
        <v>24</v>
      </c>
      <c r="L169" s="2179">
        <v>24</v>
      </c>
      <c r="M169" s="2089" t="s">
        <v>1901</v>
      </c>
      <c r="N169" s="2092" t="s">
        <v>193</v>
      </c>
      <c r="O169" s="2310">
        <v>0</v>
      </c>
      <c r="P169" s="2311">
        <v>0</v>
      </c>
      <c r="Q169" s="2311">
        <v>0</v>
      </c>
      <c r="R169" s="2311">
        <v>0</v>
      </c>
      <c r="S169" s="2312">
        <f>SUM(O169:Q169)</f>
        <v>0</v>
      </c>
      <c r="T169" s="2092" t="s">
        <v>2037</v>
      </c>
      <c r="U169" s="2180"/>
      <c r="V169" s="2242"/>
      <c r="W169" s="2313"/>
      <c r="X169" s="2237"/>
      <c r="Y169" s="2238"/>
      <c r="Z169" s="2314"/>
      <c r="AA169" s="2314"/>
      <c r="AB169" s="2314"/>
      <c r="AC169" s="2315"/>
      <c r="AD169" s="2238"/>
      <c r="AE169" s="2103"/>
      <c r="AF169" s="2103"/>
      <c r="AG169" s="2104"/>
    </row>
    <row r="170" spans="1:33" s="84" customFormat="1" ht="22.5" customHeight="1" thickBot="1" x14ac:dyDescent="0.3">
      <c r="A170" s="2456"/>
      <c r="B170" s="2613" t="s">
        <v>137</v>
      </c>
      <c r="C170" s="2613"/>
      <c r="D170" s="2613"/>
      <c r="E170" s="2613"/>
      <c r="F170" s="2613"/>
      <c r="G170" s="2613"/>
      <c r="H170" s="2613"/>
      <c r="I170" s="2613"/>
      <c r="J170" s="2613"/>
      <c r="K170" s="2613"/>
      <c r="L170" s="2613"/>
      <c r="M170" s="2613"/>
      <c r="N170" s="79" t="s">
        <v>138</v>
      </c>
      <c r="O170" s="81">
        <f>SUM(O159:O169)</f>
        <v>0</v>
      </c>
      <c r="P170" s="81">
        <f>SUM(P159:P169)</f>
        <v>0</v>
      </c>
      <c r="Q170" s="81">
        <f>SUM(Q159:Q169)</f>
        <v>0</v>
      </c>
      <c r="R170" s="81">
        <f>SUM(R159:R169)</f>
        <v>0</v>
      </c>
      <c r="S170" s="81">
        <f>SUM(S159:S169)</f>
        <v>0</v>
      </c>
      <c r="T170" s="82"/>
      <c r="U170" s="3093" t="s">
        <v>139</v>
      </c>
      <c r="V170" s="2613"/>
      <c r="W170" s="2613"/>
      <c r="X170" s="2613"/>
      <c r="Y170" s="2613"/>
      <c r="Z170" s="2613"/>
      <c r="AA170" s="2613"/>
      <c r="AB170" s="79" t="s">
        <v>138</v>
      </c>
      <c r="AC170" s="83">
        <f>SUM(AC159:AC169)</f>
        <v>0</v>
      </c>
      <c r="AD170" s="2615"/>
      <c r="AE170" s="2616"/>
      <c r="AF170" s="2616"/>
      <c r="AG170" s="2617"/>
    </row>
    <row r="171" spans="1:33" s="187" customFormat="1" ht="30" customHeight="1" thickBot="1" x14ac:dyDescent="0.3">
      <c r="A171" s="2782" t="s">
        <v>2058</v>
      </c>
      <c r="B171" s="2783"/>
      <c r="C171" s="2783"/>
      <c r="D171" s="2783"/>
      <c r="E171" s="2783"/>
      <c r="F171" s="2783"/>
      <c r="G171" s="2783"/>
      <c r="H171" s="2783"/>
      <c r="I171" s="2783"/>
      <c r="J171" s="2783"/>
      <c r="K171" s="2783"/>
      <c r="L171" s="2783"/>
      <c r="M171" s="2783"/>
      <c r="N171" s="220" t="s">
        <v>138</v>
      </c>
      <c r="O171" s="357">
        <f>+O45+O123+O131+O140+O149+O158+O170</f>
        <v>89491.203199999989</v>
      </c>
      <c r="P171" s="357">
        <f>+P45+P123+P131+P140+P149+P158+P170</f>
        <v>33204.001600000003</v>
      </c>
      <c r="Q171" s="357">
        <f>+Q45+Q123+Q131+Q140+Q149+Q158+Q170</f>
        <v>38644.991600000001</v>
      </c>
      <c r="R171" s="357">
        <f>+R45+R123+R131+R140+R149+R158+R170</f>
        <v>0</v>
      </c>
      <c r="S171" s="357">
        <f>+S45+S123+S131+S140+S149+S158+S170</f>
        <v>161340.19640000002</v>
      </c>
      <c r="T171" s="2350"/>
      <c r="U171" s="3501" t="s">
        <v>2059</v>
      </c>
      <c r="V171" s="3501"/>
      <c r="W171" s="3501"/>
      <c r="X171" s="3501"/>
      <c r="Y171" s="3501"/>
      <c r="Z171" s="3501"/>
      <c r="AA171" s="3501"/>
      <c r="AB171" s="2351" t="s">
        <v>138</v>
      </c>
      <c r="AC171" s="357">
        <f>+AC45+AC123+AC131+AC140+AC149+AC158+AC170</f>
        <v>161340.19640000002</v>
      </c>
      <c r="AD171" s="3502"/>
      <c r="AE171" s="3502"/>
      <c r="AF171" s="3502"/>
      <c r="AG171" s="3503"/>
    </row>
    <row r="172" spans="1:33" ht="17.25" thickTop="1" x14ac:dyDescent="0.3">
      <c r="D172" s="187"/>
      <c r="E172" s="187"/>
      <c r="F172" s="187"/>
    </row>
    <row r="173" spans="1:33" x14ac:dyDescent="0.3">
      <c r="B173" s="194" t="s">
        <v>2060</v>
      </c>
      <c r="C173" s="187"/>
      <c r="D173" s="187"/>
      <c r="E173" s="187"/>
      <c r="F173" s="187"/>
    </row>
    <row r="174" spans="1:33" x14ac:dyDescent="0.3">
      <c r="B174" s="1984" t="s">
        <v>2065</v>
      </c>
      <c r="C174" s="2380"/>
      <c r="D174" s="187"/>
      <c r="E174" s="187"/>
      <c r="F174" s="187"/>
    </row>
    <row r="175" spans="1:33" x14ac:dyDescent="0.3">
      <c r="A175" s="2352"/>
      <c r="B175" s="1984" t="s">
        <v>2106</v>
      </c>
      <c r="C175" s="200"/>
      <c r="D175" s="187"/>
      <c r="E175" s="187"/>
      <c r="F175" s="187"/>
    </row>
    <row r="176" spans="1:33" x14ac:dyDescent="0.3">
      <c r="A176" s="2352"/>
      <c r="B176" s="194" t="s">
        <v>2132</v>
      </c>
      <c r="C176" s="2"/>
      <c r="D176" s="285"/>
      <c r="E176" s="285"/>
      <c r="F176" s="285"/>
      <c r="R176" s="188" t="s">
        <v>2061</v>
      </c>
    </row>
    <row r="177" spans="1:30" x14ac:dyDescent="0.3">
      <c r="E177" s="285"/>
      <c r="F177" s="285"/>
    </row>
    <row r="178" spans="1:30" ht="18" x14ac:dyDescent="0.3">
      <c r="B178" s="2"/>
      <c r="C178" s="2"/>
      <c r="U178" s="188"/>
      <c r="V178" s="2787" t="s">
        <v>2062</v>
      </c>
      <c r="W178" s="2787"/>
      <c r="X178" s="2787"/>
      <c r="AC178" s="2"/>
      <c r="AD178" s="193"/>
    </row>
    <row r="179" spans="1:30" ht="18.75" thickBot="1" x14ac:dyDescent="0.35">
      <c r="B179" s="194"/>
      <c r="C179" s="196"/>
      <c r="U179" s="188"/>
      <c r="V179" s="199"/>
      <c r="W179" s="199"/>
      <c r="X179" s="199"/>
      <c r="AC179" s="2"/>
      <c r="AD179" s="193"/>
    </row>
    <row r="180" spans="1:30" ht="17.25" thickTop="1" x14ac:dyDescent="0.3">
      <c r="B180" s="2353"/>
      <c r="C180" s="196"/>
      <c r="U180" s="188"/>
      <c r="V180" s="201" t="s">
        <v>246</v>
      </c>
      <c r="W180" s="202" t="s">
        <v>247</v>
      </c>
      <c r="X180" s="203" t="s">
        <v>248</v>
      </c>
      <c r="AC180" s="2"/>
      <c r="AD180" s="193"/>
    </row>
    <row r="181" spans="1:30" x14ac:dyDescent="0.3">
      <c r="B181" s="2353"/>
      <c r="C181" s="2353"/>
      <c r="U181" s="188"/>
      <c r="V181" s="204" t="str">
        <f>U19</f>
        <v>530101 0701 001</v>
      </c>
      <c r="W181" s="299" t="s">
        <v>51</v>
      </c>
      <c r="X181" s="209">
        <f>AC19</f>
        <v>4200</v>
      </c>
      <c r="AC181" s="2"/>
      <c r="AD181" s="193"/>
    </row>
    <row r="182" spans="1:30" x14ac:dyDescent="0.3">
      <c r="B182" s="285"/>
      <c r="C182" s="2353"/>
      <c r="U182" s="188"/>
      <c r="V182" s="204" t="str">
        <f>U20</f>
        <v>530104 0701 001</v>
      </c>
      <c r="W182" s="299" t="s">
        <v>54</v>
      </c>
      <c r="X182" s="209">
        <f>AC20</f>
        <v>29800</v>
      </c>
      <c r="Z182" s="2342"/>
      <c r="AC182" s="2"/>
      <c r="AD182" s="193"/>
    </row>
    <row r="183" spans="1:30" x14ac:dyDescent="0.3">
      <c r="B183" s="196"/>
      <c r="C183" s="285"/>
      <c r="U183" s="188"/>
      <c r="V183" s="204" t="str">
        <f>U21</f>
        <v>530105 0701 001</v>
      </c>
      <c r="W183" s="299" t="s">
        <v>56</v>
      </c>
      <c r="X183" s="209">
        <f>AC21</f>
        <v>319.99519999999995</v>
      </c>
      <c r="AC183" s="2"/>
      <c r="AD183" s="193"/>
    </row>
    <row r="184" spans="1:30" ht="18.75" x14ac:dyDescent="0.3">
      <c r="A184" s="300"/>
      <c r="B184" s="196"/>
      <c r="C184" s="285"/>
      <c r="D184" s="3065" t="s">
        <v>249</v>
      </c>
      <c r="E184" s="3065"/>
      <c r="N184" s="3065" t="s">
        <v>249</v>
      </c>
      <c r="O184" s="3065"/>
      <c r="U184" s="188"/>
      <c r="V184" s="204" t="str">
        <f>U22</f>
        <v>530303 0701 001</v>
      </c>
      <c r="W184" s="72" t="s">
        <v>60</v>
      </c>
      <c r="X184" s="209">
        <f>AC22</f>
        <v>1193.2031999999999</v>
      </c>
      <c r="AC184" s="2"/>
      <c r="AD184" s="193"/>
    </row>
    <row r="185" spans="1:30" x14ac:dyDescent="0.3">
      <c r="A185" s="207"/>
      <c r="B185" s="196"/>
      <c r="C185" s="285"/>
      <c r="D185" s="3066" t="s">
        <v>250</v>
      </c>
      <c r="E185" s="3066"/>
      <c r="N185" s="3066" t="s">
        <v>250</v>
      </c>
      <c r="O185" s="3066"/>
      <c r="U185" s="188"/>
      <c r="V185" s="204" t="str">
        <f>U23</f>
        <v>530304 0701 001</v>
      </c>
      <c r="W185" s="299" t="s">
        <v>62</v>
      </c>
      <c r="X185" s="209">
        <f>AC23</f>
        <v>616.99680000000001</v>
      </c>
      <c r="AC185" s="2"/>
      <c r="AD185" s="193"/>
    </row>
    <row r="186" spans="1:30" ht="33.75" customHeight="1" x14ac:dyDescent="0.3">
      <c r="A186" s="207"/>
      <c r="B186" s="196"/>
      <c r="C186" s="285"/>
      <c r="D186" s="2208"/>
      <c r="E186" s="2208"/>
      <c r="N186" s="2208"/>
      <c r="O186" s="2208"/>
      <c r="U186" s="188"/>
      <c r="V186" s="204" t="s">
        <v>1164</v>
      </c>
      <c r="W186" s="72" t="s">
        <v>280</v>
      </c>
      <c r="X186" s="209">
        <f>+AC59</f>
        <v>9999.9984000000004</v>
      </c>
      <c r="Z186" s="2342"/>
      <c r="AC186" s="2"/>
      <c r="AD186" s="193"/>
    </row>
    <row r="187" spans="1:30" ht="33.950000000000003" customHeight="1" x14ac:dyDescent="0.3">
      <c r="A187" s="207"/>
      <c r="B187" s="196"/>
      <c r="C187" s="285"/>
      <c r="U187" s="188"/>
      <c r="V187" s="204" t="s">
        <v>1158</v>
      </c>
      <c r="W187" s="72" t="s">
        <v>69</v>
      </c>
      <c r="X187" s="205">
        <f>+AC89</f>
        <v>21703.998400000004</v>
      </c>
      <c r="AC187" s="2"/>
      <c r="AD187" s="193"/>
    </row>
    <row r="188" spans="1:30" x14ac:dyDescent="0.3">
      <c r="A188" s="207"/>
      <c r="B188" s="196"/>
      <c r="C188" s="285"/>
      <c r="U188" s="188"/>
      <c r="V188" s="204" t="str">
        <f>U24</f>
        <v>530606 0701 001</v>
      </c>
      <c r="W188" s="299" t="s">
        <v>71</v>
      </c>
      <c r="X188" s="209">
        <f>AC24</f>
        <v>44455.980799999998</v>
      </c>
      <c r="AC188" s="2"/>
      <c r="AD188" s="193"/>
    </row>
    <row r="189" spans="1:30" x14ac:dyDescent="0.3">
      <c r="A189" s="207"/>
      <c r="B189" s="196"/>
      <c r="C189" s="285"/>
      <c r="U189" s="188"/>
      <c r="V189" s="204" t="str">
        <f>U25</f>
        <v>530606 0701 003</v>
      </c>
      <c r="W189" s="299" t="s">
        <v>71</v>
      </c>
      <c r="X189" s="209">
        <f>+AC25</f>
        <v>19900</v>
      </c>
      <c r="AC189" s="2"/>
      <c r="AD189" s="193"/>
    </row>
    <row r="190" spans="1:30" x14ac:dyDescent="0.3">
      <c r="A190" s="207"/>
      <c r="B190" s="196"/>
      <c r="C190" s="285"/>
      <c r="U190" s="188"/>
      <c r="V190" s="204" t="s">
        <v>67</v>
      </c>
      <c r="W190" s="299" t="s">
        <v>68</v>
      </c>
      <c r="X190" s="2430">
        <f>+AC30</f>
        <v>905.02720000000011</v>
      </c>
      <c r="AC190" s="2"/>
      <c r="AD190" s="193"/>
    </row>
    <row r="191" spans="1:30" ht="33.950000000000003" customHeight="1" x14ac:dyDescent="0.3">
      <c r="A191" s="207"/>
      <c r="B191" s="2354"/>
      <c r="U191" s="188"/>
      <c r="V191" s="204" t="str">
        <f>U13</f>
        <v>530807 0701 001</v>
      </c>
      <c r="W191" s="72" t="s">
        <v>66</v>
      </c>
      <c r="X191" s="2430">
        <f>+AC13+AC46+AC54+AC67+AC135+AC144+AC153+AC163</f>
        <v>0</v>
      </c>
      <c r="AC191" s="2"/>
      <c r="AD191" s="193"/>
    </row>
    <row r="192" spans="1:30" ht="43.5" customHeight="1" x14ac:dyDescent="0.3">
      <c r="A192" s="207"/>
      <c r="B192" s="2354"/>
      <c r="U192" s="188"/>
      <c r="V192" s="204" t="str">
        <f>U29</f>
        <v>530811 0701 002</v>
      </c>
      <c r="W192" s="72" t="s">
        <v>367</v>
      </c>
      <c r="X192" s="209">
        <f>+AC29</f>
        <v>1500.0047999999999</v>
      </c>
      <c r="AC192" s="2"/>
      <c r="AD192" s="193"/>
    </row>
    <row r="193" spans="1:30" ht="18" customHeight="1" x14ac:dyDescent="0.3">
      <c r="A193" s="207"/>
      <c r="B193" s="2354"/>
      <c r="U193" s="188"/>
      <c r="V193" s="204" t="s">
        <v>788</v>
      </c>
      <c r="W193" s="72" t="s">
        <v>356</v>
      </c>
      <c r="X193" s="2430">
        <f>+AC42</f>
        <v>0</v>
      </c>
      <c r="AC193" s="2"/>
      <c r="AD193" s="193"/>
    </row>
    <row r="194" spans="1:30" x14ac:dyDescent="0.3">
      <c r="A194" s="207"/>
      <c r="B194" s="2354"/>
      <c r="U194" s="188"/>
      <c r="V194" s="204" t="s">
        <v>740</v>
      </c>
      <c r="W194" s="299" t="s">
        <v>82</v>
      </c>
      <c r="X194" s="2430">
        <f>+AC115</f>
        <v>6593.6716000000006</v>
      </c>
      <c r="AC194" s="2"/>
      <c r="AD194" s="193"/>
    </row>
    <row r="195" spans="1:30" x14ac:dyDescent="0.3">
      <c r="A195" s="207"/>
      <c r="B195" s="2354"/>
      <c r="U195" s="188"/>
      <c r="V195" s="204" t="s">
        <v>741</v>
      </c>
      <c r="W195" s="299" t="s">
        <v>132</v>
      </c>
      <c r="X195" s="209">
        <f>+AC72</f>
        <v>3875.7200000000003</v>
      </c>
      <c r="AC195" s="2"/>
      <c r="AD195" s="193"/>
    </row>
    <row r="196" spans="1:30" ht="33.950000000000003" customHeight="1" x14ac:dyDescent="0.3">
      <c r="A196" s="207"/>
      <c r="B196" s="2354"/>
      <c r="U196" s="188"/>
      <c r="V196" s="204" t="s">
        <v>800</v>
      </c>
      <c r="W196" s="2355" t="s">
        <v>74</v>
      </c>
      <c r="X196" s="209">
        <f>+AC26</f>
        <v>8000</v>
      </c>
      <c r="AC196" s="2"/>
      <c r="AD196" s="193"/>
    </row>
    <row r="197" spans="1:30" ht="33.950000000000003" customHeight="1" x14ac:dyDescent="0.3">
      <c r="A197" s="207"/>
      <c r="U197" s="188"/>
      <c r="V197" s="992" t="s">
        <v>73</v>
      </c>
      <c r="W197" s="2356" t="s">
        <v>74</v>
      </c>
      <c r="X197" s="2357">
        <f>+AC27</f>
        <v>8275.6</v>
      </c>
      <c r="AC197" s="2"/>
      <c r="AD197" s="193"/>
    </row>
    <row r="198" spans="1:30" ht="17.25" thickBot="1" x14ac:dyDescent="0.35">
      <c r="A198" s="207"/>
      <c r="U198" s="188"/>
      <c r="V198" s="211"/>
      <c r="W198" s="221" t="s">
        <v>251</v>
      </c>
      <c r="X198" s="2358">
        <f>SUM(X181:X197)</f>
        <v>161340.19640000002</v>
      </c>
      <c r="AC198" s="2"/>
      <c r="AD198" s="193"/>
    </row>
    <row r="199" spans="1:30" ht="17.25" thickTop="1" x14ac:dyDescent="0.3">
      <c r="U199" s="188"/>
      <c r="V199" s="213"/>
      <c r="W199" s="213"/>
      <c r="X199" s="213"/>
      <c r="AC199" s="2"/>
      <c r="AD199" s="193"/>
    </row>
    <row r="200" spans="1:30" x14ac:dyDescent="0.3">
      <c r="U200" s="188"/>
      <c r="V200" s="213"/>
      <c r="W200" s="222" t="s">
        <v>252</v>
      </c>
      <c r="X200" s="213"/>
      <c r="AC200" s="2"/>
      <c r="AD200" s="193"/>
    </row>
    <row r="201" spans="1:30" x14ac:dyDescent="0.3">
      <c r="U201" s="188"/>
      <c r="V201" s="213"/>
      <c r="W201" s="223" t="s">
        <v>253</v>
      </c>
      <c r="X201" s="216">
        <f>+X181+X182+X183+X184+X185+X188+X190+X191+X196</f>
        <v>89491.203199999989</v>
      </c>
      <c r="AA201" s="215"/>
      <c r="AC201" s="2"/>
      <c r="AD201" s="193"/>
    </row>
    <row r="202" spans="1:30" x14ac:dyDescent="0.3">
      <c r="U202" s="188"/>
      <c r="V202" s="213"/>
      <c r="W202" s="223" t="s">
        <v>254</v>
      </c>
      <c r="X202" s="216">
        <f>+X186+X187+X192</f>
        <v>33204.001600000003</v>
      </c>
      <c r="AA202" s="215"/>
      <c r="AC202" s="2"/>
      <c r="AD202" s="193"/>
    </row>
    <row r="203" spans="1:30" x14ac:dyDescent="0.3">
      <c r="U203" s="188"/>
      <c r="V203" s="213"/>
      <c r="W203" s="223" t="s">
        <v>255</v>
      </c>
      <c r="X203" s="474">
        <f>+X189+X193+X194+X195+X197</f>
        <v>38644.991600000001</v>
      </c>
      <c r="AA203" s="215"/>
      <c r="AC203" s="2"/>
      <c r="AD203" s="193"/>
    </row>
    <row r="204" spans="1:30" x14ac:dyDescent="0.3">
      <c r="U204" s="188"/>
      <c r="V204" s="213"/>
      <c r="W204" s="224" t="s">
        <v>251</v>
      </c>
      <c r="X204" s="2359">
        <f>SUM(X201:X203)</f>
        <v>161340.19639999999</v>
      </c>
      <c r="AA204" s="215"/>
      <c r="AC204" s="2"/>
      <c r="AD204" s="193"/>
    </row>
    <row r="205" spans="1:30" x14ac:dyDescent="0.3">
      <c r="U205" s="188"/>
      <c r="V205" s="213"/>
      <c r="W205" s="223"/>
      <c r="X205" s="213"/>
      <c r="AC205" s="2"/>
      <c r="AD205" s="193"/>
    </row>
    <row r="206" spans="1:30" x14ac:dyDescent="0.3">
      <c r="U206" s="188"/>
      <c r="V206" s="213"/>
      <c r="W206" s="224" t="s">
        <v>256</v>
      </c>
      <c r="X206" s="213"/>
      <c r="AC206" s="2"/>
      <c r="AD206" s="193"/>
    </row>
    <row r="207" spans="1:30" x14ac:dyDescent="0.3">
      <c r="U207" s="188"/>
      <c r="V207" s="213"/>
      <c r="W207" s="223" t="s">
        <v>257</v>
      </c>
      <c r="X207" s="216">
        <f>+SUM(X181:X192)</f>
        <v>134595.20480000001</v>
      </c>
      <c r="AA207" s="215"/>
      <c r="AC207" s="2"/>
      <c r="AD207" s="193"/>
    </row>
    <row r="208" spans="1:30" x14ac:dyDescent="0.3">
      <c r="U208" s="188"/>
      <c r="V208" s="213"/>
      <c r="W208" s="223" t="s">
        <v>258</v>
      </c>
      <c r="X208" s="216">
        <f>+SUM(X193:X195)</f>
        <v>10469.391600000001</v>
      </c>
      <c r="AA208" s="215"/>
      <c r="AC208" s="2"/>
      <c r="AD208" s="193"/>
    </row>
    <row r="209" spans="21:30" x14ac:dyDescent="0.3">
      <c r="U209" s="188"/>
      <c r="V209" s="213"/>
      <c r="W209" s="223" t="s">
        <v>259</v>
      </c>
      <c r="X209" s="217">
        <f>+SUM(X196:X197)</f>
        <v>16275.6</v>
      </c>
      <c r="AA209" s="215"/>
      <c r="AC209" s="2"/>
      <c r="AD209" s="193"/>
    </row>
    <row r="210" spans="21:30" x14ac:dyDescent="0.3">
      <c r="U210" s="188"/>
      <c r="V210" s="213"/>
      <c r="W210" s="224" t="s">
        <v>251</v>
      </c>
      <c r="X210" s="2359">
        <f>SUM(X207:X209)</f>
        <v>161340.19640000002</v>
      </c>
      <c r="AC210" s="2"/>
      <c r="AD210" s="193"/>
    </row>
    <row r="211" spans="21:30" x14ac:dyDescent="0.3">
      <c r="U211" s="188"/>
      <c r="W211" s="2360"/>
      <c r="AC211" s="2"/>
      <c r="AD211" s="193"/>
    </row>
    <row r="212" spans="21:30" x14ac:dyDescent="0.3">
      <c r="U212" s="188"/>
      <c r="W212" s="2360"/>
      <c r="AC212" s="2"/>
      <c r="AD212" s="193"/>
    </row>
    <row r="213" spans="21:30" x14ac:dyDescent="0.3">
      <c r="U213" s="188"/>
      <c r="AC213" s="2"/>
      <c r="AD213" s="193"/>
    </row>
    <row r="214" spans="21:30" x14ac:dyDescent="0.3">
      <c r="U214" s="188"/>
      <c r="AC214" s="2"/>
      <c r="AD214" s="193"/>
    </row>
  </sheetData>
  <mergeCells count="278">
    <mergeCell ref="A62:A80"/>
    <mergeCell ref="A81:A106"/>
    <mergeCell ref="A107:A123"/>
    <mergeCell ref="A125:A131"/>
    <mergeCell ref="A133:A140"/>
    <mergeCell ref="A150:A158"/>
    <mergeCell ref="A159:A170"/>
    <mergeCell ref="A3:L3"/>
    <mergeCell ref="M3:V3"/>
    <mergeCell ref="A6:L6"/>
    <mergeCell ref="M6:V6"/>
    <mergeCell ref="B13:B17"/>
    <mergeCell ref="C13:C17"/>
    <mergeCell ref="D13:D17"/>
    <mergeCell ref="E13:E17"/>
    <mergeCell ref="F13:F17"/>
    <mergeCell ref="G13:G17"/>
    <mergeCell ref="H13:H17"/>
    <mergeCell ref="R19:R43"/>
    <mergeCell ref="S19:S43"/>
    <mergeCell ref="T19:T43"/>
    <mergeCell ref="S54:S58"/>
    <mergeCell ref="T54:T58"/>
    <mergeCell ref="J19:J43"/>
    <mergeCell ref="W3:AG3"/>
    <mergeCell ref="A4:L4"/>
    <mergeCell ref="M4:V4"/>
    <mergeCell ref="W4:AG4"/>
    <mergeCell ref="A1:L1"/>
    <mergeCell ref="M1:V1"/>
    <mergeCell ref="W1:AG1"/>
    <mergeCell ref="A2:L2"/>
    <mergeCell ref="M2:V2"/>
    <mergeCell ref="W2:AG2"/>
    <mergeCell ref="W6:AG6"/>
    <mergeCell ref="A7:N7"/>
    <mergeCell ref="O7:AG7"/>
    <mergeCell ref="A8:A9"/>
    <mergeCell ref="B8:B9"/>
    <mergeCell ref="C8:C9"/>
    <mergeCell ref="D8:D9"/>
    <mergeCell ref="E8:E9"/>
    <mergeCell ref="AD8:AF8"/>
    <mergeCell ref="AG8:AG9"/>
    <mergeCell ref="O8:R8"/>
    <mergeCell ref="S8:S9"/>
    <mergeCell ref="T8:T9"/>
    <mergeCell ref="U8:Z8"/>
    <mergeCell ref="AA8:AC8"/>
    <mergeCell ref="N8:N9"/>
    <mergeCell ref="F8:F9"/>
    <mergeCell ref="G8:G9"/>
    <mergeCell ref="H8:H9"/>
    <mergeCell ref="I8:J8"/>
    <mergeCell ref="K8:L8"/>
    <mergeCell ref="M8:M9"/>
    <mergeCell ref="AG13:AG17"/>
    <mergeCell ref="B19:B43"/>
    <mergeCell ref="C19:C43"/>
    <mergeCell ref="D19:D43"/>
    <mergeCell ref="E19:E43"/>
    <mergeCell ref="F19:F43"/>
    <mergeCell ref="G19:G43"/>
    <mergeCell ref="H19:H43"/>
    <mergeCell ref="I19:I43"/>
    <mergeCell ref="O13:O17"/>
    <mergeCell ref="P13:P17"/>
    <mergeCell ref="Q13:Q17"/>
    <mergeCell ref="R13:R17"/>
    <mergeCell ref="S13:S17"/>
    <mergeCell ref="T13:T17"/>
    <mergeCell ref="I13:I17"/>
    <mergeCell ref="J13:J17"/>
    <mergeCell ref="K13:K17"/>
    <mergeCell ref="L13:L17"/>
    <mergeCell ref="M13:M17"/>
    <mergeCell ref="N13:N17"/>
    <mergeCell ref="P19:P43"/>
    <mergeCell ref="Q19:Q43"/>
    <mergeCell ref="AG19:AG43"/>
    <mergeCell ref="K19:K43"/>
    <mergeCell ref="L19:L43"/>
    <mergeCell ref="M19:M43"/>
    <mergeCell ref="N19:N43"/>
    <mergeCell ref="O19:O43"/>
    <mergeCell ref="Q54:Q58"/>
    <mergeCell ref="R54:R58"/>
    <mergeCell ref="B45:M45"/>
    <mergeCell ref="U45:AA45"/>
    <mergeCell ref="L46:L50"/>
    <mergeCell ref="M46:M50"/>
    <mergeCell ref="AD45:AG45"/>
    <mergeCell ref="B46:B50"/>
    <mergeCell ref="C46:C50"/>
    <mergeCell ref="D46:D50"/>
    <mergeCell ref="E46:E50"/>
    <mergeCell ref="F46:F50"/>
    <mergeCell ref="G46:G50"/>
    <mergeCell ref="B54:B58"/>
    <mergeCell ref="C54:C58"/>
    <mergeCell ref="D54:D58"/>
    <mergeCell ref="E54:E58"/>
    <mergeCell ref="F54:F58"/>
    <mergeCell ref="T46:T50"/>
    <mergeCell ref="AG46:AG50"/>
    <mergeCell ref="N46:N50"/>
    <mergeCell ref="O46:O50"/>
    <mergeCell ref="P46:P50"/>
    <mergeCell ref="Q46:Q50"/>
    <mergeCell ref="R46:R50"/>
    <mergeCell ref="S46:S50"/>
    <mergeCell ref="H46:H50"/>
    <mergeCell ref="I46:I50"/>
    <mergeCell ref="J46:J50"/>
    <mergeCell ref="K46:K50"/>
    <mergeCell ref="AG54:AG58"/>
    <mergeCell ref="O54:O58"/>
    <mergeCell ref="P54:P58"/>
    <mergeCell ref="D59:D60"/>
    <mergeCell ref="E59:E60"/>
    <mergeCell ref="F59:F60"/>
    <mergeCell ref="G59:G60"/>
    <mergeCell ref="H59:H60"/>
    <mergeCell ref="M54:M58"/>
    <mergeCell ref="N54:N58"/>
    <mergeCell ref="G54:G58"/>
    <mergeCell ref="H54:H58"/>
    <mergeCell ref="I54:I58"/>
    <mergeCell ref="J54:J58"/>
    <mergeCell ref="K54:K58"/>
    <mergeCell ref="L54:L58"/>
    <mergeCell ref="AG59:AG60"/>
    <mergeCell ref="O59:O60"/>
    <mergeCell ref="P59:P60"/>
    <mergeCell ref="Q59:Q60"/>
    <mergeCell ref="R59:R60"/>
    <mergeCell ref="S59:S60"/>
    <mergeCell ref="T59:T60"/>
    <mergeCell ref="I59:I60"/>
    <mergeCell ref="J59:J60"/>
    <mergeCell ref="K59:K60"/>
    <mergeCell ref="L59:L60"/>
    <mergeCell ref="M59:M60"/>
    <mergeCell ref="N59:N60"/>
    <mergeCell ref="B59:B60"/>
    <mergeCell ref="C59:C60"/>
    <mergeCell ref="B131:M131"/>
    <mergeCell ref="U131:AA131"/>
    <mergeCell ref="B61:B120"/>
    <mergeCell ref="C61:C120"/>
    <mergeCell ref="D61:D120"/>
    <mergeCell ref="E61:E120"/>
    <mergeCell ref="F61:F120"/>
    <mergeCell ref="G61:G120"/>
    <mergeCell ref="M61:M120"/>
    <mergeCell ref="N61:N120"/>
    <mergeCell ref="O61:O120"/>
    <mergeCell ref="AD131:AG131"/>
    <mergeCell ref="B123:M123"/>
    <mergeCell ref="U123:AA123"/>
    <mergeCell ref="AD123:AG123"/>
    <mergeCell ref="H72:H120"/>
    <mergeCell ref="I72:I120"/>
    <mergeCell ref="J72:J120"/>
    <mergeCell ref="K72:K120"/>
    <mergeCell ref="L72:L120"/>
    <mergeCell ref="AG72:AG120"/>
    <mergeCell ref="P61:P120"/>
    <mergeCell ref="Q61:Q120"/>
    <mergeCell ref="R61:R120"/>
    <mergeCell ref="S61:S120"/>
    <mergeCell ref="T61:T120"/>
    <mergeCell ref="S135:S139"/>
    <mergeCell ref="T135:T139"/>
    <mergeCell ref="AG135:AG139"/>
    <mergeCell ref="B140:M140"/>
    <mergeCell ref="U140:AA140"/>
    <mergeCell ref="AD140:AG140"/>
    <mergeCell ref="M135:M139"/>
    <mergeCell ref="N135:N139"/>
    <mergeCell ref="O135:O139"/>
    <mergeCell ref="P135:P139"/>
    <mergeCell ref="Q135:Q139"/>
    <mergeCell ref="R135:R139"/>
    <mergeCell ref="G135:G139"/>
    <mergeCell ref="H135:H139"/>
    <mergeCell ref="I135:I139"/>
    <mergeCell ref="J135:J139"/>
    <mergeCell ref="K135:K139"/>
    <mergeCell ref="L135:L139"/>
    <mergeCell ref="B135:B139"/>
    <mergeCell ref="C135:C139"/>
    <mergeCell ref="D135:D139"/>
    <mergeCell ref="E135:E139"/>
    <mergeCell ref="F135:F139"/>
    <mergeCell ref="AG144:AG148"/>
    <mergeCell ref="B149:M149"/>
    <mergeCell ref="U149:AA149"/>
    <mergeCell ref="AD149:AG149"/>
    <mergeCell ref="L144:L148"/>
    <mergeCell ref="M144:M148"/>
    <mergeCell ref="N144:N148"/>
    <mergeCell ref="O144:O148"/>
    <mergeCell ref="P144:P148"/>
    <mergeCell ref="Q144:Q148"/>
    <mergeCell ref="F144:F148"/>
    <mergeCell ref="G144:G148"/>
    <mergeCell ref="H144:H148"/>
    <mergeCell ref="I144:I148"/>
    <mergeCell ref="J144:J148"/>
    <mergeCell ref="K144:K148"/>
    <mergeCell ref="B144:B148"/>
    <mergeCell ref="C144:C148"/>
    <mergeCell ref="D144:D148"/>
    <mergeCell ref="E144:E148"/>
    <mergeCell ref="S144:S148"/>
    <mergeCell ref="T144:T148"/>
    <mergeCell ref="A141:A149"/>
    <mergeCell ref="B163:B167"/>
    <mergeCell ref="C163:C167"/>
    <mergeCell ref="D163:D167"/>
    <mergeCell ref="E163:E167"/>
    <mergeCell ref="F163:F167"/>
    <mergeCell ref="T153:T157"/>
    <mergeCell ref="N163:N167"/>
    <mergeCell ref="O163:O167"/>
    <mergeCell ref="P163:P167"/>
    <mergeCell ref="Q163:Q167"/>
    <mergeCell ref="R163:R167"/>
    <mergeCell ref="G163:G167"/>
    <mergeCell ref="H163:H167"/>
    <mergeCell ref="I163:I167"/>
    <mergeCell ref="J163:J167"/>
    <mergeCell ref="K163:K167"/>
    <mergeCell ref="B153:B157"/>
    <mergeCell ref="C153:C157"/>
    <mergeCell ref="D153:D157"/>
    <mergeCell ref="E153:E157"/>
    <mergeCell ref="F153:F157"/>
    <mergeCell ref="G153:G157"/>
    <mergeCell ref="R144:R148"/>
    <mergeCell ref="AD158:AG158"/>
    <mergeCell ref="N153:N157"/>
    <mergeCell ref="O153:O157"/>
    <mergeCell ref="P153:P157"/>
    <mergeCell ref="Q153:Q157"/>
    <mergeCell ref="R153:R157"/>
    <mergeCell ref="S153:S157"/>
    <mergeCell ref="H153:H157"/>
    <mergeCell ref="I153:I157"/>
    <mergeCell ref="J153:J157"/>
    <mergeCell ref="K153:K157"/>
    <mergeCell ref="L153:L157"/>
    <mergeCell ref="M153:M157"/>
    <mergeCell ref="A10:A16"/>
    <mergeCell ref="A17:A45"/>
    <mergeCell ref="L163:L167"/>
    <mergeCell ref="D185:E185"/>
    <mergeCell ref="N185:O185"/>
    <mergeCell ref="AG61:AG71"/>
    <mergeCell ref="A46:A50"/>
    <mergeCell ref="A51:A61"/>
    <mergeCell ref="A171:M171"/>
    <mergeCell ref="U171:AA171"/>
    <mergeCell ref="AD171:AG171"/>
    <mergeCell ref="V178:X178"/>
    <mergeCell ref="D184:E184"/>
    <mergeCell ref="N184:O184"/>
    <mergeCell ref="S163:S167"/>
    <mergeCell ref="T163:T167"/>
    <mergeCell ref="AG163:AG167"/>
    <mergeCell ref="B170:M170"/>
    <mergeCell ref="U170:AA170"/>
    <mergeCell ref="AD170:AG170"/>
    <mergeCell ref="M163:M167"/>
    <mergeCell ref="AG153:AG157"/>
    <mergeCell ref="B158:M158"/>
    <mergeCell ref="U158:AA158"/>
  </mergeCells>
  <dataValidations count="2">
    <dataValidation type="whole" allowBlank="1" showInputMessage="1" showErrorMessage="1" errorTitle="DPLAN" error="Sólo debe ingresar valores, NO porcentajes." sqref="I65683:J65702 I131219:J131238 I196755:J196774 I262291:J262310 I327827:J327846 I393363:J393382 I458899:J458918 I524435:J524454 I589971:J589990 I655507:J655526 I721043:J721062 I786579:J786598 I852115:J852134 I917651:J917670 I983187:J983206 K51:L51 K61:L61 K53:L53 I62:L72 I121:J122 I168:J169 I10:J44 I124:J130 I132:J139 I141:J144 I150:J153 I159:J163 I46:J61" xr:uid="{00000000-0002-0000-0400-000000000000}">
      <formula1>0</formula1>
      <formula2>1000000</formula2>
    </dataValidation>
    <dataValidation type="whole" allowBlank="1" showInputMessage="1" showErrorMessage="1" errorTitle="DPLAN" error="El Tiempo en Semanas máximo a ingresar en cada semestre, es 24." sqref="K65683:L65702 K131219:L131238 K196755:L196774 K262291:L262310 K327827:L327846 K393363:L393382 K458899:L458918 K524435:L524454 K589971:L589990 K655507:L655526 K721043:L721062 K786579:L786598 K852115:L852134 K917651:L917670 K983187:L983206 K52:L52 K121:L122 K168:L169 K46:L50 K54:L60 K10:L44 K124:L130 K132:L139 K141:L144 K150:L153 K159:L163" xr:uid="{00000000-0002-0000-0400-000001000000}">
      <formula1>0</formula1>
      <formula2>24</formula2>
    </dataValidation>
  </dataValidations>
  <printOptions horizontalCentered="1"/>
  <pageMargins left="0" right="0" top="0.98425196850393704" bottom="0.35433070866141736" header="0.31496062992125984" footer="0.31496062992125984"/>
  <pageSetup paperSize="9" scale="65" pageOrder="overThenDown" orientation="landscape" horizontalDpi="300" verticalDpi="300" r:id="rId1"/>
  <headerFooter scaleWithDoc="0" alignWithMargins="0">
    <oddHeader>&amp;L&amp;"Britannic Bold,Normal"&amp;12&amp;K002060POA PAC 2020 AJUSTADO&amp;"-,Normal"&amp;11&amp;K01+000
&amp;"Cambria,Cursiva"&amp;12&amp;K0070C0Facultad de Ingeniería Civil&amp;C&amp;"Cambria,Normal"&amp;12&amp;K002060&amp;P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DPLAN" prompt="Por favor seleccione una de las opciones disponibles." xr:uid="{00000000-0002-0000-0400-000002000000}">
          <x14:formula1>
            <xm:f>'C://Users/carlossanchezmendieta/Library/Containers/com.microsoft.Excel/Data/Documents/C:/Users/fbasilio/Desktop/POA 2020/2.- Prog 82 Gestión Académica/[4.- FIC POA 2020 Validado 29-07-2019.xlsx]OEI y Lineamientos Estratégicos'!#REF!</xm:f>
          </x14:formula1>
          <xm:sqref>B121:C122 B168:C169 B10:C44 B124:C130 B132:C139 B141:C144 B150:C153 B159:C163 B46:C61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122"/>
  <sheetViews>
    <sheetView showGridLines="0" zoomScaleNormal="100" workbookViewId="0">
      <selection activeCell="D8" sqref="D8:D9"/>
    </sheetView>
  </sheetViews>
  <sheetFormatPr baseColWidth="10" defaultColWidth="12.42578125" defaultRowHeight="16.5" x14ac:dyDescent="0.3"/>
  <cols>
    <col min="1" max="1" width="7.7109375" style="2" customWidth="1"/>
    <col min="2" max="2" width="8.7109375" style="188" customWidth="1"/>
    <col min="3" max="3" width="25.5703125" style="188" customWidth="1"/>
    <col min="4" max="4" width="25.7109375" style="188" customWidth="1"/>
    <col min="5" max="5" width="18.7109375" style="188" customWidth="1"/>
    <col min="6" max="8" width="25.7109375" style="188" customWidth="1"/>
    <col min="9" max="12" width="14.140625" style="188" customWidth="1"/>
    <col min="13" max="14" width="35.7109375" style="188" customWidth="1"/>
    <col min="15" max="16" width="15.7109375" style="188" customWidth="1"/>
    <col min="17" max="17" width="17.7109375" style="188" customWidth="1"/>
    <col min="18" max="18" width="15.7109375" style="188" customWidth="1"/>
    <col min="19" max="19" width="20.7109375" style="188" customWidth="1"/>
    <col min="20" max="20" width="26.85546875" style="188" customWidth="1"/>
    <col min="21" max="21" width="16.7109375" style="1000" customWidth="1"/>
    <col min="22" max="22" width="15.7109375" style="1004" customWidth="1"/>
    <col min="23" max="23" width="50.85546875" style="1001" customWidth="1"/>
    <col min="24" max="24" width="13.7109375" style="1002" customWidth="1"/>
    <col min="25" max="25" width="11.7109375" style="1002" customWidth="1"/>
    <col min="26" max="28" width="14.140625" style="1002" customWidth="1"/>
    <col min="29" max="29" width="15.7109375" style="1003" customWidth="1"/>
    <col min="30" max="32" width="10.5703125" style="1004" customWidth="1"/>
    <col min="33" max="33" width="30.7109375" style="2" customWidth="1"/>
    <col min="34" max="16384" width="12.42578125" style="2"/>
  </cols>
  <sheetData>
    <row r="1" spans="1:33" s="1" customFormat="1" ht="45.75" x14ac:dyDescent="0.25">
      <c r="A1" s="2471" t="s">
        <v>0</v>
      </c>
      <c r="B1" s="2472"/>
      <c r="C1" s="2472"/>
      <c r="D1" s="2472"/>
      <c r="E1" s="2472"/>
      <c r="F1" s="2472"/>
      <c r="G1" s="2472"/>
      <c r="H1" s="2472"/>
      <c r="I1" s="2472"/>
      <c r="J1" s="2472"/>
      <c r="K1" s="2472"/>
      <c r="L1" s="2472"/>
      <c r="M1" s="2472" t="s">
        <v>0</v>
      </c>
      <c r="N1" s="2472"/>
      <c r="O1" s="2472"/>
      <c r="P1" s="2472"/>
      <c r="Q1" s="2472"/>
      <c r="R1" s="2472"/>
      <c r="S1" s="2472"/>
      <c r="T1" s="2472"/>
      <c r="U1" s="2472"/>
      <c r="V1" s="1075"/>
      <c r="W1" s="1075" t="s">
        <v>0</v>
      </c>
      <c r="X1" s="1075"/>
      <c r="Y1" s="1075"/>
      <c r="Z1" s="1075"/>
      <c r="AA1" s="1075"/>
      <c r="AB1" s="1075"/>
      <c r="AC1" s="1075"/>
      <c r="AD1" s="1075"/>
      <c r="AE1" s="1075"/>
      <c r="AF1" s="1075"/>
      <c r="AG1" s="1076"/>
    </row>
    <row r="2" spans="1:33" ht="30" x14ac:dyDescent="0.25">
      <c r="A2" s="2474" t="s">
        <v>1</v>
      </c>
      <c r="B2" s="2475"/>
      <c r="C2" s="2475"/>
      <c r="D2" s="2475"/>
      <c r="E2" s="2475"/>
      <c r="F2" s="2475"/>
      <c r="G2" s="2475"/>
      <c r="H2" s="2475"/>
      <c r="I2" s="2475"/>
      <c r="J2" s="2475"/>
      <c r="K2" s="2475"/>
      <c r="L2" s="2475"/>
      <c r="M2" s="2475" t="s">
        <v>1</v>
      </c>
      <c r="N2" s="2475"/>
      <c r="O2" s="2475"/>
      <c r="P2" s="2475"/>
      <c r="Q2" s="2475"/>
      <c r="R2" s="2475"/>
      <c r="S2" s="2475"/>
      <c r="T2" s="2475"/>
      <c r="U2" s="2475"/>
      <c r="V2" s="2475" t="s">
        <v>1</v>
      </c>
      <c r="W2" s="2475"/>
      <c r="X2" s="2475"/>
      <c r="Y2" s="2475"/>
      <c r="Z2" s="2475"/>
      <c r="AA2" s="2475"/>
      <c r="AB2" s="2475"/>
      <c r="AC2" s="2475"/>
      <c r="AD2" s="2475"/>
      <c r="AE2" s="2475"/>
      <c r="AF2" s="2475"/>
      <c r="AG2" s="2476"/>
    </row>
    <row r="3" spans="1:33" ht="30.75" x14ac:dyDescent="0.25">
      <c r="A3" s="2465" t="s">
        <v>537</v>
      </c>
      <c r="B3" s="2466"/>
      <c r="C3" s="2466"/>
      <c r="D3" s="2466"/>
      <c r="E3" s="2466"/>
      <c r="F3" s="2466"/>
      <c r="G3" s="2466"/>
      <c r="H3" s="2466"/>
      <c r="I3" s="2466"/>
      <c r="J3" s="2466"/>
      <c r="K3" s="2466"/>
      <c r="L3" s="2466"/>
      <c r="M3" s="2466" t="s">
        <v>537</v>
      </c>
      <c r="N3" s="2466"/>
      <c r="O3" s="2466"/>
      <c r="P3" s="2466"/>
      <c r="Q3" s="2466"/>
      <c r="R3" s="2466"/>
      <c r="S3" s="2466"/>
      <c r="T3" s="2466"/>
      <c r="U3" s="2466"/>
      <c r="V3" s="2466" t="s">
        <v>537</v>
      </c>
      <c r="W3" s="2466"/>
      <c r="X3" s="2466"/>
      <c r="Y3" s="2466"/>
      <c r="Z3" s="2466"/>
      <c r="AA3" s="2466"/>
      <c r="AB3" s="2466"/>
      <c r="AC3" s="2466"/>
      <c r="AD3" s="2466"/>
      <c r="AE3" s="2466"/>
      <c r="AF3" s="2466"/>
      <c r="AG3" s="2467"/>
    </row>
    <row r="4" spans="1:33" ht="27" thickBot="1" x14ac:dyDescent="0.3">
      <c r="A4" s="2468" t="s">
        <v>2087</v>
      </c>
      <c r="B4" s="2469"/>
      <c r="C4" s="2469"/>
      <c r="D4" s="2469"/>
      <c r="E4" s="2469"/>
      <c r="F4" s="2469"/>
      <c r="G4" s="2469"/>
      <c r="H4" s="2469"/>
      <c r="I4" s="2469"/>
      <c r="J4" s="2469"/>
      <c r="K4" s="2469"/>
      <c r="L4" s="2469"/>
      <c r="M4" s="2469" t="s">
        <v>2087</v>
      </c>
      <c r="N4" s="2469"/>
      <c r="O4" s="2469"/>
      <c r="P4" s="2469"/>
      <c r="Q4" s="2469"/>
      <c r="R4" s="2469"/>
      <c r="S4" s="2469"/>
      <c r="T4" s="2469"/>
      <c r="U4" s="2469"/>
      <c r="V4" s="2469" t="s">
        <v>2087</v>
      </c>
      <c r="W4" s="2469"/>
      <c r="X4" s="2469"/>
      <c r="Y4" s="2469"/>
      <c r="Z4" s="2469"/>
      <c r="AA4" s="2469"/>
      <c r="AB4" s="2469"/>
      <c r="AC4" s="2469"/>
      <c r="AD4" s="2469"/>
      <c r="AE4" s="2469"/>
      <c r="AF4" s="2469"/>
      <c r="AG4" s="2470"/>
    </row>
    <row r="5" spans="1:33" s="3" customFormat="1" thickBot="1" x14ac:dyDescent="0.3">
      <c r="B5" s="4"/>
      <c r="C5" s="4"/>
      <c r="D5" s="4"/>
      <c r="E5" s="4"/>
      <c r="F5" s="4"/>
      <c r="G5" s="4"/>
      <c r="H5" s="4"/>
      <c r="I5" s="4"/>
      <c r="J5" s="4"/>
      <c r="K5" s="4"/>
      <c r="L5" s="4"/>
      <c r="M5" s="4"/>
      <c r="N5" s="4"/>
      <c r="O5" s="4"/>
      <c r="P5" s="4"/>
      <c r="Q5" s="4"/>
      <c r="R5" s="4"/>
      <c r="S5" s="4"/>
      <c r="T5" s="4"/>
      <c r="U5" s="996"/>
      <c r="V5" s="997"/>
      <c r="W5" s="997"/>
      <c r="X5" s="998"/>
      <c r="Y5" s="998"/>
      <c r="Z5" s="998"/>
      <c r="AA5" s="998"/>
      <c r="AB5" s="998"/>
      <c r="AC5" s="999"/>
      <c r="AD5" s="997"/>
      <c r="AE5" s="997"/>
      <c r="AF5" s="997"/>
    </row>
    <row r="6" spans="1:33" s="6" customFormat="1" ht="27" customHeight="1" thickTop="1" thickBot="1" x14ac:dyDescent="0.3">
      <c r="A6" s="2477" t="s">
        <v>3</v>
      </c>
      <c r="B6" s="2478"/>
      <c r="C6" s="2478"/>
      <c r="D6" s="2478"/>
      <c r="E6" s="2478"/>
      <c r="F6" s="2478"/>
      <c r="G6" s="2478"/>
      <c r="H6" s="2478"/>
      <c r="I6" s="2478"/>
      <c r="J6" s="2478"/>
      <c r="K6" s="2478"/>
      <c r="L6" s="2478"/>
      <c r="M6" s="2478" t="s">
        <v>3</v>
      </c>
      <c r="N6" s="2478"/>
      <c r="O6" s="2478"/>
      <c r="P6" s="2478"/>
      <c r="Q6" s="2478"/>
      <c r="R6" s="2478"/>
      <c r="S6" s="2478"/>
      <c r="T6" s="2478"/>
      <c r="U6" s="2478"/>
      <c r="V6" s="2478"/>
      <c r="W6" s="2478" t="s">
        <v>3</v>
      </c>
      <c r="X6" s="2478"/>
      <c r="Y6" s="2478"/>
      <c r="Z6" s="2478"/>
      <c r="AA6" s="2478"/>
      <c r="AB6" s="2478"/>
      <c r="AC6" s="2478"/>
      <c r="AD6" s="2478"/>
      <c r="AE6" s="2478"/>
      <c r="AF6" s="2478"/>
      <c r="AG6" s="2479"/>
    </row>
    <row r="7" spans="1:33" s="6" customFormat="1" ht="26.25" thickBot="1" x14ac:dyDescent="0.3">
      <c r="A7" s="2480" t="s">
        <v>4</v>
      </c>
      <c r="B7" s="2481"/>
      <c r="C7" s="2481"/>
      <c r="D7" s="2481"/>
      <c r="E7" s="2481"/>
      <c r="F7" s="2481"/>
      <c r="G7" s="2481"/>
      <c r="H7" s="2481"/>
      <c r="I7" s="2481"/>
      <c r="J7" s="2481"/>
      <c r="K7" s="2481"/>
      <c r="L7" s="2481"/>
      <c r="M7" s="2481"/>
      <c r="N7" s="2481"/>
      <c r="O7" s="2482" t="s">
        <v>5</v>
      </c>
      <c r="P7" s="2483"/>
      <c r="Q7" s="2483"/>
      <c r="R7" s="2483"/>
      <c r="S7" s="2483"/>
      <c r="T7" s="2483"/>
      <c r="U7" s="2483"/>
      <c r="V7" s="2483"/>
      <c r="W7" s="2483"/>
      <c r="X7" s="2483"/>
      <c r="Y7" s="2483"/>
      <c r="Z7" s="2483"/>
      <c r="AA7" s="2483"/>
      <c r="AB7" s="2483"/>
      <c r="AC7" s="2483"/>
      <c r="AD7" s="2483"/>
      <c r="AE7" s="2483"/>
      <c r="AF7" s="2483"/>
      <c r="AG7" s="2484"/>
    </row>
    <row r="8" spans="1:33" s="6" customFormat="1" ht="39.950000000000003" customHeight="1" x14ac:dyDescent="0.25">
      <c r="A8" s="2485" t="s">
        <v>6</v>
      </c>
      <c r="B8" s="2487" t="s">
        <v>7</v>
      </c>
      <c r="C8" s="2487" t="s">
        <v>8</v>
      </c>
      <c r="D8" s="2487" t="s">
        <v>9</v>
      </c>
      <c r="E8" s="2487" t="s">
        <v>10</v>
      </c>
      <c r="F8" s="2487" t="s">
        <v>11</v>
      </c>
      <c r="G8" s="2487" t="s">
        <v>12</v>
      </c>
      <c r="H8" s="2501" t="s">
        <v>13</v>
      </c>
      <c r="I8" s="2503" t="s">
        <v>14</v>
      </c>
      <c r="J8" s="2503"/>
      <c r="K8" s="2501" t="s">
        <v>15</v>
      </c>
      <c r="L8" s="2501"/>
      <c r="M8" s="2501" t="s">
        <v>16</v>
      </c>
      <c r="N8" s="3208" t="s">
        <v>17</v>
      </c>
      <c r="O8" s="2500" t="s">
        <v>18</v>
      </c>
      <c r="P8" s="2492"/>
      <c r="Q8" s="2492"/>
      <c r="R8" s="2492"/>
      <c r="S8" s="2492" t="s">
        <v>19</v>
      </c>
      <c r="T8" s="2492" t="s">
        <v>20</v>
      </c>
      <c r="U8" s="2494" t="s">
        <v>21</v>
      </c>
      <c r="V8" s="2494"/>
      <c r="W8" s="2494"/>
      <c r="X8" s="2494"/>
      <c r="Y8" s="2494"/>
      <c r="Z8" s="2494"/>
      <c r="AA8" s="2489" t="s">
        <v>22</v>
      </c>
      <c r="AB8" s="2489"/>
      <c r="AC8" s="2489"/>
      <c r="AD8" s="2489" t="s">
        <v>23</v>
      </c>
      <c r="AE8" s="2489"/>
      <c r="AF8" s="2489"/>
      <c r="AG8" s="2490" t="s">
        <v>24</v>
      </c>
    </row>
    <row r="9" spans="1:33" s="6" customFormat="1" ht="65.099999999999994" customHeight="1" thickBot="1" x14ac:dyDescent="0.3">
      <c r="A9" s="2486"/>
      <c r="B9" s="2488"/>
      <c r="C9" s="2488"/>
      <c r="D9" s="2488"/>
      <c r="E9" s="2488"/>
      <c r="F9" s="2488"/>
      <c r="G9" s="2488"/>
      <c r="H9" s="2502"/>
      <c r="I9" s="7" t="s">
        <v>25</v>
      </c>
      <c r="J9" s="7" t="s">
        <v>26</v>
      </c>
      <c r="K9" s="7" t="s">
        <v>25</v>
      </c>
      <c r="L9" s="7" t="s">
        <v>26</v>
      </c>
      <c r="M9" s="2502"/>
      <c r="N9" s="3494"/>
      <c r="O9" s="8" t="s">
        <v>27</v>
      </c>
      <c r="P9" s="995" t="s">
        <v>28</v>
      </c>
      <c r="Q9" s="995" t="s">
        <v>29</v>
      </c>
      <c r="R9" s="995" t="s">
        <v>30</v>
      </c>
      <c r="S9" s="2493"/>
      <c r="T9" s="2493"/>
      <c r="U9" s="9" t="s">
        <v>31</v>
      </c>
      <c r="V9" s="9" t="s">
        <v>32</v>
      </c>
      <c r="W9" s="9" t="s">
        <v>33</v>
      </c>
      <c r="X9" s="9" t="s">
        <v>34</v>
      </c>
      <c r="Y9" s="9" t="s">
        <v>35</v>
      </c>
      <c r="Z9" s="10" t="s">
        <v>36</v>
      </c>
      <c r="AA9" s="11" t="s">
        <v>37</v>
      </c>
      <c r="AB9" s="11" t="s">
        <v>38</v>
      </c>
      <c r="AC9" s="11" t="s">
        <v>39</v>
      </c>
      <c r="AD9" s="12" t="s">
        <v>40</v>
      </c>
      <c r="AE9" s="12" t="s">
        <v>41</v>
      </c>
      <c r="AF9" s="12" t="s">
        <v>42</v>
      </c>
      <c r="AG9" s="2491"/>
    </row>
    <row r="10" spans="1:33" s="19" customFormat="1" ht="90" customHeight="1" x14ac:dyDescent="0.25">
      <c r="A10" s="3498" t="s">
        <v>537</v>
      </c>
      <c r="B10" s="3608" t="s">
        <v>44</v>
      </c>
      <c r="C10" s="3545" t="s">
        <v>45</v>
      </c>
      <c r="D10" s="3609" t="s">
        <v>338</v>
      </c>
      <c r="E10" s="3612" t="s">
        <v>47</v>
      </c>
      <c r="F10" s="3615" t="s">
        <v>1246</v>
      </c>
      <c r="G10" s="3546" t="s">
        <v>538</v>
      </c>
      <c r="H10" s="3546" t="s">
        <v>1262</v>
      </c>
      <c r="I10" s="3616">
        <v>1200</v>
      </c>
      <c r="J10" s="3616">
        <v>1200</v>
      </c>
      <c r="K10" s="3617">
        <v>24</v>
      </c>
      <c r="L10" s="3617">
        <v>24</v>
      </c>
      <c r="M10" s="3546" t="s">
        <v>1263</v>
      </c>
      <c r="N10" s="3584" t="s">
        <v>1248</v>
      </c>
      <c r="O10" s="3585">
        <f>AC10</f>
        <v>26.991999999999997</v>
      </c>
      <c r="P10" s="3586">
        <v>0</v>
      </c>
      <c r="Q10" s="3586">
        <v>0</v>
      </c>
      <c r="R10" s="3586">
        <v>0</v>
      </c>
      <c r="S10" s="3587">
        <f>SUM(O10:R10)</f>
        <v>26.991999999999997</v>
      </c>
      <c r="T10" s="3546" t="s">
        <v>539</v>
      </c>
      <c r="U10" s="317" t="s">
        <v>64</v>
      </c>
      <c r="V10" s="1173"/>
      <c r="W10" s="87" t="s">
        <v>540</v>
      </c>
      <c r="X10" s="318"/>
      <c r="Y10" s="86"/>
      <c r="Z10" s="233"/>
      <c r="AA10" s="233"/>
      <c r="AB10" s="233"/>
      <c r="AC10" s="234">
        <f>SUM(AB11:AB13)</f>
        <v>26.991999999999997</v>
      </c>
      <c r="AD10" s="89"/>
      <c r="AE10" s="89"/>
      <c r="AF10" s="267"/>
      <c r="AG10" s="3548" t="s">
        <v>1260</v>
      </c>
    </row>
    <row r="11" spans="1:33" s="19" customFormat="1" ht="90" customHeight="1" x14ac:dyDescent="0.25">
      <c r="A11" s="3499"/>
      <c r="B11" s="3516"/>
      <c r="C11" s="2662"/>
      <c r="D11" s="3610"/>
      <c r="E11" s="3613"/>
      <c r="F11" s="3610"/>
      <c r="G11" s="2647"/>
      <c r="H11" s="2647"/>
      <c r="I11" s="3601"/>
      <c r="J11" s="3601"/>
      <c r="K11" s="2735"/>
      <c r="L11" s="2735"/>
      <c r="M11" s="2647"/>
      <c r="N11" s="3113"/>
      <c r="O11" s="3127"/>
      <c r="P11" s="3129"/>
      <c r="Q11" s="3129"/>
      <c r="R11" s="3129"/>
      <c r="S11" s="3143"/>
      <c r="T11" s="2647"/>
      <c r="U11" s="93"/>
      <c r="V11" s="319" t="s">
        <v>47</v>
      </c>
      <c r="W11" s="1094" t="s">
        <v>542</v>
      </c>
      <c r="X11" s="39">
        <v>25</v>
      </c>
      <c r="Y11" s="94" t="s">
        <v>541</v>
      </c>
      <c r="Z11" s="1096">
        <v>0.25</v>
      </c>
      <c r="AA11" s="236">
        <f t="shared" ref="AA11:AA92" si="0">+X11*Z11</f>
        <v>6.25</v>
      </c>
      <c r="AB11" s="236">
        <f t="shared" ref="AB11:AB92" si="1">+AA11*0.12+AA11</f>
        <v>7</v>
      </c>
      <c r="AC11" s="247"/>
      <c r="AD11" s="36"/>
      <c r="AE11" s="36" t="s">
        <v>52</v>
      </c>
      <c r="AF11" s="38"/>
      <c r="AG11" s="3588"/>
    </row>
    <row r="12" spans="1:33" s="19" customFormat="1" ht="90" customHeight="1" x14ac:dyDescent="0.25">
      <c r="A12" s="3499"/>
      <c r="B12" s="3516"/>
      <c r="C12" s="2662"/>
      <c r="D12" s="3610"/>
      <c r="E12" s="3613"/>
      <c r="F12" s="3610"/>
      <c r="G12" s="2647"/>
      <c r="H12" s="2647"/>
      <c r="I12" s="3601"/>
      <c r="J12" s="3601"/>
      <c r="K12" s="2735"/>
      <c r="L12" s="2735"/>
      <c r="M12" s="2647"/>
      <c r="N12" s="3113"/>
      <c r="O12" s="3127"/>
      <c r="P12" s="3129"/>
      <c r="Q12" s="3129"/>
      <c r="R12" s="3129"/>
      <c r="S12" s="3143"/>
      <c r="T12" s="2647"/>
      <c r="U12" s="93"/>
      <c r="V12" s="319" t="s">
        <v>609</v>
      </c>
      <c r="W12" s="1094" t="s">
        <v>1259</v>
      </c>
      <c r="X12" s="39">
        <v>25</v>
      </c>
      <c r="Y12" s="94" t="s">
        <v>541</v>
      </c>
      <c r="Z12" s="1096">
        <v>0.25</v>
      </c>
      <c r="AA12" s="236">
        <f t="shared" si="0"/>
        <v>6.25</v>
      </c>
      <c r="AB12" s="236">
        <f t="shared" si="1"/>
        <v>7</v>
      </c>
      <c r="AC12" s="247"/>
      <c r="AD12" s="36"/>
      <c r="AE12" s="36" t="s">
        <v>52</v>
      </c>
      <c r="AF12" s="38"/>
      <c r="AG12" s="3588"/>
    </row>
    <row r="13" spans="1:33" s="19" customFormat="1" ht="90" customHeight="1" x14ac:dyDescent="0.25">
      <c r="A13" s="3499"/>
      <c r="B13" s="3517"/>
      <c r="C13" s="2663"/>
      <c r="D13" s="3611"/>
      <c r="E13" s="3614"/>
      <c r="F13" s="3611"/>
      <c r="G13" s="2648"/>
      <c r="H13" s="2648"/>
      <c r="I13" s="3602"/>
      <c r="J13" s="3602"/>
      <c r="K13" s="3123"/>
      <c r="L13" s="3123"/>
      <c r="M13" s="2648"/>
      <c r="N13" s="3116"/>
      <c r="O13" s="3128"/>
      <c r="P13" s="3130"/>
      <c r="Q13" s="3130"/>
      <c r="R13" s="3130"/>
      <c r="S13" s="3144"/>
      <c r="T13" s="2648"/>
      <c r="U13" s="1043"/>
      <c r="V13" s="478" t="s">
        <v>47</v>
      </c>
      <c r="W13" s="1179" t="s">
        <v>1258</v>
      </c>
      <c r="X13" s="1045">
        <v>2</v>
      </c>
      <c r="Y13" s="1046" t="s">
        <v>541</v>
      </c>
      <c r="Z13" s="1185">
        <v>5.8</v>
      </c>
      <c r="AA13" s="1186">
        <f t="shared" si="0"/>
        <v>11.6</v>
      </c>
      <c r="AB13" s="239">
        <f t="shared" si="1"/>
        <v>12.991999999999999</v>
      </c>
      <c r="AC13" s="1187"/>
      <c r="AD13" s="1047"/>
      <c r="AE13" s="14" t="s">
        <v>52</v>
      </c>
      <c r="AF13" s="146"/>
      <c r="AG13" s="3589"/>
    </row>
    <row r="14" spans="1:33" ht="18" customHeight="1" x14ac:dyDescent="0.25">
      <c r="A14" s="3499"/>
      <c r="B14" s="3515" t="s">
        <v>543</v>
      </c>
      <c r="C14" s="3593" t="s">
        <v>544</v>
      </c>
      <c r="D14" s="2664" t="s">
        <v>141</v>
      </c>
      <c r="E14" s="3596" t="s">
        <v>47</v>
      </c>
      <c r="F14" s="2646" t="s">
        <v>545</v>
      </c>
      <c r="G14" s="2646" t="s">
        <v>546</v>
      </c>
      <c r="H14" s="2646" t="s">
        <v>547</v>
      </c>
      <c r="I14" s="3600">
        <v>1200</v>
      </c>
      <c r="J14" s="3600">
        <v>1200</v>
      </c>
      <c r="K14" s="3603">
        <v>8</v>
      </c>
      <c r="L14" s="3603">
        <v>8</v>
      </c>
      <c r="M14" s="2660" t="s">
        <v>1261</v>
      </c>
      <c r="N14" s="3112" t="s">
        <v>1249</v>
      </c>
      <c r="O14" s="3568">
        <f>SUM(AC14,AC40,AC72)</f>
        <v>2951.5735200000004</v>
      </c>
      <c r="P14" s="3569">
        <v>0</v>
      </c>
      <c r="Q14" s="3569">
        <v>0</v>
      </c>
      <c r="R14" s="3569">
        <f>SUM(AC75:AC85)</f>
        <v>30887.997571199998</v>
      </c>
      <c r="S14" s="3570">
        <f>O14+P14+Q14+R14</f>
        <v>33839.5710912</v>
      </c>
      <c r="T14" s="2646" t="s">
        <v>539</v>
      </c>
      <c r="U14" s="320" t="s">
        <v>67</v>
      </c>
      <c r="V14" s="321"/>
      <c r="W14" s="103" t="s">
        <v>548</v>
      </c>
      <c r="X14" s="322"/>
      <c r="Y14" s="98"/>
      <c r="Z14" s="250"/>
      <c r="AA14" s="250"/>
      <c r="AB14" s="250"/>
      <c r="AC14" s="254">
        <f>SUM( AB15:AB39)</f>
        <v>2074.0244000000002</v>
      </c>
      <c r="AD14" s="147"/>
      <c r="AE14" s="147"/>
      <c r="AF14" s="55"/>
      <c r="AG14" s="3571" t="s">
        <v>1250</v>
      </c>
    </row>
    <row r="15" spans="1:33" ht="18" customHeight="1" x14ac:dyDescent="0.25">
      <c r="A15" s="3499"/>
      <c r="B15" s="3516"/>
      <c r="C15" s="3594"/>
      <c r="D15" s="2665"/>
      <c r="E15" s="3597"/>
      <c r="F15" s="2647"/>
      <c r="G15" s="2647"/>
      <c r="H15" s="2647"/>
      <c r="I15" s="3601"/>
      <c r="J15" s="3601"/>
      <c r="K15" s="3604"/>
      <c r="L15" s="3604"/>
      <c r="M15" s="2647"/>
      <c r="N15" s="3113"/>
      <c r="O15" s="3127"/>
      <c r="P15" s="3129"/>
      <c r="Q15" s="3129"/>
      <c r="R15" s="3129"/>
      <c r="S15" s="3143"/>
      <c r="T15" s="2647"/>
      <c r="U15" s="479"/>
      <c r="V15" s="171" t="s">
        <v>609</v>
      </c>
      <c r="W15" s="77" t="s">
        <v>1175</v>
      </c>
      <c r="X15" s="377">
        <v>15</v>
      </c>
      <c r="Y15" s="171" t="s">
        <v>1251</v>
      </c>
      <c r="Z15" s="239">
        <v>4.33</v>
      </c>
      <c r="AA15" s="1186">
        <f>+X15*Z15</f>
        <v>64.95</v>
      </c>
      <c r="AB15" s="236">
        <f>+AA15*0.12+AA15</f>
        <v>72.744</v>
      </c>
      <c r="AC15" s="253"/>
      <c r="AD15" s="14"/>
      <c r="AE15" s="14" t="s">
        <v>52</v>
      </c>
      <c r="AF15" s="134"/>
      <c r="AG15" s="3572"/>
    </row>
    <row r="16" spans="1:33" ht="18" customHeight="1" x14ac:dyDescent="0.25">
      <c r="A16" s="3499"/>
      <c r="B16" s="3516"/>
      <c r="C16" s="3594"/>
      <c r="D16" s="2665"/>
      <c r="E16" s="3597"/>
      <c r="F16" s="2647"/>
      <c r="G16" s="2647"/>
      <c r="H16" s="2647"/>
      <c r="I16" s="3601"/>
      <c r="J16" s="3601"/>
      <c r="K16" s="3604"/>
      <c r="L16" s="3604"/>
      <c r="M16" s="2647"/>
      <c r="N16" s="3113"/>
      <c r="O16" s="3127"/>
      <c r="P16" s="3129"/>
      <c r="Q16" s="3129"/>
      <c r="R16" s="3129"/>
      <c r="S16" s="3143"/>
      <c r="T16" s="2647"/>
      <c r="U16" s="93"/>
      <c r="V16" s="319" t="s">
        <v>47</v>
      </c>
      <c r="W16" s="75" t="s">
        <v>99</v>
      </c>
      <c r="X16" s="39">
        <v>12</v>
      </c>
      <c r="Y16" s="36" t="s">
        <v>549</v>
      </c>
      <c r="Z16" s="1096">
        <v>26.41</v>
      </c>
      <c r="AA16" s="236">
        <f t="shared" si="0"/>
        <v>316.92</v>
      </c>
      <c r="AB16" s="236">
        <f t="shared" si="1"/>
        <v>354.9504</v>
      </c>
      <c r="AC16" s="247"/>
      <c r="AD16" s="36"/>
      <c r="AE16" s="36" t="s">
        <v>52</v>
      </c>
      <c r="AF16" s="38"/>
      <c r="AG16" s="3572"/>
    </row>
    <row r="17" spans="1:33" ht="18" customHeight="1" x14ac:dyDescent="0.25">
      <c r="A17" s="3499"/>
      <c r="B17" s="3516"/>
      <c r="C17" s="3594"/>
      <c r="D17" s="2665"/>
      <c r="E17" s="3597"/>
      <c r="F17" s="2647"/>
      <c r="G17" s="2647"/>
      <c r="H17" s="2647"/>
      <c r="I17" s="3601"/>
      <c r="J17" s="3601"/>
      <c r="K17" s="3604"/>
      <c r="L17" s="3604"/>
      <c r="M17" s="2647"/>
      <c r="N17" s="3113"/>
      <c r="O17" s="3127"/>
      <c r="P17" s="3129"/>
      <c r="Q17" s="3129"/>
      <c r="R17" s="3129"/>
      <c r="S17" s="3143"/>
      <c r="T17" s="2647"/>
      <c r="U17" s="93"/>
      <c r="V17" s="319" t="s">
        <v>47</v>
      </c>
      <c r="W17" s="75" t="s">
        <v>550</v>
      </c>
      <c r="X17" s="39">
        <v>15</v>
      </c>
      <c r="Y17" s="36" t="s">
        <v>551</v>
      </c>
      <c r="Z17" s="1096">
        <v>2.6</v>
      </c>
      <c r="AA17" s="236">
        <f t="shared" si="0"/>
        <v>39</v>
      </c>
      <c r="AB17" s="236">
        <f t="shared" si="1"/>
        <v>43.68</v>
      </c>
      <c r="AC17" s="247"/>
      <c r="AD17" s="36"/>
      <c r="AE17" s="36" t="s">
        <v>52</v>
      </c>
      <c r="AF17" s="38"/>
      <c r="AG17" s="3572"/>
    </row>
    <row r="18" spans="1:33" ht="18" customHeight="1" x14ac:dyDescent="0.25">
      <c r="A18" s="3499"/>
      <c r="B18" s="3516"/>
      <c r="C18" s="3594"/>
      <c r="D18" s="2665"/>
      <c r="E18" s="3597"/>
      <c r="F18" s="2647"/>
      <c r="G18" s="2647"/>
      <c r="H18" s="2647"/>
      <c r="I18" s="3601"/>
      <c r="J18" s="3601"/>
      <c r="K18" s="3604"/>
      <c r="L18" s="3604"/>
      <c r="M18" s="2647"/>
      <c r="N18" s="3113"/>
      <c r="O18" s="3127"/>
      <c r="P18" s="3129"/>
      <c r="Q18" s="3129"/>
      <c r="R18" s="3129"/>
      <c r="S18" s="3143"/>
      <c r="T18" s="2647"/>
      <c r="U18" s="93"/>
      <c r="V18" s="319" t="s">
        <v>47</v>
      </c>
      <c r="W18" s="75" t="s">
        <v>553</v>
      </c>
      <c r="X18" s="39">
        <v>3</v>
      </c>
      <c r="Y18" s="36" t="s">
        <v>549</v>
      </c>
      <c r="Z18" s="1096">
        <v>30</v>
      </c>
      <c r="AA18" s="236">
        <f t="shared" si="0"/>
        <v>90</v>
      </c>
      <c r="AB18" s="236">
        <f t="shared" si="1"/>
        <v>100.8</v>
      </c>
      <c r="AC18" s="247"/>
      <c r="AD18" s="36"/>
      <c r="AE18" s="36" t="s">
        <v>52</v>
      </c>
      <c r="AF18" s="38"/>
      <c r="AG18" s="3572"/>
    </row>
    <row r="19" spans="1:33" ht="18" customHeight="1" x14ac:dyDescent="0.25">
      <c r="A19" s="3499"/>
      <c r="B19" s="3516"/>
      <c r="C19" s="3594"/>
      <c r="D19" s="2665"/>
      <c r="E19" s="3597"/>
      <c r="F19" s="2647"/>
      <c r="G19" s="2647"/>
      <c r="H19" s="2647"/>
      <c r="I19" s="3601"/>
      <c r="J19" s="3601"/>
      <c r="K19" s="3604"/>
      <c r="L19" s="3604"/>
      <c r="M19" s="2647"/>
      <c r="N19" s="3113"/>
      <c r="O19" s="3127"/>
      <c r="P19" s="3129"/>
      <c r="Q19" s="3129"/>
      <c r="R19" s="3129"/>
      <c r="S19" s="3143"/>
      <c r="T19" s="2647"/>
      <c r="U19" s="93"/>
      <c r="V19" s="319" t="s">
        <v>47</v>
      </c>
      <c r="W19" s="75" t="s">
        <v>554</v>
      </c>
      <c r="X19" s="39">
        <v>10</v>
      </c>
      <c r="Y19" s="36" t="s">
        <v>551</v>
      </c>
      <c r="Z19" s="1096">
        <v>3.05</v>
      </c>
      <c r="AA19" s="236">
        <f t="shared" si="0"/>
        <v>30.5</v>
      </c>
      <c r="AB19" s="236">
        <f t="shared" si="1"/>
        <v>34.159999999999997</v>
      </c>
      <c r="AC19" s="247"/>
      <c r="AD19" s="36"/>
      <c r="AE19" s="36" t="s">
        <v>52</v>
      </c>
      <c r="AF19" s="38"/>
      <c r="AG19" s="3572"/>
    </row>
    <row r="20" spans="1:33" ht="18" customHeight="1" x14ac:dyDescent="0.25">
      <c r="A20" s="3499"/>
      <c r="B20" s="3516"/>
      <c r="C20" s="3594"/>
      <c r="D20" s="2665"/>
      <c r="E20" s="3597"/>
      <c r="F20" s="2647"/>
      <c r="G20" s="2647"/>
      <c r="H20" s="2647"/>
      <c r="I20" s="3601"/>
      <c r="J20" s="3601"/>
      <c r="K20" s="3604"/>
      <c r="L20" s="3604"/>
      <c r="M20" s="2647"/>
      <c r="N20" s="3113"/>
      <c r="O20" s="3127"/>
      <c r="P20" s="3129"/>
      <c r="Q20" s="3129"/>
      <c r="R20" s="3129"/>
      <c r="S20" s="3143"/>
      <c r="T20" s="2647"/>
      <c r="U20" s="93"/>
      <c r="V20" s="319" t="s">
        <v>47</v>
      </c>
      <c r="W20" s="75" t="s">
        <v>101</v>
      </c>
      <c r="X20" s="39">
        <v>25</v>
      </c>
      <c r="Y20" s="36" t="s">
        <v>549</v>
      </c>
      <c r="Z20" s="1096">
        <v>16.7</v>
      </c>
      <c r="AA20" s="236">
        <f t="shared" si="0"/>
        <v>417.5</v>
      </c>
      <c r="AB20" s="236">
        <f t="shared" si="1"/>
        <v>467.6</v>
      </c>
      <c r="AC20" s="247"/>
      <c r="AD20" s="36"/>
      <c r="AE20" s="36" t="s">
        <v>52</v>
      </c>
      <c r="AF20" s="38"/>
      <c r="AG20" s="3572"/>
    </row>
    <row r="21" spans="1:33" ht="18" customHeight="1" x14ac:dyDescent="0.25">
      <c r="A21" s="3499"/>
      <c r="B21" s="3516"/>
      <c r="C21" s="3594"/>
      <c r="D21" s="2665"/>
      <c r="E21" s="3597"/>
      <c r="F21" s="2647"/>
      <c r="G21" s="2647"/>
      <c r="H21" s="2647"/>
      <c r="I21" s="3601"/>
      <c r="J21" s="3601"/>
      <c r="K21" s="3604"/>
      <c r="L21" s="3604"/>
      <c r="M21" s="2647"/>
      <c r="N21" s="3113"/>
      <c r="O21" s="3127"/>
      <c r="P21" s="3129"/>
      <c r="Q21" s="3129"/>
      <c r="R21" s="3129"/>
      <c r="S21" s="3143"/>
      <c r="T21" s="2647"/>
      <c r="U21" s="93"/>
      <c r="V21" s="319" t="s">
        <v>47</v>
      </c>
      <c r="W21" s="75" t="s">
        <v>555</v>
      </c>
      <c r="X21" s="39">
        <v>30</v>
      </c>
      <c r="Y21" s="36" t="s">
        <v>188</v>
      </c>
      <c r="Z21" s="1096">
        <v>2.0230999999999999</v>
      </c>
      <c r="AA21" s="236">
        <f t="shared" si="0"/>
        <v>60.692999999999998</v>
      </c>
      <c r="AB21" s="236">
        <f t="shared" si="1"/>
        <v>67.976159999999993</v>
      </c>
      <c r="AC21" s="247"/>
      <c r="AD21" s="36"/>
      <c r="AE21" s="36" t="s">
        <v>52</v>
      </c>
      <c r="AF21" s="38"/>
      <c r="AG21" s="3572"/>
    </row>
    <row r="22" spans="1:33" ht="18" customHeight="1" x14ac:dyDescent="0.25">
      <c r="A22" s="3499"/>
      <c r="B22" s="3516"/>
      <c r="C22" s="3594"/>
      <c r="D22" s="2665"/>
      <c r="E22" s="3597"/>
      <c r="F22" s="2647"/>
      <c r="G22" s="2647"/>
      <c r="H22" s="2647"/>
      <c r="I22" s="3601"/>
      <c r="J22" s="3601"/>
      <c r="K22" s="3604"/>
      <c r="L22" s="3604"/>
      <c r="M22" s="2647"/>
      <c r="N22" s="3113"/>
      <c r="O22" s="3127"/>
      <c r="P22" s="3129"/>
      <c r="Q22" s="3129"/>
      <c r="R22" s="3129"/>
      <c r="S22" s="3143"/>
      <c r="T22" s="2647"/>
      <c r="U22" s="93"/>
      <c r="V22" s="319" t="s">
        <v>47</v>
      </c>
      <c r="W22" s="75" t="s">
        <v>556</v>
      </c>
      <c r="X22" s="39">
        <v>5</v>
      </c>
      <c r="Y22" s="36" t="s">
        <v>551</v>
      </c>
      <c r="Z22" s="1096">
        <v>2.8980000000000001</v>
      </c>
      <c r="AA22" s="236">
        <f t="shared" si="0"/>
        <v>14.49</v>
      </c>
      <c r="AB22" s="236">
        <f t="shared" si="1"/>
        <v>16.2288</v>
      </c>
      <c r="AC22" s="247"/>
      <c r="AD22" s="36"/>
      <c r="AE22" s="36" t="s">
        <v>52</v>
      </c>
      <c r="AF22" s="38"/>
      <c r="AG22" s="3572"/>
    </row>
    <row r="23" spans="1:33" ht="18" customHeight="1" x14ac:dyDescent="0.25">
      <c r="A23" s="3499"/>
      <c r="B23" s="3516"/>
      <c r="C23" s="3594"/>
      <c r="D23" s="2665"/>
      <c r="E23" s="3597"/>
      <c r="F23" s="2647"/>
      <c r="G23" s="2647"/>
      <c r="H23" s="2647"/>
      <c r="I23" s="3601"/>
      <c r="J23" s="3601"/>
      <c r="K23" s="3604"/>
      <c r="L23" s="3604"/>
      <c r="M23" s="2647"/>
      <c r="N23" s="3113"/>
      <c r="O23" s="3127"/>
      <c r="P23" s="3129"/>
      <c r="Q23" s="3129"/>
      <c r="R23" s="3129"/>
      <c r="S23" s="3143"/>
      <c r="T23" s="2647"/>
      <c r="U23" s="93"/>
      <c r="V23" s="319" t="s">
        <v>47</v>
      </c>
      <c r="W23" s="75" t="s">
        <v>103</v>
      </c>
      <c r="X23" s="39">
        <v>5</v>
      </c>
      <c r="Y23" s="36" t="s">
        <v>551</v>
      </c>
      <c r="Z23" s="1096">
        <v>1.76</v>
      </c>
      <c r="AA23" s="236">
        <f t="shared" si="0"/>
        <v>8.8000000000000007</v>
      </c>
      <c r="AB23" s="236">
        <f t="shared" si="1"/>
        <v>9.8560000000000016</v>
      </c>
      <c r="AC23" s="247"/>
      <c r="AD23" s="36"/>
      <c r="AE23" s="36" t="s">
        <v>52</v>
      </c>
      <c r="AF23" s="38"/>
      <c r="AG23" s="3572"/>
    </row>
    <row r="24" spans="1:33" ht="18" customHeight="1" x14ac:dyDescent="0.25">
      <c r="A24" s="3499"/>
      <c r="B24" s="3516"/>
      <c r="C24" s="3594"/>
      <c r="D24" s="2665"/>
      <c r="E24" s="3597"/>
      <c r="F24" s="2647"/>
      <c r="G24" s="2647"/>
      <c r="H24" s="2647"/>
      <c r="I24" s="3601"/>
      <c r="J24" s="3601"/>
      <c r="K24" s="3604"/>
      <c r="L24" s="3604"/>
      <c r="M24" s="2647"/>
      <c r="N24" s="3113"/>
      <c r="O24" s="3127"/>
      <c r="P24" s="3129"/>
      <c r="Q24" s="3129"/>
      <c r="R24" s="3129"/>
      <c r="S24" s="3143"/>
      <c r="T24" s="2647"/>
      <c r="U24" s="93"/>
      <c r="V24" s="319" t="s">
        <v>47</v>
      </c>
      <c r="W24" s="75" t="s">
        <v>287</v>
      </c>
      <c r="X24" s="39">
        <v>2</v>
      </c>
      <c r="Y24" s="36" t="s">
        <v>549</v>
      </c>
      <c r="Z24" s="1096">
        <v>18.670000000000002</v>
      </c>
      <c r="AA24" s="236">
        <f t="shared" si="0"/>
        <v>37.340000000000003</v>
      </c>
      <c r="AB24" s="236">
        <f t="shared" si="1"/>
        <v>41.820800000000006</v>
      </c>
      <c r="AC24" s="247"/>
      <c r="AD24" s="36"/>
      <c r="AE24" s="36" t="s">
        <v>52</v>
      </c>
      <c r="AF24" s="38"/>
      <c r="AG24" s="3572"/>
    </row>
    <row r="25" spans="1:33" ht="18" customHeight="1" x14ac:dyDescent="0.25">
      <c r="A25" s="3499"/>
      <c r="B25" s="3516"/>
      <c r="C25" s="3594"/>
      <c r="D25" s="2665"/>
      <c r="E25" s="3597"/>
      <c r="F25" s="2647"/>
      <c r="G25" s="2647"/>
      <c r="H25" s="2647"/>
      <c r="I25" s="3601"/>
      <c r="J25" s="3601"/>
      <c r="K25" s="3604"/>
      <c r="L25" s="3604"/>
      <c r="M25" s="2647"/>
      <c r="N25" s="3113"/>
      <c r="O25" s="3127"/>
      <c r="P25" s="3129"/>
      <c r="Q25" s="3129"/>
      <c r="R25" s="3129"/>
      <c r="S25" s="3143"/>
      <c r="T25" s="2647"/>
      <c r="U25" s="93"/>
      <c r="V25" s="319" t="s">
        <v>47</v>
      </c>
      <c r="W25" s="75" t="s">
        <v>557</v>
      </c>
      <c r="X25" s="34">
        <v>30</v>
      </c>
      <c r="Y25" s="35" t="s">
        <v>97</v>
      </c>
      <c r="Z25" s="1188">
        <v>3.4</v>
      </c>
      <c r="AA25" s="236">
        <f t="shared" si="0"/>
        <v>102</v>
      </c>
      <c r="AB25" s="236">
        <f t="shared" si="1"/>
        <v>114.24</v>
      </c>
      <c r="AC25" s="247"/>
      <c r="AD25" s="36"/>
      <c r="AE25" s="36" t="s">
        <v>52</v>
      </c>
      <c r="AF25" s="38"/>
      <c r="AG25" s="3572"/>
    </row>
    <row r="26" spans="1:33" ht="18" customHeight="1" x14ac:dyDescent="0.25">
      <c r="A26" s="3499"/>
      <c r="B26" s="3516"/>
      <c r="C26" s="3594"/>
      <c r="D26" s="2665"/>
      <c r="E26" s="3597"/>
      <c r="F26" s="2647"/>
      <c r="G26" s="2647"/>
      <c r="H26" s="2647"/>
      <c r="I26" s="3601"/>
      <c r="J26" s="3601"/>
      <c r="K26" s="3604"/>
      <c r="L26" s="3604"/>
      <c r="M26" s="2647"/>
      <c r="N26" s="3113"/>
      <c r="O26" s="3127"/>
      <c r="P26" s="3129"/>
      <c r="Q26" s="3129"/>
      <c r="R26" s="3129"/>
      <c r="S26" s="3143"/>
      <c r="T26" s="2647"/>
      <c r="U26" s="93"/>
      <c r="V26" s="319" t="s">
        <v>47</v>
      </c>
      <c r="W26" s="75" t="s">
        <v>558</v>
      </c>
      <c r="X26" s="34">
        <v>30</v>
      </c>
      <c r="Y26" s="35" t="s">
        <v>97</v>
      </c>
      <c r="Z26" s="1188">
        <v>2.15</v>
      </c>
      <c r="AA26" s="236">
        <f t="shared" si="0"/>
        <v>64.5</v>
      </c>
      <c r="AB26" s="236">
        <f t="shared" si="1"/>
        <v>72.239999999999995</v>
      </c>
      <c r="AC26" s="247"/>
      <c r="AD26" s="36"/>
      <c r="AE26" s="36" t="s">
        <v>52</v>
      </c>
      <c r="AF26" s="38"/>
      <c r="AG26" s="3572"/>
    </row>
    <row r="27" spans="1:33" ht="18" customHeight="1" x14ac:dyDescent="0.25">
      <c r="A27" s="3499"/>
      <c r="B27" s="3516"/>
      <c r="C27" s="3594"/>
      <c r="D27" s="2665"/>
      <c r="E27" s="3597"/>
      <c r="F27" s="2647"/>
      <c r="G27" s="2647"/>
      <c r="H27" s="2647"/>
      <c r="I27" s="3601"/>
      <c r="J27" s="3601"/>
      <c r="K27" s="3604"/>
      <c r="L27" s="3604"/>
      <c r="M27" s="2647"/>
      <c r="N27" s="3113"/>
      <c r="O27" s="3127"/>
      <c r="P27" s="3129"/>
      <c r="Q27" s="3129"/>
      <c r="R27" s="3129"/>
      <c r="S27" s="3143"/>
      <c r="T27" s="2647"/>
      <c r="U27" s="93"/>
      <c r="V27" s="319" t="s">
        <v>47</v>
      </c>
      <c r="W27" s="75" t="s">
        <v>559</v>
      </c>
      <c r="X27" s="34">
        <v>20</v>
      </c>
      <c r="Y27" s="35" t="s">
        <v>97</v>
      </c>
      <c r="Z27" s="1188">
        <v>1.1000000000000001</v>
      </c>
      <c r="AA27" s="236">
        <f t="shared" si="0"/>
        <v>22</v>
      </c>
      <c r="AB27" s="236">
        <f t="shared" si="1"/>
        <v>24.64</v>
      </c>
      <c r="AC27" s="247"/>
      <c r="AD27" s="36"/>
      <c r="AE27" s="36" t="s">
        <v>52</v>
      </c>
      <c r="AF27" s="38"/>
      <c r="AG27" s="3572"/>
    </row>
    <row r="28" spans="1:33" ht="33.950000000000003" customHeight="1" x14ac:dyDescent="0.25">
      <c r="A28" s="3499"/>
      <c r="B28" s="3516"/>
      <c r="C28" s="3594"/>
      <c r="D28" s="2665"/>
      <c r="E28" s="3597"/>
      <c r="F28" s="2647"/>
      <c r="G28" s="2647"/>
      <c r="H28" s="2647"/>
      <c r="I28" s="3601"/>
      <c r="J28" s="3601"/>
      <c r="K28" s="3604"/>
      <c r="L28" s="3604"/>
      <c r="M28" s="2647"/>
      <c r="N28" s="3113"/>
      <c r="O28" s="3127"/>
      <c r="P28" s="3129"/>
      <c r="Q28" s="3129"/>
      <c r="R28" s="3129"/>
      <c r="S28" s="3143"/>
      <c r="T28" s="2647"/>
      <c r="U28" s="93"/>
      <c r="V28" s="319" t="s">
        <v>47</v>
      </c>
      <c r="W28" s="75" t="s">
        <v>560</v>
      </c>
      <c r="X28" s="34">
        <v>10</v>
      </c>
      <c r="Y28" s="35" t="s">
        <v>561</v>
      </c>
      <c r="Z28" s="1188">
        <v>4.4800000000000004</v>
      </c>
      <c r="AA28" s="236">
        <f t="shared" si="0"/>
        <v>44.800000000000004</v>
      </c>
      <c r="AB28" s="236">
        <f t="shared" si="1"/>
        <v>50.176000000000002</v>
      </c>
      <c r="AC28" s="247"/>
      <c r="AD28" s="36"/>
      <c r="AE28" s="36" t="s">
        <v>52</v>
      </c>
      <c r="AF28" s="38"/>
      <c r="AG28" s="3572"/>
    </row>
    <row r="29" spans="1:33" ht="18" customHeight="1" x14ac:dyDescent="0.25">
      <c r="A29" s="3499"/>
      <c r="B29" s="3516"/>
      <c r="C29" s="3594"/>
      <c r="D29" s="2665"/>
      <c r="E29" s="3597"/>
      <c r="F29" s="2647"/>
      <c r="G29" s="2647"/>
      <c r="H29" s="2647"/>
      <c r="I29" s="3601"/>
      <c r="J29" s="3601"/>
      <c r="K29" s="3604"/>
      <c r="L29" s="3604"/>
      <c r="M29" s="2647"/>
      <c r="N29" s="3113"/>
      <c r="O29" s="3127"/>
      <c r="P29" s="3129"/>
      <c r="Q29" s="3129"/>
      <c r="R29" s="3129"/>
      <c r="S29" s="3143"/>
      <c r="T29" s="2647"/>
      <c r="U29" s="93"/>
      <c r="V29" s="319" t="s">
        <v>47</v>
      </c>
      <c r="W29" s="75" t="s">
        <v>562</v>
      </c>
      <c r="X29" s="34">
        <v>5</v>
      </c>
      <c r="Y29" s="35" t="s">
        <v>551</v>
      </c>
      <c r="Z29" s="1188">
        <v>3.9533</v>
      </c>
      <c r="AA29" s="236">
        <f t="shared" si="0"/>
        <v>19.766500000000001</v>
      </c>
      <c r="AB29" s="236">
        <f t="shared" si="1"/>
        <v>22.138480000000001</v>
      </c>
      <c r="AC29" s="247"/>
      <c r="AD29" s="36"/>
      <c r="AE29" s="36" t="s">
        <v>52</v>
      </c>
      <c r="AF29" s="38"/>
      <c r="AG29" s="3572"/>
    </row>
    <row r="30" spans="1:33" ht="18" customHeight="1" x14ac:dyDescent="0.25">
      <c r="A30" s="3499"/>
      <c r="B30" s="3516"/>
      <c r="C30" s="3594"/>
      <c r="D30" s="2665"/>
      <c r="E30" s="3597"/>
      <c r="F30" s="2647"/>
      <c r="G30" s="2647"/>
      <c r="H30" s="2647"/>
      <c r="I30" s="3601"/>
      <c r="J30" s="3601"/>
      <c r="K30" s="3604"/>
      <c r="L30" s="3604"/>
      <c r="M30" s="2647"/>
      <c r="N30" s="3113"/>
      <c r="O30" s="3127"/>
      <c r="P30" s="3129"/>
      <c r="Q30" s="3129"/>
      <c r="R30" s="3129"/>
      <c r="S30" s="3143"/>
      <c r="T30" s="2647"/>
      <c r="U30" s="93"/>
      <c r="V30" s="319" t="s">
        <v>47</v>
      </c>
      <c r="W30" s="75" t="s">
        <v>906</v>
      </c>
      <c r="X30" s="34">
        <v>6</v>
      </c>
      <c r="Y30" s="35" t="s">
        <v>551</v>
      </c>
      <c r="Z30" s="1188">
        <v>9.73</v>
      </c>
      <c r="AA30" s="236">
        <f t="shared" si="0"/>
        <v>58.38</v>
      </c>
      <c r="AB30" s="236">
        <f t="shared" si="1"/>
        <v>65.385599999999997</v>
      </c>
      <c r="AC30" s="247"/>
      <c r="AD30" s="36"/>
      <c r="AE30" s="36" t="s">
        <v>52</v>
      </c>
      <c r="AF30" s="38"/>
      <c r="AG30" s="3572"/>
    </row>
    <row r="31" spans="1:33" ht="18" customHeight="1" x14ac:dyDescent="0.25">
      <c r="A31" s="3499"/>
      <c r="B31" s="3516"/>
      <c r="C31" s="3594"/>
      <c r="D31" s="2665"/>
      <c r="E31" s="3597"/>
      <c r="F31" s="2647"/>
      <c r="G31" s="2647"/>
      <c r="H31" s="2647"/>
      <c r="I31" s="3601"/>
      <c r="J31" s="3601"/>
      <c r="K31" s="3604"/>
      <c r="L31" s="3604"/>
      <c r="M31" s="2647"/>
      <c r="N31" s="3113"/>
      <c r="O31" s="3127"/>
      <c r="P31" s="3129"/>
      <c r="Q31" s="3129"/>
      <c r="R31" s="3129"/>
      <c r="S31" s="3143"/>
      <c r="T31" s="2647"/>
      <c r="U31" s="93"/>
      <c r="V31" s="319" t="s">
        <v>47</v>
      </c>
      <c r="W31" s="75" t="s">
        <v>550</v>
      </c>
      <c r="X31" s="39">
        <v>10</v>
      </c>
      <c r="Y31" s="36" t="s">
        <v>551</v>
      </c>
      <c r="Z31" s="1096">
        <v>2.6</v>
      </c>
      <c r="AA31" s="236">
        <f t="shared" si="0"/>
        <v>26</v>
      </c>
      <c r="AB31" s="236">
        <f t="shared" si="1"/>
        <v>29.12</v>
      </c>
      <c r="AC31" s="247"/>
      <c r="AD31" s="36"/>
      <c r="AE31" s="36" t="s">
        <v>52</v>
      </c>
      <c r="AF31" s="38"/>
      <c r="AG31" s="3572"/>
    </row>
    <row r="32" spans="1:33" ht="18" customHeight="1" x14ac:dyDescent="0.25">
      <c r="A32" s="3500"/>
      <c r="B32" s="3516"/>
      <c r="C32" s="3594"/>
      <c r="D32" s="2665"/>
      <c r="E32" s="3597"/>
      <c r="F32" s="2647"/>
      <c r="G32" s="2647"/>
      <c r="H32" s="2647"/>
      <c r="I32" s="3601"/>
      <c r="J32" s="3601"/>
      <c r="K32" s="3604"/>
      <c r="L32" s="3604"/>
      <c r="M32" s="2647"/>
      <c r="N32" s="3113"/>
      <c r="O32" s="3127"/>
      <c r="P32" s="3129"/>
      <c r="Q32" s="3129"/>
      <c r="R32" s="3129"/>
      <c r="S32" s="3143"/>
      <c r="T32" s="2647"/>
      <c r="U32" s="93"/>
      <c r="V32" s="319" t="s">
        <v>47</v>
      </c>
      <c r="W32" s="75" t="s">
        <v>563</v>
      </c>
      <c r="X32" s="278">
        <v>5</v>
      </c>
      <c r="Y32" s="36" t="s">
        <v>551</v>
      </c>
      <c r="Z32" s="1096">
        <v>1.52</v>
      </c>
      <c r="AA32" s="236">
        <f t="shared" si="0"/>
        <v>7.6</v>
      </c>
      <c r="AB32" s="236">
        <f t="shared" si="1"/>
        <v>8.5120000000000005</v>
      </c>
      <c r="AC32" s="247"/>
      <c r="AD32" s="36"/>
      <c r="AE32" s="36" t="s">
        <v>52</v>
      </c>
      <c r="AF32" s="38"/>
      <c r="AG32" s="3572"/>
    </row>
    <row r="33" spans="1:33" ht="18" customHeight="1" x14ac:dyDescent="0.25">
      <c r="A33" s="3606" t="s">
        <v>537</v>
      </c>
      <c r="B33" s="3516"/>
      <c r="C33" s="3594"/>
      <c r="D33" s="2665"/>
      <c r="E33" s="3597"/>
      <c r="F33" s="2647"/>
      <c r="G33" s="2647"/>
      <c r="H33" s="2647"/>
      <c r="I33" s="3601"/>
      <c r="J33" s="3601"/>
      <c r="K33" s="3604"/>
      <c r="L33" s="3604"/>
      <c r="M33" s="2647"/>
      <c r="N33" s="3113"/>
      <c r="O33" s="3127"/>
      <c r="P33" s="3129"/>
      <c r="Q33" s="3129"/>
      <c r="R33" s="3129"/>
      <c r="S33" s="3143"/>
      <c r="T33" s="2647"/>
      <c r="U33" s="93"/>
      <c r="V33" s="319" t="s">
        <v>47</v>
      </c>
      <c r="W33" s="75" t="s">
        <v>100</v>
      </c>
      <c r="X33" s="278">
        <v>54</v>
      </c>
      <c r="Y33" s="36" t="s">
        <v>551</v>
      </c>
      <c r="Z33" s="1096">
        <v>2.5228000000000002</v>
      </c>
      <c r="AA33" s="236">
        <f t="shared" si="0"/>
        <v>136.2312</v>
      </c>
      <c r="AB33" s="236">
        <f t="shared" si="1"/>
        <v>152.57894400000001</v>
      </c>
      <c r="AC33" s="247"/>
      <c r="AD33" s="36"/>
      <c r="AE33" s="36" t="s">
        <v>52</v>
      </c>
      <c r="AF33" s="38"/>
      <c r="AG33" s="3572"/>
    </row>
    <row r="34" spans="1:33" ht="18" customHeight="1" x14ac:dyDescent="0.25">
      <c r="A34" s="3499"/>
      <c r="B34" s="3516"/>
      <c r="C34" s="3594"/>
      <c r="D34" s="2665"/>
      <c r="E34" s="3597"/>
      <c r="F34" s="2647"/>
      <c r="G34" s="2647"/>
      <c r="H34" s="2647"/>
      <c r="I34" s="3601"/>
      <c r="J34" s="3601"/>
      <c r="K34" s="3604"/>
      <c r="L34" s="3604"/>
      <c r="M34" s="2647"/>
      <c r="N34" s="3113"/>
      <c r="O34" s="3127"/>
      <c r="P34" s="3129"/>
      <c r="Q34" s="3129"/>
      <c r="R34" s="3129"/>
      <c r="S34" s="3143"/>
      <c r="T34" s="2647"/>
      <c r="U34" s="93"/>
      <c r="V34" s="319" t="s">
        <v>47</v>
      </c>
      <c r="W34" s="75" t="s">
        <v>1257</v>
      </c>
      <c r="X34" s="278">
        <v>1</v>
      </c>
      <c r="Y34" s="36" t="s">
        <v>541</v>
      </c>
      <c r="Z34" s="1096">
        <v>1.5518000000000001</v>
      </c>
      <c r="AA34" s="236">
        <f t="shared" si="0"/>
        <v>1.5518000000000001</v>
      </c>
      <c r="AB34" s="236">
        <f t="shared" si="1"/>
        <v>1.738016</v>
      </c>
      <c r="AC34" s="247"/>
      <c r="AD34" s="36"/>
      <c r="AE34" s="36" t="s">
        <v>52</v>
      </c>
      <c r="AF34" s="38"/>
      <c r="AG34" s="3572"/>
    </row>
    <row r="35" spans="1:33" ht="18" customHeight="1" x14ac:dyDescent="0.25">
      <c r="A35" s="3499"/>
      <c r="B35" s="3516"/>
      <c r="C35" s="3594"/>
      <c r="D35" s="2665"/>
      <c r="E35" s="3597"/>
      <c r="F35" s="2647"/>
      <c r="G35" s="2647"/>
      <c r="H35" s="2647"/>
      <c r="I35" s="3601"/>
      <c r="J35" s="3601"/>
      <c r="K35" s="3604"/>
      <c r="L35" s="3604"/>
      <c r="M35" s="2647"/>
      <c r="N35" s="3113"/>
      <c r="O35" s="3127"/>
      <c r="P35" s="3129"/>
      <c r="Q35" s="3129"/>
      <c r="R35" s="3129"/>
      <c r="S35" s="3143"/>
      <c r="T35" s="2647"/>
      <c r="U35" s="93"/>
      <c r="V35" s="319" t="s">
        <v>47</v>
      </c>
      <c r="W35" s="75" t="s">
        <v>564</v>
      </c>
      <c r="X35" s="278">
        <v>10</v>
      </c>
      <c r="Y35" s="36" t="s">
        <v>565</v>
      </c>
      <c r="Z35" s="1096">
        <v>5.01</v>
      </c>
      <c r="AA35" s="236">
        <f t="shared" si="0"/>
        <v>50.099999999999994</v>
      </c>
      <c r="AB35" s="236">
        <f t="shared" si="1"/>
        <v>56.111999999999995</v>
      </c>
      <c r="AC35" s="247"/>
      <c r="AD35" s="36"/>
      <c r="AE35" s="36" t="s">
        <v>52</v>
      </c>
      <c r="AF35" s="38"/>
      <c r="AG35" s="3572"/>
    </row>
    <row r="36" spans="1:33" ht="33.950000000000003" customHeight="1" x14ac:dyDescent="0.25">
      <c r="A36" s="3499"/>
      <c r="B36" s="3516"/>
      <c r="C36" s="3594"/>
      <c r="D36" s="2665"/>
      <c r="E36" s="3597"/>
      <c r="F36" s="2647"/>
      <c r="G36" s="2647"/>
      <c r="H36" s="2647"/>
      <c r="I36" s="3601"/>
      <c r="J36" s="3601"/>
      <c r="K36" s="3604"/>
      <c r="L36" s="3604"/>
      <c r="M36" s="2647"/>
      <c r="N36" s="3113"/>
      <c r="O36" s="3127"/>
      <c r="P36" s="3129"/>
      <c r="Q36" s="3129"/>
      <c r="R36" s="3129"/>
      <c r="S36" s="3143"/>
      <c r="T36" s="2647"/>
      <c r="U36" s="93"/>
      <c r="V36" s="1184">
        <v>170300090004</v>
      </c>
      <c r="W36" s="75" t="s">
        <v>1192</v>
      </c>
      <c r="X36" s="39">
        <v>5</v>
      </c>
      <c r="Y36" s="36" t="s">
        <v>551</v>
      </c>
      <c r="Z36" s="1096">
        <v>12.5</v>
      </c>
      <c r="AA36" s="236">
        <f t="shared" si="0"/>
        <v>62.5</v>
      </c>
      <c r="AB36" s="236">
        <f t="shared" si="1"/>
        <v>70</v>
      </c>
      <c r="AC36" s="247"/>
      <c r="AD36" s="36"/>
      <c r="AE36" s="36" t="s">
        <v>52</v>
      </c>
      <c r="AF36" s="38"/>
      <c r="AG36" s="3572"/>
    </row>
    <row r="37" spans="1:33" ht="18" customHeight="1" x14ac:dyDescent="0.25">
      <c r="A37" s="3499"/>
      <c r="B37" s="3516"/>
      <c r="C37" s="3594"/>
      <c r="D37" s="2665"/>
      <c r="E37" s="3597"/>
      <c r="F37" s="2647"/>
      <c r="G37" s="2647"/>
      <c r="H37" s="2647"/>
      <c r="I37" s="3601"/>
      <c r="J37" s="3601"/>
      <c r="K37" s="3604"/>
      <c r="L37" s="3604"/>
      <c r="M37" s="2647"/>
      <c r="N37" s="3113"/>
      <c r="O37" s="3127"/>
      <c r="P37" s="3129"/>
      <c r="Q37" s="3129"/>
      <c r="R37" s="3129"/>
      <c r="S37" s="3143"/>
      <c r="T37" s="2647"/>
      <c r="U37" s="93"/>
      <c r="V37" s="1044" t="s">
        <v>609</v>
      </c>
      <c r="W37" s="75" t="s">
        <v>1176</v>
      </c>
      <c r="X37" s="39">
        <v>6</v>
      </c>
      <c r="Y37" s="36" t="s">
        <v>541</v>
      </c>
      <c r="Z37" s="1096">
        <v>19.16</v>
      </c>
      <c r="AA37" s="236">
        <f t="shared" si="0"/>
        <v>114.96000000000001</v>
      </c>
      <c r="AB37" s="236">
        <f t="shared" si="1"/>
        <v>128.7552</v>
      </c>
      <c r="AC37" s="247"/>
      <c r="AD37" s="36"/>
      <c r="AE37" s="36" t="s">
        <v>52</v>
      </c>
      <c r="AF37" s="38"/>
      <c r="AG37" s="3572"/>
    </row>
    <row r="38" spans="1:33" ht="33.950000000000003" customHeight="1" x14ac:dyDescent="0.25">
      <c r="A38" s="3499"/>
      <c r="B38" s="3516"/>
      <c r="C38" s="3594"/>
      <c r="D38" s="2665"/>
      <c r="E38" s="3597"/>
      <c r="F38" s="2647"/>
      <c r="G38" s="2647"/>
      <c r="H38" s="2647"/>
      <c r="I38" s="3601"/>
      <c r="J38" s="3601"/>
      <c r="K38" s="3604"/>
      <c r="L38" s="3604"/>
      <c r="M38" s="2647"/>
      <c r="N38" s="3113"/>
      <c r="O38" s="3127"/>
      <c r="P38" s="3129"/>
      <c r="Q38" s="3129"/>
      <c r="R38" s="3129"/>
      <c r="S38" s="3143"/>
      <c r="T38" s="2647"/>
      <c r="U38" s="93"/>
      <c r="V38" s="1184">
        <v>170300090004</v>
      </c>
      <c r="W38" s="75" t="s">
        <v>1193</v>
      </c>
      <c r="X38" s="39">
        <v>4</v>
      </c>
      <c r="Y38" s="36" t="s">
        <v>551</v>
      </c>
      <c r="Z38" s="1096">
        <v>15.13</v>
      </c>
      <c r="AA38" s="236">
        <f>+X38*Z38</f>
        <v>60.52</v>
      </c>
      <c r="AB38" s="236">
        <f>+AA38*0.12+AA38</f>
        <v>67.78240000000001</v>
      </c>
      <c r="AC38" s="247"/>
      <c r="AD38" s="36"/>
      <c r="AE38" s="36" t="s">
        <v>52</v>
      </c>
      <c r="AF38" s="38"/>
      <c r="AG38" s="3572"/>
    </row>
    <row r="39" spans="1:33" ht="18" customHeight="1" x14ac:dyDescent="0.25">
      <c r="A39" s="3499"/>
      <c r="B39" s="3516"/>
      <c r="C39" s="3594"/>
      <c r="D39" s="2665"/>
      <c r="E39" s="3597"/>
      <c r="F39" s="2647"/>
      <c r="G39" s="2647"/>
      <c r="H39" s="2647"/>
      <c r="I39" s="3601"/>
      <c r="J39" s="3601"/>
      <c r="K39" s="3604"/>
      <c r="L39" s="3604"/>
      <c r="M39" s="2647"/>
      <c r="N39" s="3113"/>
      <c r="O39" s="3127"/>
      <c r="P39" s="3129"/>
      <c r="Q39" s="3129"/>
      <c r="R39" s="3129"/>
      <c r="S39" s="3143"/>
      <c r="T39" s="2647"/>
      <c r="U39" s="93"/>
      <c r="V39" s="1174"/>
      <c r="W39" s="1048" t="s">
        <v>592</v>
      </c>
      <c r="X39" s="365">
        <v>1</v>
      </c>
      <c r="Y39" s="282" t="s">
        <v>551</v>
      </c>
      <c r="Z39" s="1189">
        <v>0.70499999999999996</v>
      </c>
      <c r="AA39" s="236">
        <f>+X39*Z39</f>
        <v>0.70499999999999996</v>
      </c>
      <c r="AB39" s="236">
        <f>+AA39*0.12+AA39</f>
        <v>0.78959999999999997</v>
      </c>
      <c r="AC39" s="247"/>
      <c r="AD39" s="36"/>
      <c r="AE39" s="36" t="s">
        <v>52</v>
      </c>
      <c r="AF39" s="38"/>
      <c r="AG39" s="3572"/>
    </row>
    <row r="40" spans="1:33" ht="18" customHeight="1" x14ac:dyDescent="0.25">
      <c r="A40" s="3499"/>
      <c r="B40" s="3516"/>
      <c r="C40" s="3594"/>
      <c r="D40" s="2665"/>
      <c r="E40" s="3597"/>
      <c r="F40" s="2647"/>
      <c r="G40" s="2647"/>
      <c r="H40" s="2647"/>
      <c r="I40" s="3601"/>
      <c r="J40" s="3601"/>
      <c r="K40" s="3604"/>
      <c r="L40" s="3604"/>
      <c r="M40" s="2647"/>
      <c r="N40" s="3113"/>
      <c r="O40" s="3127"/>
      <c r="P40" s="3129"/>
      <c r="Q40" s="3129"/>
      <c r="R40" s="3129"/>
      <c r="S40" s="3143"/>
      <c r="T40" s="2647"/>
      <c r="U40" s="324" t="s">
        <v>64</v>
      </c>
      <c r="V40" s="94"/>
      <c r="W40" s="325" t="s">
        <v>540</v>
      </c>
      <c r="X40" s="39"/>
      <c r="Y40" s="36"/>
      <c r="Z40" s="1096"/>
      <c r="AA40" s="236"/>
      <c r="AB40" s="236"/>
      <c r="AC40" s="247">
        <f>SUM(AB41:AB71)</f>
        <v>413.36959999999993</v>
      </c>
      <c r="AD40" s="36"/>
      <c r="AE40" s="36"/>
      <c r="AF40" s="38"/>
      <c r="AG40" s="3572"/>
    </row>
    <row r="41" spans="1:33" ht="18" customHeight="1" x14ac:dyDescent="0.25">
      <c r="A41" s="3499"/>
      <c r="B41" s="3516"/>
      <c r="C41" s="3594"/>
      <c r="D41" s="2665"/>
      <c r="E41" s="3597"/>
      <c r="F41" s="2647"/>
      <c r="G41" s="2647"/>
      <c r="H41" s="2647"/>
      <c r="I41" s="3601"/>
      <c r="J41" s="3601"/>
      <c r="K41" s="3604"/>
      <c r="L41" s="3604"/>
      <c r="M41" s="2647"/>
      <c r="N41" s="3113"/>
      <c r="O41" s="3127"/>
      <c r="P41" s="3129"/>
      <c r="Q41" s="3129"/>
      <c r="R41" s="3129"/>
      <c r="S41" s="3143"/>
      <c r="T41" s="2647"/>
      <c r="U41" s="93"/>
      <c r="V41" s="319" t="s">
        <v>47</v>
      </c>
      <c r="W41" s="1094" t="s">
        <v>566</v>
      </c>
      <c r="X41" s="39">
        <v>1</v>
      </c>
      <c r="Y41" s="94" t="s">
        <v>541</v>
      </c>
      <c r="Z41" s="1096">
        <v>5.92</v>
      </c>
      <c r="AA41" s="236">
        <f t="shared" si="0"/>
        <v>5.92</v>
      </c>
      <c r="AB41" s="236">
        <f t="shared" si="1"/>
        <v>6.6303999999999998</v>
      </c>
      <c r="AC41" s="247"/>
      <c r="AD41" s="36"/>
      <c r="AE41" s="36" t="s">
        <v>52</v>
      </c>
      <c r="AF41" s="38"/>
      <c r="AG41" s="3572"/>
    </row>
    <row r="42" spans="1:33" ht="18" customHeight="1" x14ac:dyDescent="0.25">
      <c r="A42" s="3499"/>
      <c r="B42" s="3516"/>
      <c r="C42" s="3594"/>
      <c r="D42" s="2665"/>
      <c r="E42" s="3597"/>
      <c r="F42" s="2647"/>
      <c r="G42" s="2647"/>
      <c r="H42" s="2647"/>
      <c r="I42" s="3601"/>
      <c r="J42" s="3601"/>
      <c r="K42" s="3604"/>
      <c r="L42" s="3604"/>
      <c r="M42" s="2647"/>
      <c r="N42" s="3113"/>
      <c r="O42" s="3127"/>
      <c r="P42" s="3129"/>
      <c r="Q42" s="3129"/>
      <c r="R42" s="3129"/>
      <c r="S42" s="3143"/>
      <c r="T42" s="2647"/>
      <c r="U42" s="93"/>
      <c r="V42" s="319" t="s">
        <v>47</v>
      </c>
      <c r="W42" s="1094" t="s">
        <v>567</v>
      </c>
      <c r="X42" s="39">
        <v>6</v>
      </c>
      <c r="Y42" s="94" t="s">
        <v>187</v>
      </c>
      <c r="Z42" s="1096">
        <v>1.8</v>
      </c>
      <c r="AA42" s="236">
        <f t="shared" si="0"/>
        <v>10.8</v>
      </c>
      <c r="AB42" s="236">
        <f t="shared" si="1"/>
        <v>12.096</v>
      </c>
      <c r="AC42" s="247"/>
      <c r="AD42" s="36"/>
      <c r="AE42" s="36" t="s">
        <v>52</v>
      </c>
      <c r="AF42" s="38"/>
      <c r="AG42" s="3572"/>
    </row>
    <row r="43" spans="1:33" ht="18" customHeight="1" x14ac:dyDescent="0.25">
      <c r="A43" s="3499"/>
      <c r="B43" s="3516"/>
      <c r="C43" s="3594"/>
      <c r="D43" s="2665"/>
      <c r="E43" s="3597"/>
      <c r="F43" s="2647"/>
      <c r="G43" s="2647"/>
      <c r="H43" s="2647"/>
      <c r="I43" s="3601"/>
      <c r="J43" s="3601"/>
      <c r="K43" s="3604"/>
      <c r="L43" s="3604"/>
      <c r="M43" s="2647"/>
      <c r="N43" s="3113"/>
      <c r="O43" s="3127"/>
      <c r="P43" s="3129"/>
      <c r="Q43" s="3129"/>
      <c r="R43" s="3129"/>
      <c r="S43" s="3143"/>
      <c r="T43" s="2647"/>
      <c r="U43" s="93"/>
      <c r="V43" s="319" t="s">
        <v>47</v>
      </c>
      <c r="W43" s="1094" t="s">
        <v>568</v>
      </c>
      <c r="X43" s="39">
        <v>3</v>
      </c>
      <c r="Y43" s="94" t="s">
        <v>569</v>
      </c>
      <c r="Z43" s="1096">
        <v>7.6</v>
      </c>
      <c r="AA43" s="236">
        <f t="shared" si="0"/>
        <v>22.799999999999997</v>
      </c>
      <c r="AB43" s="236">
        <f t="shared" si="1"/>
        <v>25.535999999999998</v>
      </c>
      <c r="AC43" s="247"/>
      <c r="AD43" s="36"/>
      <c r="AE43" s="36" t="s">
        <v>52</v>
      </c>
      <c r="AF43" s="38"/>
      <c r="AG43" s="3572"/>
    </row>
    <row r="44" spans="1:33" ht="18" customHeight="1" x14ac:dyDescent="0.25">
      <c r="A44" s="3499"/>
      <c r="B44" s="3516"/>
      <c r="C44" s="3594"/>
      <c r="D44" s="2665"/>
      <c r="E44" s="3597"/>
      <c r="F44" s="2647"/>
      <c r="G44" s="2647"/>
      <c r="H44" s="2647"/>
      <c r="I44" s="3601"/>
      <c r="J44" s="3601"/>
      <c r="K44" s="3604"/>
      <c r="L44" s="3604"/>
      <c r="M44" s="2647"/>
      <c r="N44" s="3113"/>
      <c r="O44" s="3127"/>
      <c r="P44" s="3129"/>
      <c r="Q44" s="3129"/>
      <c r="R44" s="3129"/>
      <c r="S44" s="3143"/>
      <c r="T44" s="2647"/>
      <c r="U44" s="93"/>
      <c r="V44" s="319" t="s">
        <v>47</v>
      </c>
      <c r="W44" s="1094" t="s">
        <v>570</v>
      </c>
      <c r="X44" s="39">
        <v>2</v>
      </c>
      <c r="Y44" s="94" t="s">
        <v>565</v>
      </c>
      <c r="Z44" s="1096">
        <v>1.2</v>
      </c>
      <c r="AA44" s="236">
        <f t="shared" si="0"/>
        <v>2.4</v>
      </c>
      <c r="AB44" s="236">
        <f t="shared" si="1"/>
        <v>2.6879999999999997</v>
      </c>
      <c r="AC44" s="247"/>
      <c r="AD44" s="36"/>
      <c r="AE44" s="36" t="s">
        <v>52</v>
      </c>
      <c r="AF44" s="38"/>
      <c r="AG44" s="3572"/>
    </row>
    <row r="45" spans="1:33" ht="18" customHeight="1" x14ac:dyDescent="0.25">
      <c r="A45" s="3499"/>
      <c r="B45" s="3516"/>
      <c r="C45" s="3594"/>
      <c r="D45" s="2665"/>
      <c r="E45" s="3597"/>
      <c r="F45" s="2647"/>
      <c r="G45" s="2647"/>
      <c r="H45" s="2647"/>
      <c r="I45" s="3601"/>
      <c r="J45" s="3601"/>
      <c r="K45" s="3604"/>
      <c r="L45" s="3604"/>
      <c r="M45" s="2647"/>
      <c r="N45" s="3113"/>
      <c r="O45" s="3127"/>
      <c r="P45" s="3129"/>
      <c r="Q45" s="3129"/>
      <c r="R45" s="3129"/>
      <c r="S45" s="3143"/>
      <c r="T45" s="2647"/>
      <c r="U45" s="93"/>
      <c r="V45" s="319" t="s">
        <v>47</v>
      </c>
      <c r="W45" s="1094" t="s">
        <v>571</v>
      </c>
      <c r="X45" s="39">
        <v>2</v>
      </c>
      <c r="Y45" s="94" t="s">
        <v>79</v>
      </c>
      <c r="Z45" s="1096">
        <v>1.2</v>
      </c>
      <c r="AA45" s="236">
        <f t="shared" si="0"/>
        <v>2.4</v>
      </c>
      <c r="AB45" s="236">
        <f t="shared" si="1"/>
        <v>2.6879999999999997</v>
      </c>
      <c r="AC45" s="247"/>
      <c r="AD45" s="36"/>
      <c r="AE45" s="36" t="s">
        <v>52</v>
      </c>
      <c r="AF45" s="38"/>
      <c r="AG45" s="3572"/>
    </row>
    <row r="46" spans="1:33" ht="18" customHeight="1" x14ac:dyDescent="0.25">
      <c r="A46" s="3499"/>
      <c r="B46" s="3516"/>
      <c r="C46" s="3594"/>
      <c r="D46" s="2665"/>
      <c r="E46" s="3597"/>
      <c r="F46" s="2647"/>
      <c r="G46" s="2647"/>
      <c r="H46" s="2647"/>
      <c r="I46" s="3601"/>
      <c r="J46" s="3601"/>
      <c r="K46" s="3604"/>
      <c r="L46" s="3604"/>
      <c r="M46" s="2647"/>
      <c r="N46" s="3113"/>
      <c r="O46" s="3127"/>
      <c r="P46" s="3129"/>
      <c r="Q46" s="3129"/>
      <c r="R46" s="3129"/>
      <c r="S46" s="3143"/>
      <c r="T46" s="2647"/>
      <c r="U46" s="93"/>
      <c r="V46" s="319" t="s">
        <v>47</v>
      </c>
      <c r="W46" s="1094" t="s">
        <v>572</v>
      </c>
      <c r="X46" s="39">
        <v>5</v>
      </c>
      <c r="Y46" s="94" t="s">
        <v>565</v>
      </c>
      <c r="Z46" s="1096">
        <v>0.63</v>
      </c>
      <c r="AA46" s="236">
        <f t="shared" si="0"/>
        <v>3.15</v>
      </c>
      <c r="AB46" s="236">
        <f t="shared" si="1"/>
        <v>3.528</v>
      </c>
      <c r="AC46" s="247"/>
      <c r="AD46" s="36"/>
      <c r="AE46" s="36" t="s">
        <v>52</v>
      </c>
      <c r="AF46" s="38"/>
      <c r="AG46" s="3572"/>
    </row>
    <row r="47" spans="1:33" ht="18" customHeight="1" x14ac:dyDescent="0.25">
      <c r="A47" s="3499"/>
      <c r="B47" s="3516"/>
      <c r="C47" s="3594"/>
      <c r="D47" s="2665"/>
      <c r="E47" s="3597"/>
      <c r="F47" s="2647"/>
      <c r="G47" s="2647"/>
      <c r="H47" s="2647"/>
      <c r="I47" s="3601"/>
      <c r="J47" s="3601"/>
      <c r="K47" s="3604"/>
      <c r="L47" s="3604"/>
      <c r="M47" s="2647"/>
      <c r="N47" s="3113"/>
      <c r="O47" s="3127"/>
      <c r="P47" s="3129"/>
      <c r="Q47" s="3129"/>
      <c r="R47" s="3129"/>
      <c r="S47" s="3143"/>
      <c r="T47" s="2647"/>
      <c r="U47" s="93"/>
      <c r="V47" s="319" t="s">
        <v>47</v>
      </c>
      <c r="W47" s="1094" t="s">
        <v>573</v>
      </c>
      <c r="X47" s="39">
        <v>25</v>
      </c>
      <c r="Y47" s="94" t="s">
        <v>187</v>
      </c>
      <c r="Z47" s="1096">
        <v>2.09</v>
      </c>
      <c r="AA47" s="236">
        <f t="shared" si="0"/>
        <v>52.25</v>
      </c>
      <c r="AB47" s="236">
        <f t="shared" si="1"/>
        <v>58.519999999999996</v>
      </c>
      <c r="AC47" s="247"/>
      <c r="AD47" s="36"/>
      <c r="AE47" s="36" t="s">
        <v>52</v>
      </c>
      <c r="AF47" s="38"/>
      <c r="AG47" s="3572"/>
    </row>
    <row r="48" spans="1:33" ht="18" customHeight="1" x14ac:dyDescent="0.25">
      <c r="A48" s="3499"/>
      <c r="B48" s="3516"/>
      <c r="C48" s="3594"/>
      <c r="D48" s="2665"/>
      <c r="E48" s="3597"/>
      <c r="F48" s="2647"/>
      <c r="G48" s="2647"/>
      <c r="H48" s="2647"/>
      <c r="I48" s="3601"/>
      <c r="J48" s="3601"/>
      <c r="K48" s="3604"/>
      <c r="L48" s="3604"/>
      <c r="M48" s="2647"/>
      <c r="N48" s="3113"/>
      <c r="O48" s="3127"/>
      <c r="P48" s="3129"/>
      <c r="Q48" s="3129"/>
      <c r="R48" s="3129"/>
      <c r="S48" s="3143"/>
      <c r="T48" s="2647"/>
      <c r="U48" s="93"/>
      <c r="V48" s="319" t="s">
        <v>47</v>
      </c>
      <c r="W48" s="1094" t="s">
        <v>574</v>
      </c>
      <c r="X48" s="39">
        <v>25</v>
      </c>
      <c r="Y48" s="94" t="s">
        <v>187</v>
      </c>
      <c r="Z48" s="1096">
        <v>0.84</v>
      </c>
      <c r="AA48" s="236">
        <f t="shared" si="0"/>
        <v>21</v>
      </c>
      <c r="AB48" s="236">
        <f t="shared" si="1"/>
        <v>23.52</v>
      </c>
      <c r="AC48" s="247"/>
      <c r="AD48" s="36"/>
      <c r="AE48" s="36" t="s">
        <v>52</v>
      </c>
      <c r="AF48" s="38"/>
      <c r="AG48" s="3572"/>
    </row>
    <row r="49" spans="1:33" ht="18" customHeight="1" x14ac:dyDescent="0.25">
      <c r="A49" s="3499"/>
      <c r="B49" s="3516"/>
      <c r="C49" s="3594"/>
      <c r="D49" s="2665"/>
      <c r="E49" s="3597"/>
      <c r="F49" s="2647"/>
      <c r="G49" s="2647"/>
      <c r="H49" s="2647"/>
      <c r="I49" s="3601"/>
      <c r="J49" s="3601"/>
      <c r="K49" s="3604"/>
      <c r="L49" s="3604"/>
      <c r="M49" s="2647"/>
      <c r="N49" s="3113"/>
      <c r="O49" s="3127"/>
      <c r="P49" s="3129"/>
      <c r="Q49" s="3129"/>
      <c r="R49" s="3129"/>
      <c r="S49" s="3143"/>
      <c r="T49" s="2647"/>
      <c r="U49" s="93"/>
      <c r="V49" s="319" t="s">
        <v>47</v>
      </c>
      <c r="W49" s="1094" t="s">
        <v>575</v>
      </c>
      <c r="X49" s="39">
        <v>25</v>
      </c>
      <c r="Y49" s="94" t="s">
        <v>187</v>
      </c>
      <c r="Z49" s="1096">
        <v>0.45</v>
      </c>
      <c r="AA49" s="236">
        <f t="shared" si="0"/>
        <v>11.25</v>
      </c>
      <c r="AB49" s="236">
        <f t="shared" si="1"/>
        <v>12.6</v>
      </c>
      <c r="AC49" s="247"/>
      <c r="AD49" s="36"/>
      <c r="AE49" s="36" t="s">
        <v>52</v>
      </c>
      <c r="AF49" s="38"/>
      <c r="AG49" s="3572"/>
    </row>
    <row r="50" spans="1:33" ht="18" customHeight="1" x14ac:dyDescent="0.25">
      <c r="A50" s="3499"/>
      <c r="B50" s="3516"/>
      <c r="C50" s="3594"/>
      <c r="D50" s="2665"/>
      <c r="E50" s="3597"/>
      <c r="F50" s="2647"/>
      <c r="G50" s="2647"/>
      <c r="H50" s="2647"/>
      <c r="I50" s="3601"/>
      <c r="J50" s="3601"/>
      <c r="K50" s="3604"/>
      <c r="L50" s="3604"/>
      <c r="M50" s="2647"/>
      <c r="N50" s="3113"/>
      <c r="O50" s="3127"/>
      <c r="P50" s="3129"/>
      <c r="Q50" s="3129"/>
      <c r="R50" s="3129"/>
      <c r="S50" s="3143"/>
      <c r="T50" s="2647"/>
      <c r="U50" s="93"/>
      <c r="V50" s="319" t="s">
        <v>47</v>
      </c>
      <c r="W50" s="1094" t="s">
        <v>576</v>
      </c>
      <c r="X50" s="39">
        <v>50</v>
      </c>
      <c r="Y50" s="94" t="s">
        <v>187</v>
      </c>
      <c r="Z50" s="1096">
        <v>0.69</v>
      </c>
      <c r="AA50" s="236">
        <f t="shared" si="0"/>
        <v>34.5</v>
      </c>
      <c r="AB50" s="236">
        <f t="shared" si="1"/>
        <v>38.64</v>
      </c>
      <c r="AC50" s="247"/>
      <c r="AD50" s="36"/>
      <c r="AE50" s="36" t="s">
        <v>52</v>
      </c>
      <c r="AF50" s="38"/>
      <c r="AG50" s="3572"/>
    </row>
    <row r="51" spans="1:33" ht="18" customHeight="1" x14ac:dyDescent="0.25">
      <c r="A51" s="3499"/>
      <c r="B51" s="3516"/>
      <c r="C51" s="3594"/>
      <c r="D51" s="2665"/>
      <c r="E51" s="3597"/>
      <c r="F51" s="2647"/>
      <c r="G51" s="2647"/>
      <c r="H51" s="2647"/>
      <c r="I51" s="3601"/>
      <c r="J51" s="3601"/>
      <c r="K51" s="3604"/>
      <c r="L51" s="3604"/>
      <c r="M51" s="2647"/>
      <c r="N51" s="3113"/>
      <c r="O51" s="3127"/>
      <c r="P51" s="3129"/>
      <c r="Q51" s="3129"/>
      <c r="R51" s="3129"/>
      <c r="S51" s="3143"/>
      <c r="T51" s="2647"/>
      <c r="U51" s="93"/>
      <c r="V51" s="319" t="s">
        <v>47</v>
      </c>
      <c r="W51" s="1094" t="s">
        <v>577</v>
      </c>
      <c r="X51" s="39">
        <v>25</v>
      </c>
      <c r="Y51" s="94" t="s">
        <v>187</v>
      </c>
      <c r="Z51" s="1096">
        <v>0.61</v>
      </c>
      <c r="AA51" s="236">
        <f t="shared" si="0"/>
        <v>15.25</v>
      </c>
      <c r="AB51" s="236">
        <f t="shared" si="1"/>
        <v>17.079999999999998</v>
      </c>
      <c r="AC51" s="247"/>
      <c r="AD51" s="36"/>
      <c r="AE51" s="36" t="s">
        <v>52</v>
      </c>
      <c r="AF51" s="38"/>
      <c r="AG51" s="3572"/>
    </row>
    <row r="52" spans="1:33" ht="18" customHeight="1" x14ac:dyDescent="0.25">
      <c r="A52" s="3499"/>
      <c r="B52" s="3516"/>
      <c r="C52" s="3594"/>
      <c r="D52" s="2665"/>
      <c r="E52" s="3597"/>
      <c r="F52" s="2647"/>
      <c r="G52" s="2647"/>
      <c r="H52" s="2647"/>
      <c r="I52" s="3601"/>
      <c r="J52" s="3601"/>
      <c r="K52" s="3604"/>
      <c r="L52" s="3604"/>
      <c r="M52" s="2647"/>
      <c r="N52" s="3113"/>
      <c r="O52" s="3127"/>
      <c r="P52" s="3129"/>
      <c r="Q52" s="3129"/>
      <c r="R52" s="3129"/>
      <c r="S52" s="3143"/>
      <c r="T52" s="2647"/>
      <c r="U52" s="93"/>
      <c r="V52" s="319" t="s">
        <v>47</v>
      </c>
      <c r="W52" s="1094" t="s">
        <v>578</v>
      </c>
      <c r="X52" s="39">
        <v>5</v>
      </c>
      <c r="Y52" s="94" t="s">
        <v>551</v>
      </c>
      <c r="Z52" s="1096">
        <v>1.1499999999999999</v>
      </c>
      <c r="AA52" s="236">
        <f t="shared" si="0"/>
        <v>5.75</v>
      </c>
      <c r="AB52" s="236">
        <f t="shared" si="1"/>
        <v>6.4399999999999995</v>
      </c>
      <c r="AC52" s="247"/>
      <c r="AD52" s="36"/>
      <c r="AE52" s="36" t="s">
        <v>52</v>
      </c>
      <c r="AF52" s="38"/>
      <c r="AG52" s="3572"/>
    </row>
    <row r="53" spans="1:33" ht="18" customHeight="1" x14ac:dyDescent="0.25">
      <c r="A53" s="3499"/>
      <c r="B53" s="3516"/>
      <c r="C53" s="3594"/>
      <c r="D53" s="2665"/>
      <c r="E53" s="3597"/>
      <c r="F53" s="2647"/>
      <c r="G53" s="2647"/>
      <c r="H53" s="2647"/>
      <c r="I53" s="3601"/>
      <c r="J53" s="3601"/>
      <c r="K53" s="3604"/>
      <c r="L53" s="3604"/>
      <c r="M53" s="2647"/>
      <c r="N53" s="3113"/>
      <c r="O53" s="3127"/>
      <c r="P53" s="3129"/>
      <c r="Q53" s="3129"/>
      <c r="R53" s="3129"/>
      <c r="S53" s="3143"/>
      <c r="T53" s="2647"/>
      <c r="U53" s="93"/>
      <c r="V53" s="319" t="s">
        <v>47</v>
      </c>
      <c r="W53" s="1094" t="s">
        <v>284</v>
      </c>
      <c r="X53" s="39">
        <v>3</v>
      </c>
      <c r="Y53" s="94" t="s">
        <v>551</v>
      </c>
      <c r="Z53" s="1096">
        <v>5.71</v>
      </c>
      <c r="AA53" s="236">
        <f t="shared" si="0"/>
        <v>17.13</v>
      </c>
      <c r="AB53" s="236">
        <f t="shared" si="1"/>
        <v>19.185599999999997</v>
      </c>
      <c r="AC53" s="247"/>
      <c r="AD53" s="36"/>
      <c r="AE53" s="36" t="s">
        <v>52</v>
      </c>
      <c r="AF53" s="38"/>
      <c r="AG53" s="3572"/>
    </row>
    <row r="54" spans="1:33" ht="18" customHeight="1" x14ac:dyDescent="0.25">
      <c r="A54" s="3499"/>
      <c r="B54" s="3516"/>
      <c r="C54" s="3594"/>
      <c r="D54" s="2665"/>
      <c r="E54" s="3597"/>
      <c r="F54" s="2647"/>
      <c r="G54" s="2647"/>
      <c r="H54" s="2647"/>
      <c r="I54" s="3601"/>
      <c r="J54" s="3601"/>
      <c r="K54" s="3604"/>
      <c r="L54" s="3604"/>
      <c r="M54" s="2647"/>
      <c r="N54" s="3113"/>
      <c r="O54" s="3127"/>
      <c r="P54" s="3129"/>
      <c r="Q54" s="3129"/>
      <c r="R54" s="3129"/>
      <c r="S54" s="3143"/>
      <c r="T54" s="2647"/>
      <c r="U54" s="93"/>
      <c r="V54" s="319" t="s">
        <v>47</v>
      </c>
      <c r="W54" s="1094" t="s">
        <v>579</v>
      </c>
      <c r="X54" s="39">
        <v>20</v>
      </c>
      <c r="Y54" s="94" t="s">
        <v>541</v>
      </c>
      <c r="Z54" s="1096">
        <v>0.1</v>
      </c>
      <c r="AA54" s="236">
        <f t="shared" si="0"/>
        <v>2</v>
      </c>
      <c r="AB54" s="236">
        <f t="shared" si="1"/>
        <v>2.2400000000000002</v>
      </c>
      <c r="AC54" s="247"/>
      <c r="AD54" s="36"/>
      <c r="AE54" s="36" t="s">
        <v>52</v>
      </c>
      <c r="AF54" s="38"/>
      <c r="AG54" s="3572"/>
    </row>
    <row r="55" spans="1:33" ht="18" customHeight="1" x14ac:dyDescent="0.25">
      <c r="A55" s="3499"/>
      <c r="B55" s="3516"/>
      <c r="C55" s="3594"/>
      <c r="D55" s="2665"/>
      <c r="E55" s="3597"/>
      <c r="F55" s="2647"/>
      <c r="G55" s="2647"/>
      <c r="H55" s="2647"/>
      <c r="I55" s="3601"/>
      <c r="J55" s="3601"/>
      <c r="K55" s="3604"/>
      <c r="L55" s="3604"/>
      <c r="M55" s="2647"/>
      <c r="N55" s="3113"/>
      <c r="O55" s="3127"/>
      <c r="P55" s="3129"/>
      <c r="Q55" s="3129"/>
      <c r="R55" s="3129"/>
      <c r="S55" s="3143"/>
      <c r="T55" s="2647"/>
      <c r="U55" s="93"/>
      <c r="V55" s="319" t="s">
        <v>47</v>
      </c>
      <c r="W55" s="1094" t="s">
        <v>580</v>
      </c>
      <c r="X55" s="39">
        <v>50</v>
      </c>
      <c r="Y55" s="94" t="s">
        <v>541</v>
      </c>
      <c r="Z55" s="1096">
        <v>7.0000000000000007E-2</v>
      </c>
      <c r="AA55" s="236">
        <f t="shared" si="0"/>
        <v>3.5000000000000004</v>
      </c>
      <c r="AB55" s="236">
        <f t="shared" si="1"/>
        <v>3.9200000000000004</v>
      </c>
      <c r="AC55" s="247"/>
      <c r="AD55" s="36"/>
      <c r="AE55" s="36" t="s">
        <v>52</v>
      </c>
      <c r="AF55" s="38"/>
      <c r="AG55" s="3572"/>
    </row>
    <row r="56" spans="1:33" ht="18" customHeight="1" x14ac:dyDescent="0.25">
      <c r="A56" s="3499"/>
      <c r="B56" s="3516"/>
      <c r="C56" s="3594"/>
      <c r="D56" s="2665"/>
      <c r="E56" s="3597"/>
      <c r="F56" s="2647"/>
      <c r="G56" s="2647"/>
      <c r="H56" s="2647"/>
      <c r="I56" s="3601"/>
      <c r="J56" s="3601"/>
      <c r="K56" s="3604"/>
      <c r="L56" s="3604"/>
      <c r="M56" s="2647"/>
      <c r="N56" s="3113"/>
      <c r="O56" s="3127"/>
      <c r="P56" s="3129"/>
      <c r="Q56" s="3129"/>
      <c r="R56" s="3129"/>
      <c r="S56" s="3143"/>
      <c r="T56" s="2647"/>
      <c r="U56" s="93"/>
      <c r="V56" s="319" t="s">
        <v>47</v>
      </c>
      <c r="W56" s="1094" t="s">
        <v>581</v>
      </c>
      <c r="X56" s="39">
        <v>50</v>
      </c>
      <c r="Y56" s="94" t="s">
        <v>551</v>
      </c>
      <c r="Z56" s="1096">
        <v>0.06</v>
      </c>
      <c r="AA56" s="236">
        <f t="shared" si="0"/>
        <v>3</v>
      </c>
      <c r="AB56" s="236">
        <f t="shared" si="1"/>
        <v>3.36</v>
      </c>
      <c r="AC56" s="247"/>
      <c r="AD56" s="36"/>
      <c r="AE56" s="36" t="s">
        <v>52</v>
      </c>
      <c r="AF56" s="38"/>
      <c r="AG56" s="3572"/>
    </row>
    <row r="57" spans="1:33" ht="18" customHeight="1" x14ac:dyDescent="0.25">
      <c r="A57" s="3499"/>
      <c r="B57" s="3516"/>
      <c r="C57" s="3594"/>
      <c r="D57" s="2665"/>
      <c r="E57" s="3597"/>
      <c r="F57" s="2647"/>
      <c r="G57" s="2647"/>
      <c r="H57" s="2647"/>
      <c r="I57" s="3601"/>
      <c r="J57" s="3601"/>
      <c r="K57" s="3604"/>
      <c r="L57" s="3604"/>
      <c r="M57" s="2647"/>
      <c r="N57" s="3113"/>
      <c r="O57" s="3127"/>
      <c r="P57" s="3129"/>
      <c r="Q57" s="3129"/>
      <c r="R57" s="3129"/>
      <c r="S57" s="3143"/>
      <c r="T57" s="2647"/>
      <c r="U57" s="93"/>
      <c r="V57" s="319" t="s">
        <v>47</v>
      </c>
      <c r="W57" s="1094" t="s">
        <v>582</v>
      </c>
      <c r="X57" s="39">
        <v>1</v>
      </c>
      <c r="Y57" s="94" t="s">
        <v>79</v>
      </c>
      <c r="Z57" s="1096">
        <v>1.58</v>
      </c>
      <c r="AA57" s="236">
        <f t="shared" si="0"/>
        <v>1.58</v>
      </c>
      <c r="AB57" s="236">
        <f t="shared" si="1"/>
        <v>1.7696000000000001</v>
      </c>
      <c r="AC57" s="247"/>
      <c r="AD57" s="36"/>
      <c r="AE57" s="36" t="s">
        <v>52</v>
      </c>
      <c r="AF57" s="38"/>
      <c r="AG57" s="3572"/>
    </row>
    <row r="58" spans="1:33" ht="18" customHeight="1" x14ac:dyDescent="0.25">
      <c r="A58" s="3499"/>
      <c r="B58" s="3516"/>
      <c r="C58" s="3594"/>
      <c r="D58" s="2665"/>
      <c r="E58" s="3597"/>
      <c r="F58" s="2647"/>
      <c r="G58" s="2647"/>
      <c r="H58" s="2647"/>
      <c r="I58" s="3601"/>
      <c r="J58" s="3601"/>
      <c r="K58" s="3604"/>
      <c r="L58" s="3604"/>
      <c r="M58" s="2647"/>
      <c r="N58" s="3113"/>
      <c r="O58" s="3127"/>
      <c r="P58" s="3129"/>
      <c r="Q58" s="3129"/>
      <c r="R58" s="3129"/>
      <c r="S58" s="3143"/>
      <c r="T58" s="2647"/>
      <c r="U58" s="93"/>
      <c r="V58" s="326">
        <v>17060070000</v>
      </c>
      <c r="W58" s="1094" t="s">
        <v>583</v>
      </c>
      <c r="X58" s="39">
        <v>2</v>
      </c>
      <c r="Y58" s="94" t="s">
        <v>79</v>
      </c>
      <c r="Z58" s="1096">
        <v>1.1299999999999999</v>
      </c>
      <c r="AA58" s="236">
        <f t="shared" si="0"/>
        <v>2.2599999999999998</v>
      </c>
      <c r="AB58" s="236">
        <f t="shared" si="1"/>
        <v>2.5311999999999997</v>
      </c>
      <c r="AC58" s="247"/>
      <c r="AD58" s="36"/>
      <c r="AE58" s="36" t="s">
        <v>52</v>
      </c>
      <c r="AF58" s="38"/>
      <c r="AG58" s="3572"/>
    </row>
    <row r="59" spans="1:33" ht="18" customHeight="1" x14ac:dyDescent="0.25">
      <c r="A59" s="3499"/>
      <c r="B59" s="3516"/>
      <c r="C59" s="3594"/>
      <c r="D59" s="2665"/>
      <c r="E59" s="3597"/>
      <c r="F59" s="2647"/>
      <c r="G59" s="2647"/>
      <c r="H59" s="2647"/>
      <c r="I59" s="3601"/>
      <c r="J59" s="3601"/>
      <c r="K59" s="3604"/>
      <c r="L59" s="3604"/>
      <c r="M59" s="2647"/>
      <c r="N59" s="3113"/>
      <c r="O59" s="3127"/>
      <c r="P59" s="3129"/>
      <c r="Q59" s="3129"/>
      <c r="R59" s="3129"/>
      <c r="S59" s="3143"/>
      <c r="T59" s="2647"/>
      <c r="U59" s="93"/>
      <c r="V59" s="319" t="s">
        <v>47</v>
      </c>
      <c r="W59" s="1094" t="s">
        <v>1247</v>
      </c>
      <c r="X59" s="39">
        <v>300</v>
      </c>
      <c r="Y59" s="94" t="s">
        <v>551</v>
      </c>
      <c r="Z59" s="1096">
        <v>0.14000000000000001</v>
      </c>
      <c r="AA59" s="236">
        <f t="shared" si="0"/>
        <v>42.000000000000007</v>
      </c>
      <c r="AB59" s="236">
        <f t="shared" si="1"/>
        <v>47.040000000000006</v>
      </c>
      <c r="AC59" s="247"/>
      <c r="AD59" s="36"/>
      <c r="AE59" s="36" t="s">
        <v>52</v>
      </c>
      <c r="AF59" s="38"/>
      <c r="AG59" s="3572"/>
    </row>
    <row r="60" spans="1:33" ht="18" customHeight="1" x14ac:dyDescent="0.25">
      <c r="A60" s="3499"/>
      <c r="B60" s="3516"/>
      <c r="C60" s="3594"/>
      <c r="D60" s="2665"/>
      <c r="E60" s="3597"/>
      <c r="F60" s="2647"/>
      <c r="G60" s="2647"/>
      <c r="H60" s="2647"/>
      <c r="I60" s="3601"/>
      <c r="J60" s="3601"/>
      <c r="K60" s="3604"/>
      <c r="L60" s="3604"/>
      <c r="M60" s="2647"/>
      <c r="N60" s="3113"/>
      <c r="O60" s="3127"/>
      <c r="P60" s="3129"/>
      <c r="Q60" s="3129"/>
      <c r="R60" s="3129"/>
      <c r="S60" s="3143"/>
      <c r="T60" s="2647"/>
      <c r="U60" s="93"/>
      <c r="V60" s="319" t="s">
        <v>47</v>
      </c>
      <c r="W60" s="1094" t="s">
        <v>288</v>
      </c>
      <c r="X60" s="39">
        <v>25</v>
      </c>
      <c r="Y60" s="94" t="s">
        <v>551</v>
      </c>
      <c r="Z60" s="1096">
        <v>0.5</v>
      </c>
      <c r="AA60" s="236">
        <f t="shared" si="0"/>
        <v>12.5</v>
      </c>
      <c r="AB60" s="236">
        <f t="shared" si="1"/>
        <v>14</v>
      </c>
      <c r="AC60" s="247"/>
      <c r="AD60" s="36"/>
      <c r="AE60" s="36" t="s">
        <v>52</v>
      </c>
      <c r="AF60" s="38"/>
      <c r="AG60" s="3572"/>
    </row>
    <row r="61" spans="1:33" ht="18" customHeight="1" x14ac:dyDescent="0.25">
      <c r="A61" s="3499"/>
      <c r="B61" s="3516"/>
      <c r="C61" s="3594"/>
      <c r="D61" s="2665"/>
      <c r="E61" s="3597"/>
      <c r="F61" s="2647"/>
      <c r="G61" s="2647"/>
      <c r="H61" s="2647"/>
      <c r="I61" s="3601"/>
      <c r="J61" s="3601"/>
      <c r="K61" s="3604"/>
      <c r="L61" s="3604"/>
      <c r="M61" s="2647"/>
      <c r="N61" s="3113"/>
      <c r="O61" s="3127"/>
      <c r="P61" s="3129"/>
      <c r="Q61" s="3129"/>
      <c r="R61" s="3129"/>
      <c r="S61" s="3143"/>
      <c r="T61" s="2647"/>
      <c r="U61" s="93"/>
      <c r="V61" s="319" t="s">
        <v>47</v>
      </c>
      <c r="W61" s="1094" t="s">
        <v>584</v>
      </c>
      <c r="X61" s="39">
        <v>5</v>
      </c>
      <c r="Y61" s="94" t="s">
        <v>551</v>
      </c>
      <c r="Z61" s="1096">
        <v>0.96</v>
      </c>
      <c r="AA61" s="236">
        <f t="shared" si="0"/>
        <v>4.8</v>
      </c>
      <c r="AB61" s="236">
        <f t="shared" si="1"/>
        <v>5.3759999999999994</v>
      </c>
      <c r="AC61" s="247"/>
      <c r="AD61" s="36"/>
      <c r="AE61" s="36" t="s">
        <v>52</v>
      </c>
      <c r="AF61" s="38"/>
      <c r="AG61" s="3572"/>
    </row>
    <row r="62" spans="1:33" ht="18" customHeight="1" x14ac:dyDescent="0.25">
      <c r="A62" s="3499"/>
      <c r="B62" s="3516"/>
      <c r="C62" s="3594"/>
      <c r="D62" s="2665"/>
      <c r="E62" s="3597"/>
      <c r="F62" s="2647"/>
      <c r="G62" s="2647"/>
      <c r="H62" s="2647"/>
      <c r="I62" s="3601"/>
      <c r="J62" s="3601"/>
      <c r="K62" s="3604"/>
      <c r="L62" s="3604"/>
      <c r="M62" s="2647"/>
      <c r="N62" s="3113"/>
      <c r="O62" s="3127"/>
      <c r="P62" s="3129"/>
      <c r="Q62" s="3129"/>
      <c r="R62" s="3129"/>
      <c r="S62" s="3143"/>
      <c r="T62" s="2647"/>
      <c r="U62" s="93"/>
      <c r="V62" s="319" t="s">
        <v>47</v>
      </c>
      <c r="W62" s="1094" t="s">
        <v>585</v>
      </c>
      <c r="X62" s="39">
        <v>51</v>
      </c>
      <c r="Y62" s="94" t="s">
        <v>109</v>
      </c>
      <c r="Z62" s="1096">
        <v>0.22</v>
      </c>
      <c r="AA62" s="236">
        <f t="shared" si="0"/>
        <v>11.22</v>
      </c>
      <c r="AB62" s="236">
        <f t="shared" si="1"/>
        <v>12.566400000000002</v>
      </c>
      <c r="AC62" s="247"/>
      <c r="AD62" s="36"/>
      <c r="AE62" s="36" t="s">
        <v>52</v>
      </c>
      <c r="AF62" s="38"/>
      <c r="AG62" s="3572"/>
    </row>
    <row r="63" spans="1:33" ht="18" customHeight="1" x14ac:dyDescent="0.25">
      <c r="A63" s="3499"/>
      <c r="B63" s="3516"/>
      <c r="C63" s="3594"/>
      <c r="D63" s="2665"/>
      <c r="E63" s="3597"/>
      <c r="F63" s="2647"/>
      <c r="G63" s="2647"/>
      <c r="H63" s="2647"/>
      <c r="I63" s="3601"/>
      <c r="J63" s="3601"/>
      <c r="K63" s="3604"/>
      <c r="L63" s="3604"/>
      <c r="M63" s="2647"/>
      <c r="N63" s="3113"/>
      <c r="O63" s="3127"/>
      <c r="P63" s="3129"/>
      <c r="Q63" s="3129"/>
      <c r="R63" s="3129"/>
      <c r="S63" s="3143"/>
      <c r="T63" s="2647"/>
      <c r="U63" s="93"/>
      <c r="V63" s="319" t="s">
        <v>47</v>
      </c>
      <c r="W63" s="1094" t="s">
        <v>586</v>
      </c>
      <c r="X63" s="39">
        <v>25</v>
      </c>
      <c r="Y63" s="94" t="s">
        <v>109</v>
      </c>
      <c r="Z63" s="1096">
        <v>0.78</v>
      </c>
      <c r="AA63" s="236">
        <f t="shared" si="0"/>
        <v>19.5</v>
      </c>
      <c r="AB63" s="236">
        <f t="shared" si="1"/>
        <v>21.84</v>
      </c>
      <c r="AC63" s="247"/>
      <c r="AD63" s="36"/>
      <c r="AE63" s="36" t="s">
        <v>52</v>
      </c>
      <c r="AF63" s="38"/>
      <c r="AG63" s="3572"/>
    </row>
    <row r="64" spans="1:33" ht="18" customHeight="1" x14ac:dyDescent="0.25">
      <c r="A64" s="3499"/>
      <c r="B64" s="3516"/>
      <c r="C64" s="3594"/>
      <c r="D64" s="2665"/>
      <c r="E64" s="3597"/>
      <c r="F64" s="2647"/>
      <c r="G64" s="2647"/>
      <c r="H64" s="2647"/>
      <c r="I64" s="3601"/>
      <c r="J64" s="3601"/>
      <c r="K64" s="3604"/>
      <c r="L64" s="3604"/>
      <c r="M64" s="2647"/>
      <c r="N64" s="3113"/>
      <c r="O64" s="3127"/>
      <c r="P64" s="3129"/>
      <c r="Q64" s="3129"/>
      <c r="R64" s="3129"/>
      <c r="S64" s="3143"/>
      <c r="T64" s="2647"/>
      <c r="U64" s="93"/>
      <c r="V64" s="319" t="s">
        <v>47</v>
      </c>
      <c r="W64" s="1094" t="s">
        <v>1194</v>
      </c>
      <c r="X64" s="39">
        <v>25</v>
      </c>
      <c r="Y64" s="94" t="s">
        <v>587</v>
      </c>
      <c r="Z64" s="1096">
        <v>0.19</v>
      </c>
      <c r="AA64" s="236">
        <f t="shared" si="0"/>
        <v>4.75</v>
      </c>
      <c r="AB64" s="236">
        <f t="shared" si="1"/>
        <v>5.32</v>
      </c>
      <c r="AC64" s="247"/>
      <c r="AD64" s="36"/>
      <c r="AE64" s="36" t="s">
        <v>52</v>
      </c>
      <c r="AF64" s="38"/>
      <c r="AG64" s="3572"/>
    </row>
    <row r="65" spans="1:33" ht="18" customHeight="1" x14ac:dyDescent="0.25">
      <c r="A65" s="3500"/>
      <c r="B65" s="3516"/>
      <c r="C65" s="3594"/>
      <c r="D65" s="2665"/>
      <c r="E65" s="3597"/>
      <c r="F65" s="2647"/>
      <c r="G65" s="2647"/>
      <c r="H65" s="2647"/>
      <c r="I65" s="3601"/>
      <c r="J65" s="3601"/>
      <c r="K65" s="3604"/>
      <c r="L65" s="3604"/>
      <c r="M65" s="2647"/>
      <c r="N65" s="3113"/>
      <c r="O65" s="3127"/>
      <c r="P65" s="3129"/>
      <c r="Q65" s="3129"/>
      <c r="R65" s="3129"/>
      <c r="S65" s="3143"/>
      <c r="T65" s="2647"/>
      <c r="U65" s="93"/>
      <c r="V65" s="319" t="s">
        <v>47</v>
      </c>
      <c r="W65" s="1094" t="s">
        <v>588</v>
      </c>
      <c r="X65" s="39">
        <v>24</v>
      </c>
      <c r="Y65" s="94" t="s">
        <v>565</v>
      </c>
      <c r="Z65" s="1096">
        <v>0.64</v>
      </c>
      <c r="AA65" s="236">
        <f t="shared" si="0"/>
        <v>15.36</v>
      </c>
      <c r="AB65" s="236">
        <f t="shared" si="1"/>
        <v>17.203199999999999</v>
      </c>
      <c r="AC65" s="247"/>
      <c r="AD65" s="36"/>
      <c r="AE65" s="36" t="s">
        <v>52</v>
      </c>
      <c r="AF65" s="38"/>
      <c r="AG65" s="3572"/>
    </row>
    <row r="66" spans="1:33" ht="18" customHeight="1" x14ac:dyDescent="0.25">
      <c r="A66" s="3606" t="s">
        <v>537</v>
      </c>
      <c r="B66" s="3516"/>
      <c r="C66" s="3594"/>
      <c r="D66" s="2665"/>
      <c r="E66" s="3597"/>
      <c r="F66" s="2647"/>
      <c r="G66" s="2647"/>
      <c r="H66" s="2647"/>
      <c r="I66" s="3601"/>
      <c r="J66" s="3601"/>
      <c r="K66" s="3604"/>
      <c r="L66" s="3604"/>
      <c r="M66" s="2647"/>
      <c r="N66" s="3113"/>
      <c r="O66" s="3127"/>
      <c r="P66" s="3129"/>
      <c r="Q66" s="3129"/>
      <c r="R66" s="3129"/>
      <c r="S66" s="3143"/>
      <c r="T66" s="2647"/>
      <c r="U66" s="93"/>
      <c r="V66" s="319" t="s">
        <v>47</v>
      </c>
      <c r="W66" s="1094" t="s">
        <v>589</v>
      </c>
      <c r="X66" s="39">
        <v>1</v>
      </c>
      <c r="Y66" s="94" t="s">
        <v>79</v>
      </c>
      <c r="Z66" s="1096">
        <v>3.78</v>
      </c>
      <c r="AA66" s="236">
        <f t="shared" si="0"/>
        <v>3.78</v>
      </c>
      <c r="AB66" s="236">
        <f t="shared" si="1"/>
        <v>4.2336</v>
      </c>
      <c r="AC66" s="247"/>
      <c r="AD66" s="36"/>
      <c r="AE66" s="36" t="s">
        <v>52</v>
      </c>
      <c r="AF66" s="38"/>
      <c r="AG66" s="3572"/>
    </row>
    <row r="67" spans="1:33" ht="18" customHeight="1" x14ac:dyDescent="0.25">
      <c r="A67" s="3499"/>
      <c r="B67" s="3516"/>
      <c r="C67" s="3594"/>
      <c r="D67" s="2665"/>
      <c r="E67" s="3597"/>
      <c r="F67" s="2647"/>
      <c r="G67" s="2647"/>
      <c r="H67" s="2647"/>
      <c r="I67" s="3601"/>
      <c r="J67" s="3601"/>
      <c r="K67" s="3604"/>
      <c r="L67" s="3604"/>
      <c r="M67" s="2647"/>
      <c r="N67" s="3113"/>
      <c r="O67" s="3127"/>
      <c r="P67" s="3129"/>
      <c r="Q67" s="3129"/>
      <c r="R67" s="3129"/>
      <c r="S67" s="3143"/>
      <c r="T67" s="2647"/>
      <c r="U67" s="93"/>
      <c r="V67" s="319" t="s">
        <v>47</v>
      </c>
      <c r="W67" s="1094" t="s">
        <v>590</v>
      </c>
      <c r="X67" s="39">
        <v>30</v>
      </c>
      <c r="Y67" s="94" t="s">
        <v>79</v>
      </c>
      <c r="Z67" s="1096">
        <v>0.19</v>
      </c>
      <c r="AA67" s="236">
        <f t="shared" si="0"/>
        <v>5.7</v>
      </c>
      <c r="AB67" s="236">
        <f t="shared" si="1"/>
        <v>6.3840000000000003</v>
      </c>
      <c r="AC67" s="247"/>
      <c r="AD67" s="36"/>
      <c r="AE67" s="36" t="s">
        <v>52</v>
      </c>
      <c r="AF67" s="38"/>
      <c r="AG67" s="3572"/>
    </row>
    <row r="68" spans="1:33" ht="18" customHeight="1" x14ac:dyDescent="0.25">
      <c r="A68" s="3499"/>
      <c r="B68" s="3516"/>
      <c r="C68" s="3594"/>
      <c r="D68" s="2665"/>
      <c r="E68" s="3597"/>
      <c r="F68" s="2647"/>
      <c r="G68" s="2647"/>
      <c r="H68" s="2647"/>
      <c r="I68" s="3601"/>
      <c r="J68" s="3601"/>
      <c r="K68" s="3604"/>
      <c r="L68" s="3604"/>
      <c r="M68" s="2647"/>
      <c r="N68" s="3113"/>
      <c r="O68" s="3127"/>
      <c r="P68" s="3129"/>
      <c r="Q68" s="3129"/>
      <c r="R68" s="3129"/>
      <c r="S68" s="3143"/>
      <c r="T68" s="2647"/>
      <c r="U68" s="1177"/>
      <c r="V68" s="319" t="s">
        <v>47</v>
      </c>
      <c r="W68" s="368" t="s">
        <v>1195</v>
      </c>
      <c r="X68" s="327">
        <v>2</v>
      </c>
      <c r="Y68" s="94" t="s">
        <v>79</v>
      </c>
      <c r="Z68" s="236">
        <v>1.18</v>
      </c>
      <c r="AA68" s="236">
        <f t="shared" si="0"/>
        <v>2.36</v>
      </c>
      <c r="AB68" s="236">
        <f t="shared" si="1"/>
        <v>2.6431999999999998</v>
      </c>
      <c r="AC68" s="247"/>
      <c r="AD68" s="36"/>
      <c r="AE68" s="1175" t="s">
        <v>52</v>
      </c>
      <c r="AF68" s="38"/>
      <c r="AG68" s="3572"/>
    </row>
    <row r="69" spans="1:33" ht="18" customHeight="1" x14ac:dyDescent="0.25">
      <c r="A69" s="3499"/>
      <c r="B69" s="3516"/>
      <c r="C69" s="3594"/>
      <c r="D69" s="2665"/>
      <c r="E69" s="3597"/>
      <c r="F69" s="2647"/>
      <c r="G69" s="2647"/>
      <c r="H69" s="2647"/>
      <c r="I69" s="3601"/>
      <c r="J69" s="3601"/>
      <c r="K69" s="3604"/>
      <c r="L69" s="3604"/>
      <c r="M69" s="2647"/>
      <c r="N69" s="3113"/>
      <c r="O69" s="3127"/>
      <c r="P69" s="3129"/>
      <c r="Q69" s="3129"/>
      <c r="R69" s="3129"/>
      <c r="S69" s="3143"/>
      <c r="T69" s="2647"/>
      <c r="U69" s="1177"/>
      <c r="V69" s="319" t="s">
        <v>47</v>
      </c>
      <c r="W69" s="1094" t="s">
        <v>283</v>
      </c>
      <c r="X69" s="327">
        <v>5</v>
      </c>
      <c r="Y69" s="94" t="s">
        <v>261</v>
      </c>
      <c r="Z69" s="236">
        <v>0.63</v>
      </c>
      <c r="AA69" s="236">
        <f t="shared" si="0"/>
        <v>3.15</v>
      </c>
      <c r="AB69" s="236">
        <f t="shared" si="1"/>
        <v>3.528</v>
      </c>
      <c r="AC69" s="247"/>
      <c r="AD69" s="36"/>
      <c r="AE69" s="1175" t="s">
        <v>52</v>
      </c>
      <c r="AF69" s="38"/>
      <c r="AG69" s="3572"/>
    </row>
    <row r="70" spans="1:33" ht="18" customHeight="1" x14ac:dyDescent="0.25">
      <c r="A70" s="3499"/>
      <c r="B70" s="3516"/>
      <c r="C70" s="3594"/>
      <c r="D70" s="2665"/>
      <c r="E70" s="3597"/>
      <c r="F70" s="2647"/>
      <c r="G70" s="2647"/>
      <c r="H70" s="2647"/>
      <c r="I70" s="3601"/>
      <c r="J70" s="3601"/>
      <c r="K70" s="3604"/>
      <c r="L70" s="3604"/>
      <c r="M70" s="2647"/>
      <c r="N70" s="3113"/>
      <c r="O70" s="3127"/>
      <c r="P70" s="3129"/>
      <c r="Q70" s="3129"/>
      <c r="R70" s="3129"/>
      <c r="S70" s="3143"/>
      <c r="T70" s="2647"/>
      <c r="U70" s="1180"/>
      <c r="V70" s="319" t="s">
        <v>47</v>
      </c>
      <c r="W70" s="1097" t="s">
        <v>1256</v>
      </c>
      <c r="X70" s="327">
        <v>40</v>
      </c>
      <c r="Y70" s="94" t="s">
        <v>109</v>
      </c>
      <c r="Z70" s="236">
        <v>0.67500000000000004</v>
      </c>
      <c r="AA70" s="236">
        <f t="shared" si="0"/>
        <v>27</v>
      </c>
      <c r="AB70" s="236">
        <f t="shared" si="1"/>
        <v>30.24</v>
      </c>
      <c r="AC70" s="247"/>
      <c r="AD70" s="36"/>
      <c r="AE70" s="1175" t="s">
        <v>52</v>
      </c>
      <c r="AF70" s="38"/>
      <c r="AG70" s="3572"/>
    </row>
    <row r="71" spans="1:33" ht="18" customHeight="1" x14ac:dyDescent="0.25">
      <c r="A71" s="3499"/>
      <c r="B71" s="3516"/>
      <c r="C71" s="3594"/>
      <c r="D71" s="2665"/>
      <c r="E71" s="3597"/>
      <c r="F71" s="2647"/>
      <c r="G71" s="2647"/>
      <c r="H71" s="2647"/>
      <c r="I71" s="3601"/>
      <c r="J71" s="3601"/>
      <c r="K71" s="3604"/>
      <c r="L71" s="3604"/>
      <c r="M71" s="2647"/>
      <c r="N71" s="3113"/>
      <c r="O71" s="3127"/>
      <c r="P71" s="3129"/>
      <c r="Q71" s="3129"/>
      <c r="R71" s="3129"/>
      <c r="S71" s="3143"/>
      <c r="T71" s="3115"/>
      <c r="U71" s="1177"/>
      <c r="V71" s="319" t="s">
        <v>47</v>
      </c>
      <c r="W71" s="368" t="s">
        <v>592</v>
      </c>
      <c r="X71" s="327">
        <v>1</v>
      </c>
      <c r="Y71" s="94" t="s">
        <v>79</v>
      </c>
      <c r="Z71" s="236">
        <v>0.02</v>
      </c>
      <c r="AA71" s="236">
        <f t="shared" si="0"/>
        <v>0.02</v>
      </c>
      <c r="AB71" s="236">
        <f t="shared" si="1"/>
        <v>2.24E-2</v>
      </c>
      <c r="AC71" s="247"/>
      <c r="AD71" s="36"/>
      <c r="AE71" s="1175" t="s">
        <v>52</v>
      </c>
      <c r="AF71" s="38"/>
      <c r="AG71" s="3572"/>
    </row>
    <row r="72" spans="1:33" ht="18" customHeight="1" x14ac:dyDescent="0.25">
      <c r="A72" s="3499"/>
      <c r="B72" s="3516"/>
      <c r="C72" s="3594"/>
      <c r="D72" s="2665"/>
      <c r="E72" s="3597"/>
      <c r="F72" s="2647"/>
      <c r="G72" s="2647"/>
      <c r="H72" s="2647"/>
      <c r="I72" s="3601"/>
      <c r="J72" s="3601"/>
      <c r="K72" s="3604"/>
      <c r="L72" s="3604"/>
      <c r="M72" s="2647"/>
      <c r="N72" s="3113"/>
      <c r="O72" s="3127"/>
      <c r="P72" s="3129"/>
      <c r="Q72" s="3129"/>
      <c r="R72" s="3129"/>
      <c r="S72" s="3143"/>
      <c r="T72" s="3115"/>
      <c r="U72" s="1177" t="s">
        <v>81</v>
      </c>
      <c r="V72" s="319"/>
      <c r="W72" s="325" t="s">
        <v>1177</v>
      </c>
      <c r="X72" s="327"/>
      <c r="Y72" s="94"/>
      <c r="Z72" s="236"/>
      <c r="AA72" s="236"/>
      <c r="AB72" s="236"/>
      <c r="AC72" s="247">
        <f>SUM(AB73:AB74)</f>
        <v>464.17952000000002</v>
      </c>
      <c r="AD72" s="36"/>
      <c r="AE72" s="1175"/>
      <c r="AF72" s="38"/>
      <c r="AG72" s="3572"/>
    </row>
    <row r="73" spans="1:33" ht="18" customHeight="1" x14ac:dyDescent="0.25">
      <c r="A73" s="3499"/>
      <c r="B73" s="3516"/>
      <c r="C73" s="3594"/>
      <c r="D73" s="2665"/>
      <c r="E73" s="3597"/>
      <c r="F73" s="2647"/>
      <c r="G73" s="2647"/>
      <c r="H73" s="2647"/>
      <c r="I73" s="3601"/>
      <c r="J73" s="3601"/>
      <c r="K73" s="3604"/>
      <c r="L73" s="3604"/>
      <c r="M73" s="2647"/>
      <c r="N73" s="3113"/>
      <c r="O73" s="3127"/>
      <c r="P73" s="3129"/>
      <c r="Q73" s="3129"/>
      <c r="R73" s="3129"/>
      <c r="S73" s="3143"/>
      <c r="T73" s="3115"/>
      <c r="U73" s="1180"/>
      <c r="V73" s="477">
        <v>170400780001</v>
      </c>
      <c r="W73" s="1097" t="s">
        <v>1196</v>
      </c>
      <c r="X73" s="327">
        <v>5</v>
      </c>
      <c r="Y73" s="94" t="s">
        <v>1178</v>
      </c>
      <c r="Z73" s="236">
        <v>80</v>
      </c>
      <c r="AA73" s="236">
        <f t="shared" si="0"/>
        <v>400</v>
      </c>
      <c r="AB73" s="236">
        <f t="shared" si="1"/>
        <v>448</v>
      </c>
      <c r="AC73" s="247"/>
      <c r="AD73" s="36"/>
      <c r="AE73" s="1175" t="s">
        <v>52</v>
      </c>
      <c r="AF73" s="38"/>
      <c r="AG73" s="3572"/>
    </row>
    <row r="74" spans="1:33" ht="18" customHeight="1" x14ac:dyDescent="0.25">
      <c r="A74" s="3499"/>
      <c r="B74" s="3516"/>
      <c r="C74" s="3594"/>
      <c r="D74" s="2665"/>
      <c r="E74" s="3597"/>
      <c r="F74" s="2647"/>
      <c r="G74" s="2647"/>
      <c r="H74" s="2647"/>
      <c r="I74" s="3601"/>
      <c r="J74" s="3601"/>
      <c r="K74" s="3604"/>
      <c r="L74" s="3604"/>
      <c r="M74" s="2647"/>
      <c r="N74" s="3113"/>
      <c r="O74" s="3127"/>
      <c r="P74" s="3129"/>
      <c r="Q74" s="3129"/>
      <c r="R74" s="3129"/>
      <c r="S74" s="3143"/>
      <c r="T74" s="2647"/>
      <c r="U74" s="1177"/>
      <c r="V74" s="326"/>
      <c r="W74" s="368" t="s">
        <v>592</v>
      </c>
      <c r="X74" s="327">
        <v>1</v>
      </c>
      <c r="Y74" s="94" t="s">
        <v>79</v>
      </c>
      <c r="Z74" s="236">
        <v>14.446</v>
      </c>
      <c r="AA74" s="236">
        <f t="shared" si="0"/>
        <v>14.446</v>
      </c>
      <c r="AB74" s="236">
        <f t="shared" si="1"/>
        <v>16.17952</v>
      </c>
      <c r="AC74" s="247"/>
      <c r="AD74" s="36"/>
      <c r="AE74" s="1175" t="s">
        <v>52</v>
      </c>
      <c r="AF74" s="38"/>
      <c r="AG74" s="3572"/>
    </row>
    <row r="75" spans="1:33" ht="18" customHeight="1" x14ac:dyDescent="0.25">
      <c r="A75" s="3499"/>
      <c r="B75" s="3516"/>
      <c r="C75" s="3594"/>
      <c r="D75" s="2665"/>
      <c r="E75" s="3597"/>
      <c r="F75" s="2647"/>
      <c r="G75" s="2647"/>
      <c r="H75" s="2647"/>
      <c r="I75" s="3601"/>
      <c r="J75" s="3601"/>
      <c r="K75" s="3604"/>
      <c r="L75" s="3604"/>
      <c r="M75" s="2647"/>
      <c r="N75" s="3113"/>
      <c r="O75" s="3127"/>
      <c r="P75" s="3129"/>
      <c r="Q75" s="3129"/>
      <c r="R75" s="3129"/>
      <c r="S75" s="3143"/>
      <c r="T75" s="2647"/>
      <c r="U75" s="1195" t="s">
        <v>1179</v>
      </c>
      <c r="V75" s="326"/>
      <c r="W75" s="100" t="s">
        <v>1180</v>
      </c>
      <c r="X75" s="39"/>
      <c r="Y75" s="94"/>
      <c r="Z75" s="1096"/>
      <c r="AA75" s="236"/>
      <c r="AB75" s="236"/>
      <c r="AC75" s="247">
        <f>AB76</f>
        <v>5007.9960000000001</v>
      </c>
      <c r="AD75" s="36"/>
      <c r="AE75" s="1175"/>
      <c r="AF75" s="38"/>
      <c r="AG75" s="3572"/>
    </row>
    <row r="76" spans="1:33" ht="33.950000000000003" customHeight="1" x14ac:dyDescent="0.25">
      <c r="A76" s="3499"/>
      <c r="B76" s="3516"/>
      <c r="C76" s="3594"/>
      <c r="D76" s="2665"/>
      <c r="E76" s="3597"/>
      <c r="F76" s="2647"/>
      <c r="G76" s="2647"/>
      <c r="H76" s="2647"/>
      <c r="I76" s="3601"/>
      <c r="J76" s="3601"/>
      <c r="K76" s="3604"/>
      <c r="L76" s="3604"/>
      <c r="M76" s="2647"/>
      <c r="N76" s="3113"/>
      <c r="O76" s="3127"/>
      <c r="P76" s="3129"/>
      <c r="Q76" s="3129"/>
      <c r="R76" s="3129"/>
      <c r="S76" s="3143"/>
      <c r="T76" s="2647"/>
      <c r="U76" s="1195"/>
      <c r="V76" s="477">
        <v>700100070001</v>
      </c>
      <c r="W76" s="2384" t="s">
        <v>2086</v>
      </c>
      <c r="X76" s="39">
        <v>5</v>
      </c>
      <c r="Y76" s="94" t="s">
        <v>79</v>
      </c>
      <c r="Z76" s="1096">
        <v>894.28499999999997</v>
      </c>
      <c r="AA76" s="236">
        <f>Z76*X76</f>
        <v>4471.4250000000002</v>
      </c>
      <c r="AB76" s="236">
        <f>((AA76*12%)+AA76)</f>
        <v>5007.9960000000001</v>
      </c>
      <c r="AC76" s="247"/>
      <c r="AD76" s="36"/>
      <c r="AE76" s="1175" t="s">
        <v>52</v>
      </c>
      <c r="AF76" s="38"/>
      <c r="AG76" s="3572"/>
    </row>
    <row r="77" spans="1:33" ht="18" customHeight="1" x14ac:dyDescent="0.25">
      <c r="A77" s="3499"/>
      <c r="B77" s="3516"/>
      <c r="C77" s="3594"/>
      <c r="D77" s="2665"/>
      <c r="E77" s="3597"/>
      <c r="F77" s="2647"/>
      <c r="G77" s="2647"/>
      <c r="H77" s="2647"/>
      <c r="I77" s="3601"/>
      <c r="J77" s="3601"/>
      <c r="K77" s="3604"/>
      <c r="L77" s="3604"/>
      <c r="M77" s="2647"/>
      <c r="N77" s="3113"/>
      <c r="O77" s="3127"/>
      <c r="P77" s="3129"/>
      <c r="Q77" s="3129"/>
      <c r="R77" s="3129"/>
      <c r="S77" s="3143"/>
      <c r="T77" s="2647"/>
      <c r="U77" s="1195" t="s">
        <v>1181</v>
      </c>
      <c r="V77" s="326"/>
      <c r="W77" s="325" t="s">
        <v>1182</v>
      </c>
      <c r="X77" s="39"/>
      <c r="Y77" s="94"/>
      <c r="Z77" s="1096"/>
      <c r="AA77" s="236"/>
      <c r="AB77" s="236"/>
      <c r="AC77" s="247">
        <f>AB78</f>
        <v>3700.0040000000004</v>
      </c>
      <c r="AD77" s="36"/>
      <c r="AE77" s="1175"/>
      <c r="AF77" s="38"/>
      <c r="AG77" s="3572"/>
    </row>
    <row r="78" spans="1:33" ht="18" customHeight="1" x14ac:dyDescent="0.25">
      <c r="A78" s="3499"/>
      <c r="B78" s="3516"/>
      <c r="C78" s="3594"/>
      <c r="D78" s="2665"/>
      <c r="E78" s="3597"/>
      <c r="F78" s="2647"/>
      <c r="G78" s="2647"/>
      <c r="H78" s="2647"/>
      <c r="I78" s="3601"/>
      <c r="J78" s="3601"/>
      <c r="K78" s="3604"/>
      <c r="L78" s="3604"/>
      <c r="M78" s="2647"/>
      <c r="N78" s="3113"/>
      <c r="O78" s="3127"/>
      <c r="P78" s="3129"/>
      <c r="Q78" s="3129"/>
      <c r="R78" s="3129"/>
      <c r="S78" s="3143"/>
      <c r="T78" s="2647"/>
      <c r="U78" s="1195"/>
      <c r="V78" s="477">
        <v>170403230001</v>
      </c>
      <c r="W78" s="1094" t="s">
        <v>1183</v>
      </c>
      <c r="X78" s="39">
        <v>5</v>
      </c>
      <c r="Y78" s="94" t="s">
        <v>79</v>
      </c>
      <c r="Z78" s="1096">
        <v>660.71500000000003</v>
      </c>
      <c r="AA78" s="236">
        <f>Z78*X78</f>
        <v>3303.5750000000003</v>
      </c>
      <c r="AB78" s="236">
        <f>((AA78*12%)+AA78)</f>
        <v>3700.0040000000004</v>
      </c>
      <c r="AC78" s="247"/>
      <c r="AD78" s="36"/>
      <c r="AE78" s="1175" t="s">
        <v>52</v>
      </c>
      <c r="AF78" s="38"/>
      <c r="AG78" s="3572"/>
    </row>
    <row r="79" spans="1:33" ht="18" customHeight="1" x14ac:dyDescent="0.25">
      <c r="A79" s="3499"/>
      <c r="B79" s="3516"/>
      <c r="C79" s="3594"/>
      <c r="D79" s="2665"/>
      <c r="E79" s="3597"/>
      <c r="F79" s="2647"/>
      <c r="G79" s="2647"/>
      <c r="H79" s="2647"/>
      <c r="I79" s="3601"/>
      <c r="J79" s="3601"/>
      <c r="K79" s="3604"/>
      <c r="L79" s="3604"/>
      <c r="M79" s="2647"/>
      <c r="N79" s="3113"/>
      <c r="O79" s="3127"/>
      <c r="P79" s="3129"/>
      <c r="Q79" s="3129"/>
      <c r="R79" s="3129"/>
      <c r="S79" s="3143"/>
      <c r="T79" s="2647"/>
      <c r="U79" s="1195" t="s">
        <v>1184</v>
      </c>
      <c r="V79" s="319"/>
      <c r="W79" s="325" t="s">
        <v>1185</v>
      </c>
      <c r="X79" s="39"/>
      <c r="Y79" s="94"/>
      <c r="Z79" s="1096"/>
      <c r="AA79" s="236"/>
      <c r="AB79" s="236"/>
      <c r="AC79" s="247">
        <f>SUM(AB80:AB82)</f>
        <v>3360</v>
      </c>
      <c r="AD79" s="36"/>
      <c r="AE79" s="1175"/>
      <c r="AF79" s="38"/>
      <c r="AG79" s="3572"/>
    </row>
    <row r="80" spans="1:33" ht="18" customHeight="1" x14ac:dyDescent="0.25">
      <c r="A80" s="3499"/>
      <c r="B80" s="3516"/>
      <c r="C80" s="3594"/>
      <c r="D80" s="2665"/>
      <c r="E80" s="3597"/>
      <c r="F80" s="2647"/>
      <c r="G80" s="2647"/>
      <c r="H80" s="2647"/>
      <c r="I80" s="3601"/>
      <c r="J80" s="3601"/>
      <c r="K80" s="3604"/>
      <c r="L80" s="3604"/>
      <c r="M80" s="2647"/>
      <c r="N80" s="3113"/>
      <c r="O80" s="3127"/>
      <c r="P80" s="3129"/>
      <c r="Q80" s="3129"/>
      <c r="R80" s="3129"/>
      <c r="S80" s="3143"/>
      <c r="T80" s="2647"/>
      <c r="U80" s="1177"/>
      <c r="V80" s="319" t="s">
        <v>47</v>
      </c>
      <c r="W80" s="1094" t="s">
        <v>1255</v>
      </c>
      <c r="X80" s="39">
        <v>100</v>
      </c>
      <c r="Y80" s="94" t="s">
        <v>79</v>
      </c>
      <c r="Z80" s="1096">
        <v>15</v>
      </c>
      <c r="AA80" s="236">
        <f>Z80*X80</f>
        <v>1500</v>
      </c>
      <c r="AB80" s="236">
        <f>((AA80*12%)+AA80)</f>
        <v>1680</v>
      </c>
      <c r="AC80" s="247"/>
      <c r="AD80" s="36"/>
      <c r="AE80" s="1175" t="s">
        <v>52</v>
      </c>
      <c r="AF80" s="38"/>
      <c r="AG80" s="3572"/>
    </row>
    <row r="81" spans="1:33" ht="18" customHeight="1" x14ac:dyDescent="0.25">
      <c r="A81" s="3499"/>
      <c r="B81" s="3516"/>
      <c r="C81" s="3594"/>
      <c r="D81" s="2665"/>
      <c r="E81" s="3597"/>
      <c r="F81" s="2647"/>
      <c r="G81" s="2647"/>
      <c r="H81" s="2647"/>
      <c r="I81" s="3601"/>
      <c r="J81" s="3601"/>
      <c r="K81" s="3604"/>
      <c r="L81" s="3604"/>
      <c r="M81" s="2647"/>
      <c r="N81" s="3113"/>
      <c r="O81" s="3127"/>
      <c r="P81" s="3129"/>
      <c r="Q81" s="3129"/>
      <c r="R81" s="3129"/>
      <c r="S81" s="3143"/>
      <c r="T81" s="2647"/>
      <c r="U81" s="1177"/>
      <c r="V81" s="319" t="s">
        <v>47</v>
      </c>
      <c r="W81" s="1094" t="s">
        <v>1254</v>
      </c>
      <c r="X81" s="39">
        <v>155</v>
      </c>
      <c r="Y81" s="94" t="s">
        <v>1178</v>
      </c>
      <c r="Z81" s="1096">
        <v>4</v>
      </c>
      <c r="AA81" s="236">
        <f t="shared" ref="AA81:AA82" si="2">Z81*X81</f>
        <v>620</v>
      </c>
      <c r="AB81" s="236">
        <f t="shared" ref="AB81:AB82" si="3">((AA81*12%)+AA81)</f>
        <v>694.4</v>
      </c>
      <c r="AC81" s="247"/>
      <c r="AD81" s="36"/>
      <c r="AE81" s="1175" t="s">
        <v>52</v>
      </c>
      <c r="AF81" s="38"/>
      <c r="AG81" s="3572"/>
    </row>
    <row r="82" spans="1:33" ht="18" customHeight="1" x14ac:dyDescent="0.25">
      <c r="A82" s="3499"/>
      <c r="B82" s="3516"/>
      <c r="C82" s="3594"/>
      <c r="D82" s="2665"/>
      <c r="E82" s="3597"/>
      <c r="F82" s="2647"/>
      <c r="G82" s="2647"/>
      <c r="H82" s="2647"/>
      <c r="I82" s="3601"/>
      <c r="J82" s="3601"/>
      <c r="K82" s="3604"/>
      <c r="L82" s="3604"/>
      <c r="M82" s="2647"/>
      <c r="N82" s="3113"/>
      <c r="O82" s="3127"/>
      <c r="P82" s="3129"/>
      <c r="Q82" s="3129"/>
      <c r="R82" s="3129"/>
      <c r="S82" s="3143"/>
      <c r="T82" s="2647"/>
      <c r="U82" s="1178"/>
      <c r="V82" s="319" t="s">
        <v>47</v>
      </c>
      <c r="W82" s="1048" t="s">
        <v>1197</v>
      </c>
      <c r="X82" s="1183">
        <v>110</v>
      </c>
      <c r="Y82" s="1181" t="s">
        <v>1178</v>
      </c>
      <c r="Z82" s="366">
        <v>8</v>
      </c>
      <c r="AA82" s="236">
        <f t="shared" si="2"/>
        <v>880</v>
      </c>
      <c r="AB82" s="236">
        <f t="shared" si="3"/>
        <v>985.6</v>
      </c>
      <c r="AC82" s="366"/>
      <c r="AD82" s="1182"/>
      <c r="AE82" s="1176" t="s">
        <v>52</v>
      </c>
      <c r="AF82" s="47"/>
      <c r="AG82" s="3572"/>
    </row>
    <row r="83" spans="1:33" ht="18" customHeight="1" x14ac:dyDescent="0.25">
      <c r="A83" s="3499"/>
      <c r="B83" s="3516"/>
      <c r="C83" s="3594"/>
      <c r="D83" s="2665"/>
      <c r="E83" s="3597"/>
      <c r="F83" s="2647"/>
      <c r="G83" s="2647"/>
      <c r="H83" s="2647"/>
      <c r="I83" s="3601"/>
      <c r="J83" s="3601"/>
      <c r="K83" s="3604"/>
      <c r="L83" s="3604"/>
      <c r="M83" s="2647"/>
      <c r="N83" s="3113"/>
      <c r="O83" s="3127"/>
      <c r="P83" s="3129"/>
      <c r="Q83" s="3129"/>
      <c r="R83" s="3129"/>
      <c r="S83" s="3143"/>
      <c r="T83" s="2647"/>
      <c r="U83" s="1195" t="s">
        <v>1186</v>
      </c>
      <c r="V83" s="36"/>
      <c r="W83" s="1194" t="s">
        <v>1187</v>
      </c>
      <c r="X83" s="39"/>
      <c r="Y83" s="36"/>
      <c r="Z83" s="1190"/>
      <c r="AA83" s="1190"/>
      <c r="AB83" s="1190"/>
      <c r="AC83" s="1191">
        <f>SUM(AB84:AB84)</f>
        <v>3264.3399711999996</v>
      </c>
      <c r="AD83" s="36"/>
      <c r="AE83" s="1175"/>
      <c r="AF83" s="36"/>
      <c r="AG83" s="3572"/>
    </row>
    <row r="84" spans="1:33" ht="18" customHeight="1" x14ac:dyDescent="0.25">
      <c r="A84" s="3499"/>
      <c r="B84" s="3516"/>
      <c r="C84" s="3594"/>
      <c r="D84" s="2665"/>
      <c r="E84" s="3597"/>
      <c r="F84" s="2647"/>
      <c r="G84" s="2647"/>
      <c r="H84" s="2647"/>
      <c r="I84" s="3601"/>
      <c r="J84" s="3601"/>
      <c r="K84" s="3604"/>
      <c r="L84" s="3604"/>
      <c r="M84" s="2647"/>
      <c r="N84" s="3113"/>
      <c r="O84" s="3127"/>
      <c r="P84" s="3129"/>
      <c r="Q84" s="3129"/>
      <c r="R84" s="3129"/>
      <c r="S84" s="3143"/>
      <c r="T84" s="2647"/>
      <c r="U84" s="1195"/>
      <c r="V84" s="36" t="s">
        <v>47</v>
      </c>
      <c r="W84" s="95" t="s">
        <v>1188</v>
      </c>
      <c r="X84" s="39">
        <v>110</v>
      </c>
      <c r="Y84" s="36" t="s">
        <v>79</v>
      </c>
      <c r="Z84" s="1190">
        <v>26.496265999999999</v>
      </c>
      <c r="AA84" s="1190">
        <f>Z84*X84</f>
        <v>2914.5892599999997</v>
      </c>
      <c r="AB84" s="236">
        <f>((AA84*12%)+AA84)</f>
        <v>3264.3399711999996</v>
      </c>
      <c r="AC84" s="1190"/>
      <c r="AD84" s="36"/>
      <c r="AE84" s="1175" t="s">
        <v>52</v>
      </c>
      <c r="AF84" s="36"/>
      <c r="AG84" s="3572"/>
    </row>
    <row r="85" spans="1:33" ht="18" customHeight="1" x14ac:dyDescent="0.25">
      <c r="A85" s="3499"/>
      <c r="B85" s="3516"/>
      <c r="C85" s="3594"/>
      <c r="D85" s="2665"/>
      <c r="E85" s="3597"/>
      <c r="F85" s="2647"/>
      <c r="G85" s="2647"/>
      <c r="H85" s="2647"/>
      <c r="I85" s="3601"/>
      <c r="J85" s="3601"/>
      <c r="K85" s="3604"/>
      <c r="L85" s="3604"/>
      <c r="M85" s="2647"/>
      <c r="N85" s="3113"/>
      <c r="O85" s="3127"/>
      <c r="P85" s="3129"/>
      <c r="Q85" s="3129"/>
      <c r="R85" s="3129"/>
      <c r="S85" s="3143"/>
      <c r="T85" s="2647"/>
      <c r="U85" s="1195" t="s">
        <v>1189</v>
      </c>
      <c r="V85" s="36"/>
      <c r="W85" s="1194" t="s">
        <v>1190</v>
      </c>
      <c r="X85" s="39"/>
      <c r="Y85" s="36"/>
      <c r="Z85" s="1190"/>
      <c r="AA85" s="1190"/>
      <c r="AB85" s="1190"/>
      <c r="AC85" s="1191">
        <f>AB86+AB87</f>
        <v>15555.657599999999</v>
      </c>
      <c r="AD85" s="36"/>
      <c r="AE85" s="1175"/>
      <c r="AF85" s="36"/>
      <c r="AG85" s="3572"/>
    </row>
    <row r="86" spans="1:33" ht="18" customHeight="1" x14ac:dyDescent="0.25">
      <c r="A86" s="3499"/>
      <c r="B86" s="3516"/>
      <c r="C86" s="3594"/>
      <c r="D86" s="2665"/>
      <c r="E86" s="3597"/>
      <c r="F86" s="2647"/>
      <c r="G86" s="2647"/>
      <c r="H86" s="2647"/>
      <c r="I86" s="3601"/>
      <c r="J86" s="3601"/>
      <c r="K86" s="3604"/>
      <c r="L86" s="3604"/>
      <c r="M86" s="2647"/>
      <c r="N86" s="3113"/>
      <c r="O86" s="3127"/>
      <c r="P86" s="3129"/>
      <c r="Q86" s="3129"/>
      <c r="R86" s="3129"/>
      <c r="S86" s="3143"/>
      <c r="T86" s="2647"/>
      <c r="U86" s="93"/>
      <c r="V86" s="36" t="s">
        <v>47</v>
      </c>
      <c r="W86" s="95" t="s">
        <v>1198</v>
      </c>
      <c r="X86" s="39">
        <v>108</v>
      </c>
      <c r="Y86" s="36" t="s">
        <v>1178</v>
      </c>
      <c r="Z86" s="1190">
        <v>128.6</v>
      </c>
      <c r="AA86" s="1190">
        <f>Z86*X86</f>
        <v>13888.8</v>
      </c>
      <c r="AB86" s="244">
        <f>((AA86*12%)+AA86)</f>
        <v>15555.455999999998</v>
      </c>
      <c r="AC86" s="1190"/>
      <c r="AD86" s="36"/>
      <c r="AE86" s="36" t="s">
        <v>52</v>
      </c>
      <c r="AF86" s="36"/>
      <c r="AG86" s="3572"/>
    </row>
    <row r="87" spans="1:33" ht="18" customHeight="1" x14ac:dyDescent="0.25">
      <c r="A87" s="3499"/>
      <c r="B87" s="3517"/>
      <c r="C87" s="3595"/>
      <c r="D87" s="2666"/>
      <c r="E87" s="3598"/>
      <c r="F87" s="2648"/>
      <c r="G87" s="2648"/>
      <c r="H87" s="2648"/>
      <c r="I87" s="3602"/>
      <c r="J87" s="3602"/>
      <c r="K87" s="3605"/>
      <c r="L87" s="3605"/>
      <c r="M87" s="2648"/>
      <c r="N87" s="3116"/>
      <c r="O87" s="3128"/>
      <c r="P87" s="3130"/>
      <c r="Q87" s="3130"/>
      <c r="R87" s="3130"/>
      <c r="S87" s="3144"/>
      <c r="T87" s="2648"/>
      <c r="U87" s="96"/>
      <c r="V87" s="43"/>
      <c r="W87" s="97" t="s">
        <v>592</v>
      </c>
      <c r="X87" s="42">
        <v>1</v>
      </c>
      <c r="Y87" s="43"/>
      <c r="Z87" s="1192">
        <v>0.18</v>
      </c>
      <c r="AA87" s="1190">
        <f>Z87*X87</f>
        <v>0.18</v>
      </c>
      <c r="AB87" s="244">
        <f>((AA87*12%)+AA87)</f>
        <v>0.2016</v>
      </c>
      <c r="AC87" s="1192"/>
      <c r="AD87" s="43"/>
      <c r="AE87" s="43" t="s">
        <v>52</v>
      </c>
      <c r="AF87" s="43"/>
      <c r="AG87" s="3573"/>
    </row>
    <row r="88" spans="1:33" ht="58.5" customHeight="1" x14ac:dyDescent="0.25">
      <c r="A88" s="3499"/>
      <c r="B88" s="3515" t="s">
        <v>44</v>
      </c>
      <c r="C88" s="3557" t="s">
        <v>45</v>
      </c>
      <c r="D88" s="3575" t="s">
        <v>593</v>
      </c>
      <c r="E88" s="3561" t="s">
        <v>47</v>
      </c>
      <c r="F88" s="3563" t="s">
        <v>594</v>
      </c>
      <c r="G88" s="3565" t="s">
        <v>96</v>
      </c>
      <c r="H88" s="3563" t="s">
        <v>595</v>
      </c>
      <c r="I88" s="3580">
        <v>1</v>
      </c>
      <c r="J88" s="3580">
        <v>1</v>
      </c>
      <c r="K88" s="3567">
        <v>7</v>
      </c>
      <c r="L88" s="3567">
        <v>7</v>
      </c>
      <c r="M88" s="3583" t="s">
        <v>596</v>
      </c>
      <c r="N88" s="2594" t="s">
        <v>1252</v>
      </c>
      <c r="O88" s="3131">
        <f>AC88</f>
        <v>18.48</v>
      </c>
      <c r="P88" s="3134">
        <v>0</v>
      </c>
      <c r="Q88" s="3134">
        <v>0</v>
      </c>
      <c r="R88" s="3134">
        <v>0</v>
      </c>
      <c r="S88" s="3140">
        <f>SUM(O88:Q89)</f>
        <v>18.48</v>
      </c>
      <c r="T88" s="2562" t="s">
        <v>597</v>
      </c>
      <c r="U88" s="294" t="s">
        <v>64</v>
      </c>
      <c r="V88" s="321"/>
      <c r="W88" s="329" t="s">
        <v>540</v>
      </c>
      <c r="X88" s="50"/>
      <c r="Y88" s="51"/>
      <c r="Z88" s="281"/>
      <c r="AA88" s="250"/>
      <c r="AB88" s="250"/>
      <c r="AC88" s="376">
        <f>SUM(AB89:AB89)</f>
        <v>18.48</v>
      </c>
      <c r="AD88" s="51"/>
      <c r="AE88" s="55"/>
      <c r="AF88" s="55"/>
      <c r="AG88" s="2659"/>
    </row>
    <row r="89" spans="1:33" ht="58.5" customHeight="1" x14ac:dyDescent="0.25">
      <c r="A89" s="3499"/>
      <c r="B89" s="3517"/>
      <c r="C89" s="3574"/>
      <c r="D89" s="3576"/>
      <c r="E89" s="3577"/>
      <c r="F89" s="3578"/>
      <c r="G89" s="3579"/>
      <c r="H89" s="3578"/>
      <c r="I89" s="3581"/>
      <c r="J89" s="3581"/>
      <c r="K89" s="3582"/>
      <c r="L89" s="3582"/>
      <c r="M89" s="2599"/>
      <c r="N89" s="2595"/>
      <c r="O89" s="3133"/>
      <c r="P89" s="3136"/>
      <c r="Q89" s="3136"/>
      <c r="R89" s="3136"/>
      <c r="S89" s="3142"/>
      <c r="T89" s="2563"/>
      <c r="U89" s="160"/>
      <c r="V89" s="161" t="s">
        <v>47</v>
      </c>
      <c r="W89" s="1095" t="s">
        <v>1253</v>
      </c>
      <c r="X89" s="107">
        <v>10</v>
      </c>
      <c r="Y89" s="111" t="s">
        <v>551</v>
      </c>
      <c r="Z89" s="1098">
        <v>1.65</v>
      </c>
      <c r="AA89" s="241">
        <f t="shared" ref="AA89:AA91" si="4">+X89*Z89</f>
        <v>16.5</v>
      </c>
      <c r="AB89" s="241">
        <f t="shared" ref="AB89:AB91" si="5">+AA89*0.12+AA89</f>
        <v>18.48</v>
      </c>
      <c r="AC89" s="242"/>
      <c r="AD89" s="111"/>
      <c r="AE89" s="112" t="s">
        <v>52</v>
      </c>
      <c r="AF89" s="112"/>
      <c r="AG89" s="2580"/>
    </row>
    <row r="90" spans="1:33" ht="40.5" customHeight="1" x14ac:dyDescent="0.25">
      <c r="A90" s="3499"/>
      <c r="B90" s="3515" t="s">
        <v>44</v>
      </c>
      <c r="C90" s="3557" t="s">
        <v>45</v>
      </c>
      <c r="D90" s="3559" t="s">
        <v>87</v>
      </c>
      <c r="E90" s="3561" t="s">
        <v>47</v>
      </c>
      <c r="F90" s="3563" t="s">
        <v>598</v>
      </c>
      <c r="G90" s="3565" t="s">
        <v>599</v>
      </c>
      <c r="H90" s="3563" t="s">
        <v>600</v>
      </c>
      <c r="I90" s="2638">
        <v>200</v>
      </c>
      <c r="J90" s="2638">
        <v>200</v>
      </c>
      <c r="K90" s="3567">
        <v>24</v>
      </c>
      <c r="L90" s="3567">
        <v>24</v>
      </c>
      <c r="M90" s="2562" t="s">
        <v>601</v>
      </c>
      <c r="N90" s="2637" t="s">
        <v>193</v>
      </c>
      <c r="O90" s="3131">
        <f>AC90</f>
        <v>2.9456000000000002</v>
      </c>
      <c r="P90" s="3134">
        <v>0</v>
      </c>
      <c r="Q90" s="3134">
        <v>0</v>
      </c>
      <c r="R90" s="3134">
        <v>0</v>
      </c>
      <c r="S90" s="3140">
        <f>SUM(O90:Q92)</f>
        <v>2.9456000000000002</v>
      </c>
      <c r="T90" s="2562" t="s">
        <v>539</v>
      </c>
      <c r="U90" s="294" t="s">
        <v>64</v>
      </c>
      <c r="V90" s="280"/>
      <c r="W90" s="329" t="s">
        <v>540</v>
      </c>
      <c r="X90" s="331"/>
      <c r="Y90" s="332"/>
      <c r="Z90" s="1193"/>
      <c r="AA90" s="250"/>
      <c r="AB90" s="250"/>
      <c r="AC90" s="376">
        <f>SUM(AB91:AB92)</f>
        <v>2.9456000000000002</v>
      </c>
      <c r="AD90" s="51"/>
      <c r="AE90" s="55"/>
      <c r="AF90" s="55"/>
      <c r="AG90" s="2659"/>
    </row>
    <row r="91" spans="1:33" ht="40.5" customHeight="1" x14ac:dyDescent="0.25">
      <c r="A91" s="3499"/>
      <c r="B91" s="3516"/>
      <c r="C91" s="3558"/>
      <c r="D91" s="3560"/>
      <c r="E91" s="3562"/>
      <c r="F91" s="3564"/>
      <c r="G91" s="3566"/>
      <c r="H91" s="3564"/>
      <c r="I91" s="2635"/>
      <c r="J91" s="2635"/>
      <c r="K91" s="2568"/>
      <c r="L91" s="2568"/>
      <c r="M91" s="2496"/>
      <c r="N91" s="2539"/>
      <c r="O91" s="3132"/>
      <c r="P91" s="3135"/>
      <c r="Q91" s="3135"/>
      <c r="R91" s="3135"/>
      <c r="S91" s="3141"/>
      <c r="T91" s="2496"/>
      <c r="U91" s="56"/>
      <c r="V91" s="94" t="s">
        <v>47</v>
      </c>
      <c r="W91" s="1094" t="s">
        <v>602</v>
      </c>
      <c r="X91" s="39">
        <v>3</v>
      </c>
      <c r="Y91" s="94" t="s">
        <v>541</v>
      </c>
      <c r="Z91" s="1096">
        <v>0.13</v>
      </c>
      <c r="AA91" s="236">
        <f t="shared" si="4"/>
        <v>0.39</v>
      </c>
      <c r="AB91" s="236">
        <f t="shared" si="5"/>
        <v>0.43680000000000002</v>
      </c>
      <c r="AC91" s="237"/>
      <c r="AD91" s="35"/>
      <c r="AE91" s="38" t="s">
        <v>52</v>
      </c>
      <c r="AF91" s="38"/>
      <c r="AG91" s="2517"/>
    </row>
    <row r="92" spans="1:33" ht="40.5" customHeight="1" thickBot="1" x14ac:dyDescent="0.3">
      <c r="A92" s="3607"/>
      <c r="B92" s="3516"/>
      <c r="C92" s="3558"/>
      <c r="D92" s="3560"/>
      <c r="E92" s="3562"/>
      <c r="F92" s="3564"/>
      <c r="G92" s="3566"/>
      <c r="H92" s="3564"/>
      <c r="I92" s="2635"/>
      <c r="J92" s="2635"/>
      <c r="K92" s="2568"/>
      <c r="L92" s="2568"/>
      <c r="M92" s="2496"/>
      <c r="N92" s="2539"/>
      <c r="O92" s="3132"/>
      <c r="P92" s="3135"/>
      <c r="Q92" s="3135"/>
      <c r="R92" s="3135"/>
      <c r="S92" s="3141"/>
      <c r="T92" s="2496"/>
      <c r="U92" s="56"/>
      <c r="V92" s="101" t="s">
        <v>47</v>
      </c>
      <c r="W92" s="1094" t="s">
        <v>591</v>
      </c>
      <c r="X92" s="39">
        <v>2</v>
      </c>
      <c r="Y92" s="94" t="s">
        <v>587</v>
      </c>
      <c r="Z92" s="1096">
        <v>1.1200000000000001</v>
      </c>
      <c r="AA92" s="236">
        <f t="shared" si="0"/>
        <v>2.2400000000000002</v>
      </c>
      <c r="AB92" s="236">
        <f t="shared" si="1"/>
        <v>2.5088000000000004</v>
      </c>
      <c r="AC92" s="237"/>
      <c r="AD92" s="35"/>
      <c r="AE92" s="38" t="s">
        <v>52</v>
      </c>
      <c r="AF92" s="38"/>
      <c r="AG92" s="2517"/>
    </row>
    <row r="93" spans="1:33" s="187" customFormat="1" ht="30" customHeight="1" thickBot="1" x14ac:dyDescent="0.3">
      <c r="A93" s="2782" t="s">
        <v>603</v>
      </c>
      <c r="B93" s="2783"/>
      <c r="C93" s="2783"/>
      <c r="D93" s="2783"/>
      <c r="E93" s="2783"/>
      <c r="F93" s="2783"/>
      <c r="G93" s="2783"/>
      <c r="H93" s="2783"/>
      <c r="I93" s="2783"/>
      <c r="J93" s="2783"/>
      <c r="K93" s="2783"/>
      <c r="L93" s="2783"/>
      <c r="M93" s="2783"/>
      <c r="N93" s="220" t="s">
        <v>138</v>
      </c>
      <c r="O93" s="333">
        <f>SUM(O10:O92)</f>
        <v>2999.9911200000006</v>
      </c>
      <c r="P93" s="333">
        <f>SUM(P10:P92)</f>
        <v>0</v>
      </c>
      <c r="Q93" s="333">
        <f>SUM(Q10:Q92)</f>
        <v>0</v>
      </c>
      <c r="R93" s="333">
        <f>SUM(R10:R92)</f>
        <v>30887.997571199998</v>
      </c>
      <c r="S93" s="333">
        <f>R93+Q93+P93+O93</f>
        <v>33887.9886912</v>
      </c>
      <c r="T93" s="185"/>
      <c r="U93" s="3590" t="s">
        <v>604</v>
      </c>
      <c r="V93" s="3590"/>
      <c r="W93" s="3590"/>
      <c r="X93" s="3590"/>
      <c r="Y93" s="3590"/>
      <c r="Z93" s="3590"/>
      <c r="AA93" s="3590"/>
      <c r="AB93" s="1049" t="s">
        <v>138</v>
      </c>
      <c r="AC93" s="333">
        <f>SUM(AC10:AC92)</f>
        <v>33887.988691200007</v>
      </c>
      <c r="AD93" s="3591"/>
      <c r="AE93" s="3591"/>
      <c r="AF93" s="3591"/>
      <c r="AG93" s="3592"/>
    </row>
    <row r="94" spans="1:33" ht="17.25" thickTop="1" x14ac:dyDescent="0.3">
      <c r="B94" s="194"/>
      <c r="D94" s="334"/>
    </row>
    <row r="95" spans="1:33" x14ac:dyDescent="0.3">
      <c r="B95" s="194" t="s">
        <v>1264</v>
      </c>
      <c r="C95" s="187"/>
      <c r="D95" s="335"/>
    </row>
    <row r="96" spans="1:33" s="1002" customFormat="1" x14ac:dyDescent="0.3">
      <c r="A96" s="2"/>
      <c r="B96" s="194"/>
      <c r="C96" s="196"/>
      <c r="D96" s="188"/>
      <c r="E96" s="188"/>
      <c r="F96" s="188"/>
      <c r="G96" s="188"/>
      <c r="H96" s="188"/>
      <c r="I96" s="188"/>
      <c r="J96" s="188"/>
      <c r="K96" s="188"/>
      <c r="L96" s="188"/>
      <c r="M96" s="188"/>
      <c r="N96" s="188"/>
      <c r="O96" s="188"/>
      <c r="P96" s="188"/>
      <c r="Q96" s="188"/>
      <c r="R96" s="188"/>
      <c r="S96" s="188"/>
      <c r="T96" s="188"/>
      <c r="U96" s="1000"/>
      <c r="V96" s="1004"/>
      <c r="W96" s="1001"/>
      <c r="AC96" s="1003"/>
      <c r="AD96" s="1004"/>
      <c r="AE96" s="1004"/>
      <c r="AF96" s="1004"/>
      <c r="AG96" s="2"/>
    </row>
    <row r="97" spans="1:33" s="1002" customFormat="1" x14ac:dyDescent="0.3">
      <c r="A97" s="2"/>
      <c r="B97" s="336"/>
      <c r="C97" s="196"/>
      <c r="D97" s="188"/>
      <c r="E97" s="188"/>
      <c r="F97" s="188"/>
      <c r="G97" s="188"/>
      <c r="H97" s="188"/>
      <c r="I97" s="188"/>
      <c r="J97" s="188"/>
      <c r="K97" s="188"/>
      <c r="L97" s="188"/>
      <c r="M97" s="188"/>
      <c r="N97" s="188"/>
      <c r="O97" s="188"/>
      <c r="P97" s="188"/>
      <c r="Q97" s="188"/>
      <c r="R97" s="188"/>
      <c r="S97" s="188"/>
      <c r="T97" s="188"/>
      <c r="U97" s="1000"/>
      <c r="V97" s="1004"/>
      <c r="W97" s="1001"/>
      <c r="AC97" s="1003"/>
      <c r="AD97" s="1004"/>
      <c r="AE97" s="1004"/>
      <c r="AF97" s="1004"/>
      <c r="AG97" s="2"/>
    </row>
    <row r="98" spans="1:33" s="1002" customFormat="1" ht="35.25" customHeight="1" x14ac:dyDescent="0.3">
      <c r="A98" s="2"/>
      <c r="B98" s="188"/>
      <c r="C98" s="188"/>
      <c r="D98" s="188"/>
      <c r="E98" s="188"/>
      <c r="F98" s="188"/>
      <c r="G98" s="188"/>
      <c r="H98" s="188"/>
      <c r="I98" s="188"/>
      <c r="J98" s="188"/>
      <c r="K98" s="188"/>
      <c r="L98" s="188"/>
      <c r="M98" s="188"/>
      <c r="N98" s="188"/>
      <c r="O98" s="188"/>
      <c r="P98" s="188"/>
      <c r="Q98" s="188"/>
      <c r="R98" s="188"/>
      <c r="S98" s="188"/>
      <c r="T98" s="188"/>
      <c r="U98" s="1000"/>
      <c r="V98" s="3599" t="s">
        <v>605</v>
      </c>
      <c r="W98" s="3599"/>
      <c r="X98" s="3599"/>
      <c r="AC98" s="1003"/>
      <c r="AD98" s="1004"/>
      <c r="AE98" s="1004"/>
      <c r="AF98" s="1004"/>
      <c r="AG98" s="2"/>
    </row>
    <row r="99" spans="1:33" s="1002" customFormat="1" ht="17.25" thickBot="1" x14ac:dyDescent="0.35">
      <c r="A99" s="2"/>
      <c r="B99" s="188"/>
      <c r="C99" s="188"/>
      <c r="D99" s="188"/>
      <c r="E99" s="188"/>
      <c r="F99" s="188"/>
      <c r="G99" s="188"/>
      <c r="H99" s="188"/>
      <c r="I99" s="188"/>
      <c r="J99" s="188"/>
      <c r="K99" s="188"/>
      <c r="L99" s="188"/>
      <c r="M99" s="188"/>
      <c r="N99" s="188"/>
      <c r="O99" s="188"/>
      <c r="P99" s="188"/>
      <c r="Q99" s="188"/>
      <c r="R99" s="188"/>
      <c r="S99" s="188"/>
      <c r="T99" s="188"/>
      <c r="U99" s="1000"/>
      <c r="V99" s="1005"/>
      <c r="W99" s="1006"/>
      <c r="X99" s="1005"/>
      <c r="Y99" s="1013"/>
      <c r="AC99" s="1003"/>
      <c r="AD99" s="1004"/>
      <c r="AE99" s="1004"/>
      <c r="AF99" s="1004"/>
      <c r="AG99" s="2"/>
    </row>
    <row r="100" spans="1:33" s="1002" customFormat="1" ht="18" customHeight="1" thickTop="1" x14ac:dyDescent="0.3">
      <c r="A100" s="2"/>
      <c r="B100" s="188"/>
      <c r="C100" s="188"/>
      <c r="D100" s="188"/>
      <c r="E100" s="188"/>
      <c r="F100" s="188"/>
      <c r="G100" s="188"/>
      <c r="H100" s="188"/>
      <c r="I100" s="188"/>
      <c r="J100" s="188"/>
      <c r="K100" s="188"/>
      <c r="L100" s="188"/>
      <c r="M100" s="188"/>
      <c r="N100" s="188"/>
      <c r="O100" s="188"/>
      <c r="P100" s="188"/>
      <c r="Q100" s="188"/>
      <c r="R100" s="188"/>
      <c r="S100" s="188"/>
      <c r="T100" s="188"/>
      <c r="U100" s="1000"/>
      <c r="V100" s="201" t="s">
        <v>246</v>
      </c>
      <c r="W100" s="202" t="s">
        <v>247</v>
      </c>
      <c r="X100" s="203" t="s">
        <v>248</v>
      </c>
      <c r="Y100" s="1014"/>
      <c r="AC100" s="1003"/>
      <c r="AD100" s="1004"/>
      <c r="AE100" s="1004"/>
      <c r="AF100" s="1004"/>
      <c r="AG100" s="2"/>
    </row>
    <row r="101" spans="1:33" s="1002" customFormat="1" ht="18" customHeight="1" x14ac:dyDescent="0.3">
      <c r="A101" s="2"/>
      <c r="B101" s="188"/>
      <c r="C101" s="188"/>
      <c r="D101" s="188"/>
      <c r="E101" s="188"/>
      <c r="F101" s="188"/>
      <c r="G101" s="188"/>
      <c r="H101" s="188"/>
      <c r="I101" s="188"/>
      <c r="J101" s="188"/>
      <c r="K101" s="188"/>
      <c r="L101" s="188"/>
      <c r="M101" s="188"/>
      <c r="N101" s="188"/>
      <c r="O101" s="188"/>
      <c r="P101" s="188"/>
      <c r="Q101" s="188"/>
      <c r="R101" s="188"/>
      <c r="S101" s="188"/>
      <c r="T101" s="188"/>
      <c r="U101" s="1000"/>
      <c r="V101" s="1058" t="s">
        <v>64</v>
      </c>
      <c r="W101" s="1059" t="s">
        <v>105</v>
      </c>
      <c r="X101" s="1060">
        <f>AC10+AC40+AC88+AC90</f>
        <v>461.78719999999998</v>
      </c>
      <c r="Y101" s="1013"/>
      <c r="Z101" s="1007"/>
      <c r="AA101" s="1008"/>
      <c r="AC101" s="1003"/>
      <c r="AD101" s="1004"/>
      <c r="AE101" s="1004"/>
      <c r="AF101" s="1004"/>
      <c r="AG101" s="2"/>
    </row>
    <row r="102" spans="1:33" s="1002" customFormat="1" ht="18" customHeight="1" x14ac:dyDescent="0.3">
      <c r="A102" s="2"/>
      <c r="B102" s="188"/>
      <c r="C102" s="188"/>
      <c r="D102" s="188"/>
      <c r="E102" s="188"/>
      <c r="F102" s="188"/>
      <c r="G102" s="188"/>
      <c r="H102" s="188"/>
      <c r="I102" s="188"/>
      <c r="J102" s="188"/>
      <c r="K102" s="188"/>
      <c r="L102" s="188"/>
      <c r="M102" s="188"/>
      <c r="N102" s="188"/>
      <c r="O102" s="188"/>
      <c r="P102" s="188"/>
      <c r="Q102" s="188"/>
      <c r="R102" s="188"/>
      <c r="S102" s="188"/>
      <c r="T102" s="188"/>
      <c r="U102" s="1000"/>
      <c r="V102" s="1061" t="s">
        <v>67</v>
      </c>
      <c r="W102" s="72" t="s">
        <v>68</v>
      </c>
      <c r="X102" s="1062">
        <f>AC14</f>
        <v>2074.0244000000002</v>
      </c>
      <c r="Y102" s="1013"/>
      <c r="Z102" s="1007"/>
      <c r="AA102" s="1008"/>
      <c r="AC102" s="1003"/>
      <c r="AD102" s="1004"/>
      <c r="AE102" s="1004"/>
      <c r="AF102" s="1004"/>
      <c r="AG102" s="2"/>
    </row>
    <row r="103" spans="1:33" s="1002" customFormat="1" ht="18" customHeight="1" x14ac:dyDescent="0.3">
      <c r="A103" s="2"/>
      <c r="B103" s="188"/>
      <c r="C103" s="188"/>
      <c r="D103" s="188"/>
      <c r="E103" s="188"/>
      <c r="F103" s="188"/>
      <c r="G103" s="188"/>
      <c r="H103" s="188"/>
      <c r="I103" s="188"/>
      <c r="J103" s="188"/>
      <c r="K103" s="188"/>
      <c r="L103" s="188"/>
      <c r="M103" s="188"/>
      <c r="N103" s="188"/>
      <c r="O103" s="188"/>
      <c r="P103" s="188"/>
      <c r="Q103" s="188"/>
      <c r="R103" s="188"/>
      <c r="S103" s="188"/>
      <c r="T103" s="188"/>
      <c r="U103" s="1000"/>
      <c r="V103" s="1061" t="str">
        <f>U72</f>
        <v>531404 0701 001</v>
      </c>
      <c r="W103" s="72" t="s">
        <v>82</v>
      </c>
      <c r="X103" s="1062">
        <f>AC72</f>
        <v>464.17952000000002</v>
      </c>
      <c r="Y103" s="1013"/>
      <c r="Z103" s="1007"/>
      <c r="AA103" s="1008"/>
      <c r="AC103" s="1003"/>
      <c r="AD103" s="1004"/>
      <c r="AE103" s="1004"/>
      <c r="AF103" s="1004"/>
      <c r="AG103" s="2"/>
    </row>
    <row r="104" spans="1:33" s="1002" customFormat="1" ht="18" customHeight="1" x14ac:dyDescent="0.3">
      <c r="A104" s="2"/>
      <c r="B104" s="188"/>
      <c r="C104" s="188"/>
      <c r="D104" s="188"/>
      <c r="E104" s="188"/>
      <c r="F104" s="188"/>
      <c r="G104" s="188"/>
      <c r="H104" s="188"/>
      <c r="I104" s="188"/>
      <c r="J104" s="188"/>
      <c r="K104" s="188"/>
      <c r="L104" s="188"/>
      <c r="M104" s="188"/>
      <c r="N104" s="188"/>
      <c r="O104" s="188"/>
      <c r="P104" s="188"/>
      <c r="Q104" s="188"/>
      <c r="R104" s="188"/>
      <c r="S104" s="188"/>
      <c r="T104" s="188"/>
      <c r="U104" s="1000"/>
      <c r="V104" s="1066" t="str">
        <f>U79</f>
        <v>730204-0701-202-5017-5017</v>
      </c>
      <c r="W104" s="1068" t="s">
        <v>1200</v>
      </c>
      <c r="X104" s="1062">
        <f>AC79</f>
        <v>3360</v>
      </c>
      <c r="Y104" s="1013"/>
      <c r="Z104" s="1007"/>
      <c r="AA104" s="1008"/>
      <c r="AC104" s="1003"/>
      <c r="AD104" s="1004"/>
      <c r="AE104" s="1004"/>
      <c r="AF104" s="1004"/>
      <c r="AG104" s="2"/>
    </row>
    <row r="105" spans="1:33" s="1002" customFormat="1" ht="18" customHeight="1" x14ac:dyDescent="0.3">
      <c r="A105" s="2"/>
      <c r="B105" s="188"/>
      <c r="C105" s="188"/>
      <c r="D105" s="994" t="s">
        <v>249</v>
      </c>
      <c r="E105" s="337"/>
      <c r="F105" s="188"/>
      <c r="G105" s="188"/>
      <c r="H105" s="188"/>
      <c r="I105" s="188"/>
      <c r="J105" s="188"/>
      <c r="K105" s="188"/>
      <c r="L105" s="188"/>
      <c r="M105" s="188"/>
      <c r="N105" s="994" t="s">
        <v>249</v>
      </c>
      <c r="O105" s="337"/>
      <c r="P105" s="188"/>
      <c r="Q105" s="188"/>
      <c r="R105" s="188"/>
      <c r="S105" s="188"/>
      <c r="T105" s="188"/>
      <c r="U105" s="1000"/>
      <c r="V105" s="1066" t="str">
        <f>U83</f>
        <v>731403-0701-202-5017-5017</v>
      </c>
      <c r="W105" s="1068" t="s">
        <v>129</v>
      </c>
      <c r="X105" s="1062">
        <f>AC83</f>
        <v>3264.3399711999996</v>
      </c>
      <c r="Y105" s="1013"/>
      <c r="Z105" s="1007"/>
      <c r="AA105" s="1008"/>
      <c r="AC105" s="1003"/>
      <c r="AD105" s="1004"/>
      <c r="AE105" s="1004"/>
      <c r="AF105" s="1004"/>
      <c r="AG105" s="2"/>
    </row>
    <row r="106" spans="1:33" s="1002" customFormat="1" ht="18" customHeight="1" x14ac:dyDescent="0.3">
      <c r="A106" s="2"/>
      <c r="B106" s="188"/>
      <c r="C106" s="188"/>
      <c r="D106" s="338" t="s">
        <v>250</v>
      </c>
      <c r="E106" s="337"/>
      <c r="F106" s="188"/>
      <c r="G106" s="188"/>
      <c r="H106" s="188"/>
      <c r="I106" s="188"/>
      <c r="J106" s="188"/>
      <c r="K106" s="188"/>
      <c r="L106" s="188"/>
      <c r="M106" s="188"/>
      <c r="N106" s="338" t="s">
        <v>250</v>
      </c>
      <c r="O106" s="337"/>
      <c r="P106" s="188"/>
      <c r="Q106" s="188"/>
      <c r="R106" s="188"/>
      <c r="S106" s="188"/>
      <c r="T106" s="188"/>
      <c r="U106" s="1000"/>
      <c r="V106" s="1063" t="str">
        <f>U75</f>
        <v>840107-0701-202-5017-5017</v>
      </c>
      <c r="W106" s="72" t="s">
        <v>132</v>
      </c>
      <c r="X106" s="1062">
        <f>AC75</f>
        <v>5007.9960000000001</v>
      </c>
      <c r="Y106" s="1013"/>
      <c r="Z106" s="1007"/>
      <c r="AA106" s="1008"/>
      <c r="AC106" s="1003"/>
      <c r="AD106" s="1004"/>
      <c r="AE106" s="1004"/>
      <c r="AF106" s="1004"/>
      <c r="AG106" s="2"/>
    </row>
    <row r="107" spans="1:33" s="1002" customFormat="1" ht="18" customHeight="1" x14ac:dyDescent="0.3">
      <c r="A107" s="2"/>
      <c r="B107" s="188"/>
      <c r="C107" s="188"/>
      <c r="D107" s="337"/>
      <c r="E107" s="337"/>
      <c r="F107" s="188"/>
      <c r="G107" s="188"/>
      <c r="H107" s="188"/>
      <c r="I107" s="188"/>
      <c r="J107" s="188"/>
      <c r="K107" s="188"/>
      <c r="L107" s="188"/>
      <c r="M107" s="188"/>
      <c r="N107" s="337"/>
      <c r="O107" s="337"/>
      <c r="P107" s="188"/>
      <c r="Q107" s="188"/>
      <c r="R107" s="188"/>
      <c r="S107" s="188"/>
      <c r="T107" s="188"/>
      <c r="U107" s="1000"/>
      <c r="V107" s="1066" t="str">
        <f>U85</f>
        <v>840103-0701-202-5017-5017</v>
      </c>
      <c r="W107" s="1068" t="s">
        <v>129</v>
      </c>
      <c r="X107" s="1062">
        <f>AC85</f>
        <v>15555.657599999999</v>
      </c>
      <c r="Y107" s="1013"/>
      <c r="Z107" s="1009"/>
      <c r="AA107" s="1008"/>
      <c r="AC107" s="1003"/>
      <c r="AD107" s="1004"/>
      <c r="AE107" s="1004"/>
      <c r="AF107" s="1004"/>
      <c r="AG107" s="2"/>
    </row>
    <row r="108" spans="1:33" s="1002" customFormat="1" ht="18" customHeight="1" x14ac:dyDescent="0.3">
      <c r="A108" s="2"/>
      <c r="B108" s="188"/>
      <c r="C108" s="188"/>
      <c r="D108" s="337"/>
      <c r="E108" s="337"/>
      <c r="F108" s="188"/>
      <c r="G108" s="188"/>
      <c r="H108" s="188"/>
      <c r="I108" s="188"/>
      <c r="J108" s="188"/>
      <c r="K108" s="188"/>
      <c r="L108" s="188"/>
      <c r="M108" s="188"/>
      <c r="N108" s="337"/>
      <c r="O108" s="337"/>
      <c r="P108" s="188"/>
      <c r="Q108" s="188"/>
      <c r="R108" s="188"/>
      <c r="S108" s="188"/>
      <c r="T108" s="188"/>
      <c r="U108" s="1000"/>
      <c r="V108" s="1067" t="str">
        <f>U77</f>
        <v>840104-0701-202-5017-5017</v>
      </c>
      <c r="W108" s="251" t="s">
        <v>82</v>
      </c>
      <c r="X108" s="1064">
        <f>AC77</f>
        <v>3700.0040000000004</v>
      </c>
      <c r="Y108" s="1013"/>
      <c r="Z108" s="1009"/>
      <c r="AA108" s="1008"/>
      <c r="AC108" s="1003"/>
      <c r="AD108" s="1004"/>
      <c r="AE108" s="1004"/>
      <c r="AF108" s="1004"/>
      <c r="AG108" s="2"/>
    </row>
    <row r="109" spans="1:33" s="1002" customFormat="1" ht="18" customHeight="1" thickBot="1" x14ac:dyDescent="0.35">
      <c r="A109" s="2"/>
      <c r="B109" s="188"/>
      <c r="C109" s="188"/>
      <c r="E109" s="338"/>
      <c r="F109" s="188"/>
      <c r="G109" s="188"/>
      <c r="H109" s="188"/>
      <c r="I109" s="188"/>
      <c r="J109" s="188"/>
      <c r="K109" s="188"/>
      <c r="L109" s="188"/>
      <c r="M109" s="188"/>
      <c r="O109" s="338"/>
      <c r="P109" s="188"/>
      <c r="Q109" s="188"/>
      <c r="R109" s="188"/>
      <c r="S109" s="188"/>
      <c r="T109" s="188"/>
      <c r="U109" s="1000"/>
      <c r="V109" s="1010"/>
      <c r="W109" s="221" t="s">
        <v>251</v>
      </c>
      <c r="X109" s="1056">
        <f>SUM(X101:X108)</f>
        <v>33887.9886912</v>
      </c>
      <c r="Y109" s="1013"/>
      <c r="AC109" s="1003"/>
      <c r="AD109" s="1004"/>
      <c r="AE109" s="1004"/>
      <c r="AF109" s="1004"/>
      <c r="AG109" s="2"/>
    </row>
    <row r="110" spans="1:33" s="1002" customFormat="1" ht="17.25" thickTop="1" x14ac:dyDescent="0.3">
      <c r="A110" s="2"/>
      <c r="B110" s="188"/>
      <c r="C110" s="188"/>
      <c r="D110" s="188"/>
      <c r="E110" s="188"/>
      <c r="F110" s="188"/>
      <c r="G110" s="188"/>
      <c r="H110" s="188"/>
      <c r="I110" s="188"/>
      <c r="J110" s="188"/>
      <c r="K110" s="188"/>
      <c r="L110" s="188"/>
      <c r="M110" s="188"/>
      <c r="N110" s="188"/>
      <c r="O110" s="188"/>
      <c r="P110" s="188"/>
      <c r="Q110" s="188"/>
      <c r="R110" s="188"/>
      <c r="S110" s="188"/>
      <c r="T110" s="188"/>
      <c r="U110" s="1000"/>
      <c r="V110" s="1011"/>
      <c r="W110" s="1011"/>
      <c r="X110" s="1012"/>
      <c r="Y110" s="1013"/>
      <c r="AC110" s="1003"/>
      <c r="AD110" s="1004"/>
      <c r="AE110" s="1004"/>
      <c r="AF110" s="1004"/>
      <c r="AG110" s="2"/>
    </row>
    <row r="111" spans="1:33" s="1002" customFormat="1" x14ac:dyDescent="0.3">
      <c r="A111" s="2"/>
      <c r="B111" s="188"/>
      <c r="C111" s="188"/>
      <c r="D111" s="188"/>
      <c r="E111" s="188"/>
      <c r="F111" s="188"/>
      <c r="G111" s="188"/>
      <c r="H111" s="188"/>
      <c r="I111" s="188"/>
      <c r="J111" s="188"/>
      <c r="K111" s="188"/>
      <c r="L111" s="188"/>
      <c r="M111" s="188"/>
      <c r="N111" s="188"/>
      <c r="O111" s="188"/>
      <c r="P111" s="188"/>
      <c r="Q111" s="188"/>
      <c r="R111" s="188"/>
      <c r="S111" s="188"/>
      <c r="T111" s="188"/>
      <c r="U111" s="1000"/>
      <c r="V111" s="1011"/>
      <c r="W111" s="412" t="s">
        <v>252</v>
      </c>
      <c r="X111" s="1012"/>
      <c r="Y111" s="1013"/>
      <c r="AC111" s="1003"/>
      <c r="AD111" s="1004"/>
      <c r="AE111" s="1004"/>
      <c r="AF111" s="1004"/>
      <c r="AG111" s="2"/>
    </row>
    <row r="112" spans="1:33" s="1002" customFormat="1" x14ac:dyDescent="0.3">
      <c r="A112" s="2"/>
      <c r="B112" s="188"/>
      <c r="C112" s="188"/>
      <c r="D112" s="188"/>
      <c r="E112" s="188"/>
      <c r="F112" s="188"/>
      <c r="G112" s="188"/>
      <c r="H112" s="188"/>
      <c r="I112" s="188"/>
      <c r="J112" s="188"/>
      <c r="K112" s="188"/>
      <c r="L112" s="188"/>
      <c r="M112" s="188"/>
      <c r="N112" s="188"/>
      <c r="O112" s="188"/>
      <c r="P112" s="188"/>
      <c r="Q112" s="188"/>
      <c r="R112" s="188"/>
      <c r="S112" s="188"/>
      <c r="T112" s="188"/>
      <c r="U112" s="1000"/>
      <c r="V112" s="1011"/>
      <c r="W112" s="413" t="s">
        <v>253</v>
      </c>
      <c r="X112" s="1051">
        <f>X101+X102+X103</f>
        <v>2999.9911200000001</v>
      </c>
      <c r="Y112" s="1015"/>
      <c r="AC112" s="1003"/>
      <c r="AD112" s="1004"/>
      <c r="AE112" s="1004"/>
      <c r="AF112" s="1004"/>
      <c r="AG112" s="2"/>
    </row>
    <row r="113" spans="1:33" s="1002" customFormat="1" x14ac:dyDescent="0.3">
      <c r="A113" s="2"/>
      <c r="B113" s="188"/>
      <c r="C113" s="188"/>
      <c r="D113" s="188"/>
      <c r="E113" s="188"/>
      <c r="F113" s="188"/>
      <c r="G113" s="188"/>
      <c r="H113" s="188"/>
      <c r="I113" s="188"/>
      <c r="J113" s="188"/>
      <c r="K113" s="188"/>
      <c r="L113" s="188"/>
      <c r="M113" s="188"/>
      <c r="N113" s="188"/>
      <c r="O113" s="188"/>
      <c r="P113" s="188"/>
      <c r="Q113" s="188"/>
      <c r="R113" s="188"/>
      <c r="S113" s="188"/>
      <c r="T113" s="188"/>
      <c r="U113" s="1000"/>
      <c r="V113" s="1011"/>
      <c r="W113" s="413" t="s">
        <v>254</v>
      </c>
      <c r="X113" s="1052">
        <v>0</v>
      </c>
      <c r="Y113" s="1013"/>
      <c r="AC113" s="1003"/>
      <c r="AD113" s="1004"/>
      <c r="AE113" s="1004"/>
      <c r="AF113" s="1004"/>
      <c r="AG113" s="2"/>
    </row>
    <row r="114" spans="1:33" s="1002" customFormat="1" x14ac:dyDescent="0.3">
      <c r="A114" s="2"/>
      <c r="B114" s="188"/>
      <c r="C114" s="188"/>
      <c r="D114" s="188"/>
      <c r="E114" s="188"/>
      <c r="F114" s="188"/>
      <c r="G114" s="188"/>
      <c r="H114" s="188"/>
      <c r="I114" s="188"/>
      <c r="J114" s="188"/>
      <c r="K114" s="188"/>
      <c r="L114" s="188"/>
      <c r="M114" s="188"/>
      <c r="N114" s="188"/>
      <c r="O114" s="188"/>
      <c r="P114" s="188"/>
      <c r="Q114" s="188"/>
      <c r="R114" s="188"/>
      <c r="S114" s="188"/>
      <c r="T114" s="188"/>
      <c r="U114" s="1000"/>
      <c r="V114" s="1011"/>
      <c r="W114" s="413" t="s">
        <v>255</v>
      </c>
      <c r="X114" s="1053">
        <v>0</v>
      </c>
      <c r="Y114" s="1013"/>
      <c r="AC114" s="1003"/>
      <c r="AD114" s="1004"/>
      <c r="AE114" s="1004"/>
      <c r="AF114" s="1004"/>
      <c r="AG114" s="2"/>
    </row>
    <row r="115" spans="1:33" s="1002" customFormat="1" x14ac:dyDescent="0.3">
      <c r="A115" s="2"/>
      <c r="B115" s="188"/>
      <c r="C115" s="188"/>
      <c r="D115" s="188"/>
      <c r="E115" s="188"/>
      <c r="F115" s="188"/>
      <c r="G115" s="188"/>
      <c r="H115" s="188"/>
      <c r="I115" s="188"/>
      <c r="J115" s="188"/>
      <c r="K115" s="188"/>
      <c r="L115" s="188"/>
      <c r="M115" s="188"/>
      <c r="N115" s="188"/>
      <c r="O115" s="188"/>
      <c r="P115" s="188"/>
      <c r="Q115" s="188"/>
      <c r="R115" s="188"/>
      <c r="S115" s="188"/>
      <c r="T115" s="188"/>
      <c r="U115" s="1000"/>
      <c r="V115" s="1011"/>
      <c r="W115" s="413" t="s">
        <v>1191</v>
      </c>
      <c r="X115" s="1053">
        <f>X106+X108+X104+X105+X107</f>
        <v>30887.997571199998</v>
      </c>
      <c r="Y115" s="1013"/>
      <c r="AC115" s="1003"/>
      <c r="AD115" s="1004"/>
      <c r="AE115" s="1004"/>
      <c r="AF115" s="1004"/>
      <c r="AG115" s="2"/>
    </row>
    <row r="116" spans="1:33" s="1002" customFormat="1" x14ac:dyDescent="0.3">
      <c r="A116" s="2"/>
      <c r="B116" s="188"/>
      <c r="C116" s="188"/>
      <c r="D116" s="188"/>
      <c r="E116" s="188"/>
      <c r="F116" s="188"/>
      <c r="G116" s="188"/>
      <c r="H116" s="188"/>
      <c r="I116" s="188"/>
      <c r="J116" s="188"/>
      <c r="K116" s="188"/>
      <c r="L116" s="188"/>
      <c r="M116" s="188"/>
      <c r="N116" s="188"/>
      <c r="O116" s="188"/>
      <c r="P116" s="188"/>
      <c r="Q116" s="188"/>
      <c r="R116" s="188"/>
      <c r="S116" s="188"/>
      <c r="T116" s="188"/>
      <c r="U116" s="1000"/>
      <c r="V116" s="1011"/>
      <c r="W116" s="414" t="s">
        <v>251</v>
      </c>
      <c r="X116" s="1054">
        <f>SUM(X112:X115)</f>
        <v>33887.9886912</v>
      </c>
      <c r="Y116" s="1013"/>
      <c r="AC116" s="1003"/>
      <c r="AD116" s="1004"/>
      <c r="AE116" s="1004"/>
      <c r="AF116" s="1004"/>
      <c r="AG116" s="2"/>
    </row>
    <row r="117" spans="1:33" s="1002" customFormat="1" x14ac:dyDescent="0.3">
      <c r="A117" s="2"/>
      <c r="B117" s="188"/>
      <c r="C117" s="188"/>
      <c r="D117" s="188"/>
      <c r="E117" s="188"/>
      <c r="F117" s="188"/>
      <c r="G117" s="188"/>
      <c r="H117" s="188"/>
      <c r="I117" s="188"/>
      <c r="J117" s="188"/>
      <c r="K117" s="188"/>
      <c r="L117" s="188"/>
      <c r="M117" s="188"/>
      <c r="N117" s="188"/>
      <c r="O117" s="188"/>
      <c r="P117" s="188"/>
      <c r="Q117" s="188"/>
      <c r="R117" s="188"/>
      <c r="S117" s="188"/>
      <c r="T117" s="188"/>
      <c r="U117" s="1000"/>
      <c r="V117" s="1011"/>
      <c r="W117" s="413"/>
      <c r="X117" s="1055"/>
      <c r="Y117" s="1013"/>
      <c r="AC117" s="1003"/>
      <c r="AD117" s="1004"/>
      <c r="AE117" s="1004"/>
      <c r="AF117" s="1004"/>
      <c r="AG117" s="2"/>
    </row>
    <row r="118" spans="1:33" s="1002" customFormat="1" x14ac:dyDescent="0.3">
      <c r="A118" s="2"/>
      <c r="B118" s="188"/>
      <c r="C118" s="188"/>
      <c r="D118" s="188"/>
      <c r="E118" s="188"/>
      <c r="F118" s="188"/>
      <c r="G118" s="188"/>
      <c r="H118" s="188"/>
      <c r="I118" s="188"/>
      <c r="J118" s="188"/>
      <c r="K118" s="188"/>
      <c r="L118" s="188"/>
      <c r="M118" s="188"/>
      <c r="N118" s="188"/>
      <c r="O118" s="188"/>
      <c r="P118" s="188"/>
      <c r="Q118" s="188"/>
      <c r="R118" s="188"/>
      <c r="S118" s="188"/>
      <c r="T118" s="188"/>
      <c r="U118" s="1000"/>
      <c r="V118" s="1011"/>
      <c r="W118" s="414" t="s">
        <v>256</v>
      </c>
      <c r="X118" s="1055"/>
      <c r="Y118" s="1013"/>
      <c r="AC118" s="1003"/>
      <c r="AD118" s="1004"/>
      <c r="AE118" s="1004"/>
      <c r="AF118" s="1004"/>
      <c r="AG118" s="2"/>
    </row>
    <row r="119" spans="1:33" s="1002" customFormat="1" x14ac:dyDescent="0.3">
      <c r="A119" s="2"/>
      <c r="B119" s="188"/>
      <c r="C119" s="188"/>
      <c r="D119" s="188"/>
      <c r="E119" s="188"/>
      <c r="F119" s="188"/>
      <c r="G119" s="188"/>
      <c r="H119" s="188"/>
      <c r="I119" s="188"/>
      <c r="J119" s="188"/>
      <c r="K119" s="188"/>
      <c r="L119" s="188"/>
      <c r="M119" s="188"/>
      <c r="N119" s="188"/>
      <c r="O119" s="188"/>
      <c r="P119" s="188"/>
      <c r="Q119" s="188"/>
      <c r="R119" s="188"/>
      <c r="S119" s="188"/>
      <c r="T119" s="188"/>
      <c r="U119" s="1000"/>
      <c r="V119" s="1011"/>
      <c r="W119" s="413" t="s">
        <v>257</v>
      </c>
      <c r="X119" s="1052">
        <f>SUM(X101:X103)</f>
        <v>2999.9911200000001</v>
      </c>
      <c r="Y119" s="1013"/>
      <c r="AC119" s="1003"/>
      <c r="AD119" s="1004"/>
      <c r="AE119" s="1004"/>
      <c r="AF119" s="1004"/>
      <c r="AG119" s="2"/>
    </row>
    <row r="120" spans="1:33" s="1002" customFormat="1" x14ac:dyDescent="0.3">
      <c r="A120" s="2"/>
      <c r="B120" s="188"/>
      <c r="C120" s="188"/>
      <c r="D120" s="188"/>
      <c r="E120" s="188"/>
      <c r="F120" s="188"/>
      <c r="G120" s="188"/>
      <c r="H120" s="188"/>
      <c r="I120" s="188"/>
      <c r="J120" s="188"/>
      <c r="K120" s="188"/>
      <c r="L120" s="188"/>
      <c r="M120" s="188"/>
      <c r="N120" s="188"/>
      <c r="O120" s="188"/>
      <c r="P120" s="188"/>
      <c r="Q120" s="188"/>
      <c r="R120" s="188"/>
      <c r="S120" s="188"/>
      <c r="T120" s="188"/>
      <c r="U120" s="1000"/>
      <c r="V120" s="1011"/>
      <c r="W120" s="1057" t="s">
        <v>1199</v>
      </c>
      <c r="X120" s="1053">
        <f>SUM(X105+X104)</f>
        <v>6624.3399711999991</v>
      </c>
      <c r="Y120" s="1013"/>
      <c r="AC120" s="1003"/>
      <c r="AD120" s="1004"/>
      <c r="AE120" s="1004"/>
      <c r="AF120" s="1004"/>
      <c r="AG120" s="2"/>
    </row>
    <row r="121" spans="1:33" s="1002" customFormat="1" x14ac:dyDescent="0.3">
      <c r="A121" s="2"/>
      <c r="B121" s="188"/>
      <c r="C121" s="188"/>
      <c r="D121" s="188"/>
      <c r="E121" s="188"/>
      <c r="F121" s="188"/>
      <c r="G121" s="188"/>
      <c r="H121" s="188"/>
      <c r="I121" s="188"/>
      <c r="J121" s="188"/>
      <c r="K121" s="188"/>
      <c r="L121" s="188"/>
      <c r="M121" s="188"/>
      <c r="N121" s="188"/>
      <c r="O121" s="188"/>
      <c r="P121" s="188"/>
      <c r="Q121" s="188"/>
      <c r="R121" s="188"/>
      <c r="S121" s="188"/>
      <c r="T121" s="188"/>
      <c r="U121" s="1000"/>
      <c r="V121" s="1011"/>
      <c r="W121" s="413" t="s">
        <v>258</v>
      </c>
      <c r="X121" s="1065">
        <f>+X106+X108+X107</f>
        <v>24263.657599999999</v>
      </c>
      <c r="Y121" s="1013"/>
      <c r="AC121" s="1003"/>
      <c r="AD121" s="1004"/>
      <c r="AE121" s="1004"/>
      <c r="AF121" s="1004"/>
      <c r="AG121" s="2"/>
    </row>
    <row r="122" spans="1:33" s="1002" customFormat="1" x14ac:dyDescent="0.3">
      <c r="A122" s="2"/>
      <c r="B122" s="188"/>
      <c r="C122" s="188"/>
      <c r="D122" s="188"/>
      <c r="E122" s="188"/>
      <c r="F122" s="188"/>
      <c r="G122" s="188"/>
      <c r="H122" s="188"/>
      <c r="I122" s="188"/>
      <c r="J122" s="188"/>
      <c r="K122" s="188"/>
      <c r="L122" s="188"/>
      <c r="M122" s="188"/>
      <c r="N122" s="188"/>
      <c r="O122" s="188"/>
      <c r="P122" s="188"/>
      <c r="Q122" s="188"/>
      <c r="R122" s="188"/>
      <c r="S122" s="188"/>
      <c r="T122" s="188"/>
      <c r="U122" s="1000"/>
      <c r="V122" s="1011"/>
      <c r="W122" s="414" t="s">
        <v>251</v>
      </c>
      <c r="X122" s="991">
        <f>SUM(X119:X121)</f>
        <v>33887.9886912</v>
      </c>
      <c r="AC122" s="1003"/>
      <c r="AD122" s="1004"/>
      <c r="AE122" s="1004"/>
      <c r="AF122" s="1004"/>
      <c r="AG122" s="2"/>
    </row>
  </sheetData>
  <mergeCells count="122">
    <mergeCell ref="A1:L1"/>
    <mergeCell ref="A2:L2"/>
    <mergeCell ref="M1:U1"/>
    <mergeCell ref="M2:U2"/>
    <mergeCell ref="M3:U3"/>
    <mergeCell ref="M4:U4"/>
    <mergeCell ref="V2:AG2"/>
    <mergeCell ref="V3:AG3"/>
    <mergeCell ref="V4:AG4"/>
    <mergeCell ref="C10:C13"/>
    <mergeCell ref="D10:D13"/>
    <mergeCell ref="E10:E13"/>
    <mergeCell ref="F10:F13"/>
    <mergeCell ref="G10:G13"/>
    <mergeCell ref="H10:H13"/>
    <mergeCell ref="A3:L3"/>
    <mergeCell ref="A10:A32"/>
    <mergeCell ref="A8:A9"/>
    <mergeCell ref="B8:B9"/>
    <mergeCell ref="C8:C9"/>
    <mergeCell ref="D8:D9"/>
    <mergeCell ref="E8:E9"/>
    <mergeCell ref="F8:F9"/>
    <mergeCell ref="A4:L4"/>
    <mergeCell ref="I10:I13"/>
    <mergeCell ref="J10:J13"/>
    <mergeCell ref="K10:K13"/>
    <mergeCell ref="L10:L13"/>
    <mergeCell ref="A93:M93"/>
    <mergeCell ref="U93:AA93"/>
    <mergeCell ref="AD93:AG93"/>
    <mergeCell ref="B14:B87"/>
    <mergeCell ref="C14:C87"/>
    <mergeCell ref="D14:D87"/>
    <mergeCell ref="E14:E87"/>
    <mergeCell ref="V98:X98"/>
    <mergeCell ref="A6:L6"/>
    <mergeCell ref="M6:V6"/>
    <mergeCell ref="W6:AG6"/>
    <mergeCell ref="A7:N7"/>
    <mergeCell ref="O7:AG7"/>
    <mergeCell ref="F14:F87"/>
    <mergeCell ref="G14:G87"/>
    <mergeCell ref="H14:H87"/>
    <mergeCell ref="I14:I87"/>
    <mergeCell ref="J14:J87"/>
    <mergeCell ref="K14:K87"/>
    <mergeCell ref="L14:L87"/>
    <mergeCell ref="M14:M87"/>
    <mergeCell ref="A33:A65"/>
    <mergeCell ref="A66:A92"/>
    <mergeCell ref="B10:B13"/>
    <mergeCell ref="AG8:AG9"/>
    <mergeCell ref="O8:R8"/>
    <mergeCell ref="S8:S9"/>
    <mergeCell ref="T8:T9"/>
    <mergeCell ref="U8:Z8"/>
    <mergeCell ref="AA8:AC8"/>
    <mergeCell ref="AD8:AF8"/>
    <mergeCell ref="G8:G9"/>
    <mergeCell ref="H8:H9"/>
    <mergeCell ref="I8:J8"/>
    <mergeCell ref="K8:L8"/>
    <mergeCell ref="M8:M9"/>
    <mergeCell ref="N8:N9"/>
    <mergeCell ref="M10:M13"/>
    <mergeCell ref="N10:N13"/>
    <mergeCell ref="O10:O13"/>
    <mergeCell ref="P10:P13"/>
    <mergeCell ref="Q10:Q13"/>
    <mergeCell ref="R10:R13"/>
    <mergeCell ref="S10:S13"/>
    <mergeCell ref="T10:T13"/>
    <mergeCell ref="AG10:AG13"/>
    <mergeCell ref="N14:N87"/>
    <mergeCell ref="O14:O87"/>
    <mergeCell ref="P14:P87"/>
    <mergeCell ref="Q14:Q87"/>
    <mergeCell ref="R14:R87"/>
    <mergeCell ref="S14:S87"/>
    <mergeCell ref="T14:T87"/>
    <mergeCell ref="AG14:AG87"/>
    <mergeCell ref="B88:B89"/>
    <mergeCell ref="C88:C89"/>
    <mergeCell ref="D88:D89"/>
    <mergeCell ref="E88:E89"/>
    <mergeCell ref="F88:F89"/>
    <mergeCell ref="G88:G89"/>
    <mergeCell ref="H88:H89"/>
    <mergeCell ref="I88:I89"/>
    <mergeCell ref="J88:J89"/>
    <mergeCell ref="K88:K89"/>
    <mergeCell ref="L88:L89"/>
    <mergeCell ref="M88:M89"/>
    <mergeCell ref="N88:N89"/>
    <mergeCell ref="O88:O89"/>
    <mergeCell ref="P88:P89"/>
    <mergeCell ref="Q88:Q89"/>
    <mergeCell ref="R88:R89"/>
    <mergeCell ref="S88:S89"/>
    <mergeCell ref="T88:T89"/>
    <mergeCell ref="AG88:AG89"/>
    <mergeCell ref="B90:B92"/>
    <mergeCell ref="C90:C92"/>
    <mergeCell ref="D90:D92"/>
    <mergeCell ref="E90:E92"/>
    <mergeCell ref="F90:F92"/>
    <mergeCell ref="G90:G92"/>
    <mergeCell ref="H90:H92"/>
    <mergeCell ref="I90:I92"/>
    <mergeCell ref="J90:J92"/>
    <mergeCell ref="K90:K92"/>
    <mergeCell ref="L90:L92"/>
    <mergeCell ref="M90:M92"/>
    <mergeCell ref="N90:N92"/>
    <mergeCell ref="O90:O92"/>
    <mergeCell ref="P90:P92"/>
    <mergeCell ref="Q90:Q92"/>
    <mergeCell ref="R90:R92"/>
    <mergeCell ref="S90:S92"/>
    <mergeCell ref="T90:T92"/>
    <mergeCell ref="AG90:AG92"/>
  </mergeCells>
  <dataValidations disablePrompts="1" count="2">
    <dataValidation type="whole" allowBlank="1" showInputMessage="1" showErrorMessage="1" errorTitle="DPLAN" error="Sólo debe ingresar valores, NO porcentajes." sqref="I65592:J65611 I131128:J131147 I196664:J196683 I262200:J262219 I327736:J327755 I393272:J393291 I458808:J458827 I524344:J524363 I589880:J589899 I655416:J655435 I720952:J720971 I786488:J786507 I852024:J852043 I917560:J917579 I983096:J983115 I10:J10 I14:J14 I88:J92" xr:uid="{00000000-0002-0000-0500-000000000000}">
      <formula1>0</formula1>
      <formula2>1000000</formula2>
    </dataValidation>
    <dataValidation type="whole" allowBlank="1" showInputMessage="1" showErrorMessage="1" errorTitle="DPLAN" error="El Tiempo en Semanas máximo a ingresar en cada semestre, es 24." sqref="K65592:L65611 K131128:L131147 K196664:L196683 K262200:L262219 K327736:L327755 K393272:L393291 K458808:L458827 K524344:L524363 K589880:L589899 K655416:L655435 K720952:L720971 K786488:L786507 K852024:L852043 K917560:L917579 K983096:L983115 K10:L10 K14:L14 K88:L92" xr:uid="{00000000-0002-0000-0500-000001000000}">
      <formula1>0</formula1>
      <formula2>24</formula2>
    </dataValidation>
  </dataValidations>
  <pageMargins left="0" right="0" top="0.98425196850393704" bottom="0.35433070866141736" header="0" footer="0.31496062992125984"/>
  <pageSetup paperSize="9" scale="65" pageOrder="overThenDown" orientation="landscape" horizontalDpi="300" verticalDpi="300" r:id="rId1"/>
  <headerFooter scaleWithDoc="0" alignWithMargins="0">
    <oddHeader>&amp;L&amp;"Britannic Bold,Normal"&amp;12&amp;K002060POA 2020 AJUSTADO&amp;"-,Normal"&amp;11&amp;K01+000
&amp;"Cambria,Cursiva"&amp;12&amp;K0070C0Dirección de Nivelación y Admisión&amp;C&amp;"Cambria,Normal"&amp;12&amp;K002060&amp;P</oddHeader>
  </headerFooter>
  <ignoredErrors>
    <ignoredError sqref="X106:X107 V106" formula="1"/>
  </ignoredError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DPLAN" prompt="Por favor seleccione una de las opciones disponibles." xr:uid="{00000000-0002-0000-0500-000002000000}">
          <x14:formula1>
            <xm:f>'C:\Users\fbasilio\Desktop\POA 2020\2.- Prog 82 Gestión Académica\[Formato POA 2020 DNA.xlsx]OEI y Lineamientos Estratégicos'!#REF!</xm:f>
          </x14:formula1>
          <xm:sqref>B90 C88:C92 B88 B10:C10 B14:C14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72"/>
  <sheetViews>
    <sheetView showGridLines="0" zoomScaleNormal="100" workbookViewId="0">
      <selection activeCell="D8" sqref="D8:D9"/>
    </sheetView>
  </sheetViews>
  <sheetFormatPr baseColWidth="10" defaultColWidth="12.42578125" defaultRowHeight="16.5" x14ac:dyDescent="0.3"/>
  <cols>
    <col min="1" max="1" width="7.5703125" style="2" customWidth="1"/>
    <col min="2" max="2" width="8.5703125" style="188" customWidth="1"/>
    <col min="3" max="4" width="25.5703125" style="188" customWidth="1"/>
    <col min="5" max="5" width="18.7109375" style="188" customWidth="1"/>
    <col min="6" max="8" width="25.5703125" style="188" customWidth="1"/>
    <col min="9" max="12" width="14.140625" style="188" customWidth="1"/>
    <col min="13" max="13" width="40.7109375" style="188" customWidth="1"/>
    <col min="14" max="14" width="45.7109375" style="188" customWidth="1"/>
    <col min="15" max="16" width="15.5703125" style="188" customWidth="1"/>
    <col min="17" max="17" width="17.5703125" style="188" customWidth="1"/>
    <col min="18" max="18" width="15.5703125" style="188" customWidth="1"/>
    <col min="19" max="19" width="20.5703125" style="188" customWidth="1"/>
    <col min="20" max="20" width="27" style="188" customWidth="1"/>
    <col min="21" max="21" width="19" style="191" customWidth="1"/>
    <col min="22" max="22" width="14.7109375" style="191" customWidth="1"/>
    <col min="23" max="23" width="42.140625" style="2" customWidth="1"/>
    <col min="24" max="24" width="15.42578125" style="2" customWidth="1"/>
    <col min="25" max="25" width="15.140625" style="2" customWidth="1"/>
    <col min="26" max="28" width="13.5703125" style="2" customWidth="1"/>
    <col min="29" max="29" width="14.5703125" style="193" customWidth="1"/>
    <col min="30" max="32" width="9.85546875" style="2" customWidth="1"/>
    <col min="33" max="33" width="22.7109375" style="2" customWidth="1"/>
    <col min="34" max="16384" width="12.42578125" style="2"/>
  </cols>
  <sheetData>
    <row r="1" spans="1:33" s="1" customFormat="1" ht="45.75" x14ac:dyDescent="0.25">
      <c r="A1" s="2471" t="s">
        <v>0</v>
      </c>
      <c r="B1" s="2472"/>
      <c r="C1" s="2472"/>
      <c r="D1" s="2472"/>
      <c r="E1" s="2472"/>
      <c r="F1" s="2472"/>
      <c r="G1" s="2472"/>
      <c r="H1" s="2472"/>
      <c r="I1" s="2472"/>
      <c r="J1" s="2472"/>
      <c r="K1" s="2472"/>
      <c r="L1" s="2472"/>
      <c r="M1" s="2472" t="s">
        <v>0</v>
      </c>
      <c r="N1" s="2472"/>
      <c r="O1" s="2472"/>
      <c r="P1" s="2472"/>
      <c r="Q1" s="2472"/>
      <c r="R1" s="2472"/>
      <c r="S1" s="2472"/>
      <c r="T1" s="2472"/>
      <c r="U1" s="2472" t="s">
        <v>0</v>
      </c>
      <c r="V1" s="2472"/>
      <c r="W1" s="2472"/>
      <c r="X1" s="2472"/>
      <c r="Y1" s="2472"/>
      <c r="Z1" s="2472"/>
      <c r="AA1" s="2472"/>
      <c r="AB1" s="2472"/>
      <c r="AC1" s="2472"/>
      <c r="AD1" s="2472"/>
      <c r="AE1" s="2472"/>
      <c r="AF1" s="2472"/>
      <c r="AG1" s="2473"/>
    </row>
    <row r="2" spans="1:33" ht="30" x14ac:dyDescent="0.25">
      <c r="A2" s="2474" t="s">
        <v>1</v>
      </c>
      <c r="B2" s="2475"/>
      <c r="C2" s="2475"/>
      <c r="D2" s="2475"/>
      <c r="E2" s="2475"/>
      <c r="F2" s="2475"/>
      <c r="G2" s="2475"/>
      <c r="H2" s="2475"/>
      <c r="I2" s="2475"/>
      <c r="J2" s="2475"/>
      <c r="K2" s="2475"/>
      <c r="L2" s="2475"/>
      <c r="M2" s="2475" t="s">
        <v>1</v>
      </c>
      <c r="N2" s="2475"/>
      <c r="O2" s="2475"/>
      <c r="P2" s="2475"/>
      <c r="Q2" s="2475"/>
      <c r="R2" s="2475"/>
      <c r="S2" s="2475"/>
      <c r="T2" s="2475"/>
      <c r="U2" s="2475" t="s">
        <v>1</v>
      </c>
      <c r="V2" s="2475"/>
      <c r="W2" s="2475"/>
      <c r="X2" s="2475"/>
      <c r="Y2" s="2475"/>
      <c r="Z2" s="2475"/>
      <c r="AA2" s="2475"/>
      <c r="AB2" s="2475"/>
      <c r="AC2" s="2475"/>
      <c r="AD2" s="2475"/>
      <c r="AE2" s="2475"/>
      <c r="AF2" s="2475"/>
      <c r="AG2" s="2476"/>
    </row>
    <row r="3" spans="1:33" ht="30.75" x14ac:dyDescent="0.25">
      <c r="A3" s="2465" t="s">
        <v>606</v>
      </c>
      <c r="B3" s="2466"/>
      <c r="C3" s="2466"/>
      <c r="D3" s="2466"/>
      <c r="E3" s="2466"/>
      <c r="F3" s="2466"/>
      <c r="G3" s="2466"/>
      <c r="H3" s="2466"/>
      <c r="I3" s="2466"/>
      <c r="J3" s="2466"/>
      <c r="K3" s="2466"/>
      <c r="L3" s="2466"/>
      <c r="M3" s="2466" t="s">
        <v>606</v>
      </c>
      <c r="N3" s="2466"/>
      <c r="O3" s="2466"/>
      <c r="P3" s="2466"/>
      <c r="Q3" s="2466"/>
      <c r="R3" s="2466"/>
      <c r="S3" s="2466"/>
      <c r="T3" s="2466"/>
      <c r="U3" s="2466" t="s">
        <v>606</v>
      </c>
      <c r="V3" s="2466"/>
      <c r="W3" s="2466"/>
      <c r="X3" s="2466"/>
      <c r="Y3" s="2466"/>
      <c r="Z3" s="2466"/>
      <c r="AA3" s="2466"/>
      <c r="AB3" s="2466"/>
      <c r="AC3" s="2466"/>
      <c r="AD3" s="2466"/>
      <c r="AE3" s="2466"/>
      <c r="AF3" s="2466"/>
      <c r="AG3" s="2467"/>
    </row>
    <row r="4" spans="1:33" ht="27" thickBot="1" x14ac:dyDescent="0.3">
      <c r="A4" s="2468" t="s">
        <v>2107</v>
      </c>
      <c r="B4" s="2469"/>
      <c r="C4" s="2469"/>
      <c r="D4" s="2469"/>
      <c r="E4" s="2469"/>
      <c r="F4" s="2469"/>
      <c r="G4" s="2469"/>
      <c r="H4" s="2469"/>
      <c r="I4" s="2469"/>
      <c r="J4" s="2469"/>
      <c r="K4" s="2469"/>
      <c r="L4" s="2469"/>
      <c r="M4" s="2469" t="s">
        <v>2107</v>
      </c>
      <c r="N4" s="2469"/>
      <c r="O4" s="2469"/>
      <c r="P4" s="2469"/>
      <c r="Q4" s="2469"/>
      <c r="R4" s="2469"/>
      <c r="S4" s="2469"/>
      <c r="T4" s="2469"/>
      <c r="U4" s="2469" t="s">
        <v>2107</v>
      </c>
      <c r="V4" s="2469"/>
      <c r="W4" s="2469"/>
      <c r="X4" s="2469"/>
      <c r="Y4" s="2469"/>
      <c r="Z4" s="2469"/>
      <c r="AA4" s="2469"/>
      <c r="AB4" s="2469"/>
      <c r="AC4" s="2469"/>
      <c r="AD4" s="2469"/>
      <c r="AE4" s="2469"/>
      <c r="AF4" s="2469"/>
      <c r="AG4" s="2470"/>
    </row>
    <row r="5" spans="1:33" s="3" customFormat="1" thickBot="1" x14ac:dyDescent="0.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33" s="6" customFormat="1" ht="27" customHeight="1" thickTop="1" thickBot="1" x14ac:dyDescent="0.3">
      <c r="A6" s="2477" t="s">
        <v>3</v>
      </c>
      <c r="B6" s="2478"/>
      <c r="C6" s="2478"/>
      <c r="D6" s="2478"/>
      <c r="E6" s="2478"/>
      <c r="F6" s="2478"/>
      <c r="G6" s="2478"/>
      <c r="H6" s="2478"/>
      <c r="I6" s="2478"/>
      <c r="J6" s="2478"/>
      <c r="K6" s="2478"/>
      <c r="L6" s="2478"/>
      <c r="M6" s="2478" t="s">
        <v>3</v>
      </c>
      <c r="N6" s="2478"/>
      <c r="O6" s="2478"/>
      <c r="P6" s="2478"/>
      <c r="Q6" s="2478"/>
      <c r="R6" s="2478"/>
      <c r="S6" s="2478"/>
      <c r="T6" s="2478"/>
      <c r="U6" s="2478"/>
      <c r="V6" s="2478"/>
      <c r="W6" s="2478" t="s">
        <v>3</v>
      </c>
      <c r="X6" s="2478"/>
      <c r="Y6" s="2478"/>
      <c r="Z6" s="2478"/>
      <c r="AA6" s="2478"/>
      <c r="AB6" s="2478"/>
      <c r="AC6" s="2478"/>
      <c r="AD6" s="2478"/>
      <c r="AE6" s="2478"/>
      <c r="AF6" s="2478"/>
      <c r="AG6" s="2479"/>
    </row>
    <row r="7" spans="1:33" s="6" customFormat="1" ht="26.25" thickBot="1" x14ac:dyDescent="0.3">
      <c r="A7" s="3654" t="s">
        <v>4</v>
      </c>
      <c r="B7" s="3655"/>
      <c r="C7" s="3655"/>
      <c r="D7" s="3655"/>
      <c r="E7" s="3655"/>
      <c r="F7" s="3655"/>
      <c r="G7" s="3655"/>
      <c r="H7" s="3655"/>
      <c r="I7" s="3655"/>
      <c r="J7" s="3655"/>
      <c r="K7" s="3655"/>
      <c r="L7" s="3655"/>
      <c r="M7" s="3655"/>
      <c r="N7" s="3655"/>
      <c r="O7" s="3656" t="s">
        <v>5</v>
      </c>
      <c r="P7" s="3657"/>
      <c r="Q7" s="3657"/>
      <c r="R7" s="3657"/>
      <c r="S7" s="3657"/>
      <c r="T7" s="3657"/>
      <c r="U7" s="3657"/>
      <c r="V7" s="3657"/>
      <c r="W7" s="3657"/>
      <c r="X7" s="3657"/>
      <c r="Y7" s="3657"/>
      <c r="Z7" s="3657"/>
      <c r="AA7" s="3657"/>
      <c r="AB7" s="3657"/>
      <c r="AC7" s="3657"/>
      <c r="AD7" s="3657"/>
      <c r="AE7" s="3657"/>
      <c r="AF7" s="3657"/>
      <c r="AG7" s="3658"/>
    </row>
    <row r="8" spans="1:33" s="6" customFormat="1" ht="39.950000000000003" customHeight="1" x14ac:dyDescent="0.25">
      <c r="A8" s="2485" t="s">
        <v>6</v>
      </c>
      <c r="B8" s="2487" t="s">
        <v>7</v>
      </c>
      <c r="C8" s="2487" t="s">
        <v>8</v>
      </c>
      <c r="D8" s="2487" t="s">
        <v>9</v>
      </c>
      <c r="E8" s="2487" t="s">
        <v>10</v>
      </c>
      <c r="F8" s="2487" t="s">
        <v>11</v>
      </c>
      <c r="G8" s="2487" t="s">
        <v>12</v>
      </c>
      <c r="H8" s="2501" t="s">
        <v>13</v>
      </c>
      <c r="I8" s="2503" t="s">
        <v>14</v>
      </c>
      <c r="J8" s="2503"/>
      <c r="K8" s="2501" t="s">
        <v>15</v>
      </c>
      <c r="L8" s="2501"/>
      <c r="M8" s="2501" t="s">
        <v>16</v>
      </c>
      <c r="N8" s="3208" t="s">
        <v>17</v>
      </c>
      <c r="O8" s="2500" t="s">
        <v>18</v>
      </c>
      <c r="P8" s="2492"/>
      <c r="Q8" s="2492"/>
      <c r="R8" s="2492"/>
      <c r="S8" s="2492" t="s">
        <v>19</v>
      </c>
      <c r="T8" s="2492" t="s">
        <v>20</v>
      </c>
      <c r="U8" s="2494" t="s">
        <v>21</v>
      </c>
      <c r="V8" s="2494"/>
      <c r="W8" s="2494"/>
      <c r="X8" s="2494"/>
      <c r="Y8" s="2494"/>
      <c r="Z8" s="2494"/>
      <c r="AA8" s="2489" t="s">
        <v>22</v>
      </c>
      <c r="AB8" s="2489"/>
      <c r="AC8" s="2489"/>
      <c r="AD8" s="2489" t="s">
        <v>23</v>
      </c>
      <c r="AE8" s="2489"/>
      <c r="AF8" s="2489"/>
      <c r="AG8" s="2490" t="s">
        <v>24</v>
      </c>
    </row>
    <row r="9" spans="1:33" s="6" customFormat="1" ht="65.099999999999994" customHeight="1" thickBot="1" x14ac:dyDescent="0.3">
      <c r="A9" s="2486"/>
      <c r="B9" s="2488"/>
      <c r="C9" s="2488"/>
      <c r="D9" s="2488"/>
      <c r="E9" s="2488"/>
      <c r="F9" s="2488"/>
      <c r="G9" s="2488"/>
      <c r="H9" s="2502"/>
      <c r="I9" s="7" t="s">
        <v>25</v>
      </c>
      <c r="J9" s="7" t="s">
        <v>26</v>
      </c>
      <c r="K9" s="7" t="s">
        <v>25</v>
      </c>
      <c r="L9" s="7" t="s">
        <v>26</v>
      </c>
      <c r="M9" s="2502"/>
      <c r="N9" s="3494"/>
      <c r="O9" s="8" t="s">
        <v>27</v>
      </c>
      <c r="P9" s="1079" t="s">
        <v>28</v>
      </c>
      <c r="Q9" s="1079" t="s">
        <v>29</v>
      </c>
      <c r="R9" s="1079" t="s">
        <v>30</v>
      </c>
      <c r="S9" s="2493"/>
      <c r="T9" s="2493"/>
      <c r="U9" s="9" t="s">
        <v>31</v>
      </c>
      <c r="V9" s="9" t="s">
        <v>32</v>
      </c>
      <c r="W9" s="9" t="s">
        <v>33</v>
      </c>
      <c r="X9" s="9" t="s">
        <v>34</v>
      </c>
      <c r="Y9" s="9" t="s">
        <v>35</v>
      </c>
      <c r="Z9" s="10" t="s">
        <v>36</v>
      </c>
      <c r="AA9" s="11" t="s">
        <v>37</v>
      </c>
      <c r="AB9" s="11" t="s">
        <v>38</v>
      </c>
      <c r="AC9" s="11" t="s">
        <v>39</v>
      </c>
      <c r="AD9" s="12" t="s">
        <v>40</v>
      </c>
      <c r="AE9" s="12" t="s">
        <v>41</v>
      </c>
      <c r="AF9" s="12" t="s">
        <v>42</v>
      </c>
      <c r="AG9" s="2491"/>
    </row>
    <row r="10" spans="1:33" s="19" customFormat="1" ht="24.75" customHeight="1" x14ac:dyDescent="0.25">
      <c r="A10" s="3498" t="s">
        <v>606</v>
      </c>
      <c r="B10" s="3544" t="s">
        <v>607</v>
      </c>
      <c r="C10" s="3545" t="s">
        <v>94</v>
      </c>
      <c r="D10" s="3546" t="s">
        <v>608</v>
      </c>
      <c r="E10" s="3651" t="s">
        <v>609</v>
      </c>
      <c r="F10" s="2495" t="s">
        <v>610</v>
      </c>
      <c r="G10" s="2495" t="s">
        <v>611</v>
      </c>
      <c r="H10" s="2495" t="s">
        <v>612</v>
      </c>
      <c r="I10" s="2629">
        <v>2</v>
      </c>
      <c r="J10" s="2629">
        <v>2</v>
      </c>
      <c r="K10" s="2631">
        <v>24</v>
      </c>
      <c r="L10" s="2631">
        <v>24</v>
      </c>
      <c r="M10" s="2495" t="s">
        <v>613</v>
      </c>
      <c r="N10" s="2495" t="s">
        <v>614</v>
      </c>
      <c r="O10" s="3648">
        <f>+AC10+AC15</f>
        <v>643.01600000000008</v>
      </c>
      <c r="P10" s="2746">
        <v>0</v>
      </c>
      <c r="Q10" s="2746">
        <v>0</v>
      </c>
      <c r="R10" s="3648">
        <v>0</v>
      </c>
      <c r="S10" s="2749">
        <f>SUM(O10:Q19)</f>
        <v>643.01600000000008</v>
      </c>
      <c r="T10" s="2628" t="s">
        <v>615</v>
      </c>
      <c r="U10" s="394" t="s">
        <v>64</v>
      </c>
      <c r="V10" s="339"/>
      <c r="W10" s="340" t="s">
        <v>105</v>
      </c>
      <c r="X10" s="341"/>
      <c r="Y10" s="284"/>
      <c r="Z10" s="342"/>
      <c r="AA10" s="343"/>
      <c r="AB10" s="343"/>
      <c r="AC10" s="270">
        <f>SUM(AB11:AB14)</f>
        <v>385.92</v>
      </c>
      <c r="AD10" s="89"/>
      <c r="AE10" s="92"/>
      <c r="AF10" s="92"/>
      <c r="AG10" s="3645"/>
    </row>
    <row r="11" spans="1:33" s="19" customFormat="1" ht="24.75" customHeight="1" x14ac:dyDescent="0.25">
      <c r="A11" s="3499"/>
      <c r="B11" s="3533"/>
      <c r="C11" s="2662"/>
      <c r="D11" s="2647"/>
      <c r="E11" s="3652"/>
      <c r="F11" s="2496"/>
      <c r="G11" s="2496"/>
      <c r="H11" s="2496"/>
      <c r="I11" s="2607"/>
      <c r="J11" s="2607"/>
      <c r="K11" s="2632"/>
      <c r="L11" s="2632"/>
      <c r="M11" s="2496"/>
      <c r="N11" s="2496"/>
      <c r="O11" s="3632"/>
      <c r="P11" s="2747"/>
      <c r="Q11" s="2747"/>
      <c r="R11" s="3632"/>
      <c r="S11" s="2750"/>
      <c r="T11" s="2539"/>
      <c r="U11" s="347"/>
      <c r="V11" s="344" t="s">
        <v>47</v>
      </c>
      <c r="W11" s="95" t="s">
        <v>616</v>
      </c>
      <c r="X11" s="39">
        <v>50</v>
      </c>
      <c r="Y11" s="36" t="s">
        <v>330</v>
      </c>
      <c r="Z11" s="235">
        <v>4</v>
      </c>
      <c r="AA11" s="23">
        <f>+X11*Z11</f>
        <v>200</v>
      </c>
      <c r="AB11" s="23">
        <f>+AA11</f>
        <v>200</v>
      </c>
      <c r="AC11" s="272"/>
      <c r="AD11" s="36"/>
      <c r="AE11" s="36" t="s">
        <v>52</v>
      </c>
      <c r="AF11" s="37"/>
      <c r="AG11" s="3646"/>
    </row>
    <row r="12" spans="1:33" s="19" customFormat="1" ht="24.75" customHeight="1" x14ac:dyDescent="0.25">
      <c r="A12" s="3499"/>
      <c r="B12" s="3533"/>
      <c r="C12" s="2662"/>
      <c r="D12" s="2647"/>
      <c r="E12" s="3652"/>
      <c r="F12" s="2496"/>
      <c r="G12" s="2496"/>
      <c r="H12" s="2496"/>
      <c r="I12" s="2607"/>
      <c r="J12" s="2607"/>
      <c r="K12" s="2632"/>
      <c r="L12" s="2632"/>
      <c r="M12" s="2496"/>
      <c r="N12" s="2496"/>
      <c r="O12" s="3632"/>
      <c r="P12" s="2747"/>
      <c r="Q12" s="2747"/>
      <c r="R12" s="3632"/>
      <c r="S12" s="2750"/>
      <c r="T12" s="2539"/>
      <c r="U12" s="347"/>
      <c r="V12" s="344" t="s">
        <v>47</v>
      </c>
      <c r="W12" s="95" t="s">
        <v>617</v>
      </c>
      <c r="X12" s="39">
        <v>80</v>
      </c>
      <c r="Y12" s="36" t="s">
        <v>264</v>
      </c>
      <c r="Z12" s="235">
        <v>1.65</v>
      </c>
      <c r="AA12" s="23">
        <f t="shared" ref="AA12:AA44" si="0">+X12*Z12</f>
        <v>132</v>
      </c>
      <c r="AB12" s="23">
        <f t="shared" ref="AB12:AB44" si="1">+AA12*0.12+AA12</f>
        <v>147.84</v>
      </c>
      <c r="AC12" s="272"/>
      <c r="AD12" s="36"/>
      <c r="AE12" s="36" t="s">
        <v>52</v>
      </c>
      <c r="AF12" s="37"/>
      <c r="AG12" s="3646"/>
    </row>
    <row r="13" spans="1:33" s="19" customFormat="1" ht="24.75" customHeight="1" x14ac:dyDescent="0.25">
      <c r="A13" s="3499"/>
      <c r="B13" s="3533"/>
      <c r="C13" s="2662"/>
      <c r="D13" s="2647"/>
      <c r="E13" s="3652"/>
      <c r="F13" s="2496"/>
      <c r="G13" s="2496"/>
      <c r="H13" s="2496"/>
      <c r="I13" s="2607"/>
      <c r="J13" s="2607"/>
      <c r="K13" s="2632"/>
      <c r="L13" s="2632"/>
      <c r="M13" s="2496"/>
      <c r="N13" s="2496"/>
      <c r="O13" s="3632"/>
      <c r="P13" s="2747"/>
      <c r="Q13" s="2747"/>
      <c r="R13" s="3632"/>
      <c r="S13" s="2750"/>
      <c r="T13" s="2539"/>
      <c r="U13" s="347"/>
      <c r="V13" s="344" t="s">
        <v>47</v>
      </c>
      <c r="W13" s="95" t="s">
        <v>618</v>
      </c>
      <c r="X13" s="39">
        <v>9</v>
      </c>
      <c r="Y13" s="36" t="s">
        <v>369</v>
      </c>
      <c r="Z13" s="235">
        <v>1</v>
      </c>
      <c r="AA13" s="23">
        <f t="shared" si="0"/>
        <v>9</v>
      </c>
      <c r="AB13" s="23">
        <f t="shared" si="1"/>
        <v>10.08</v>
      </c>
      <c r="AC13" s="272"/>
      <c r="AD13" s="36"/>
      <c r="AE13" s="36" t="s">
        <v>52</v>
      </c>
      <c r="AF13" s="37"/>
      <c r="AG13" s="3646"/>
    </row>
    <row r="14" spans="1:33" s="19" customFormat="1" ht="24.75" customHeight="1" x14ac:dyDescent="0.25">
      <c r="A14" s="3499"/>
      <c r="B14" s="3533"/>
      <c r="C14" s="2662"/>
      <c r="D14" s="2647"/>
      <c r="E14" s="3652"/>
      <c r="F14" s="2496"/>
      <c r="G14" s="2496"/>
      <c r="H14" s="2496"/>
      <c r="I14" s="2607"/>
      <c r="J14" s="2607"/>
      <c r="K14" s="2632"/>
      <c r="L14" s="2632"/>
      <c r="M14" s="2496"/>
      <c r="N14" s="2496"/>
      <c r="O14" s="3632"/>
      <c r="P14" s="2747"/>
      <c r="Q14" s="2747"/>
      <c r="R14" s="3632"/>
      <c r="S14" s="2750"/>
      <c r="T14" s="2539"/>
      <c r="U14" s="347"/>
      <c r="V14" s="344" t="s">
        <v>47</v>
      </c>
      <c r="W14" s="95" t="s">
        <v>619</v>
      </c>
      <c r="X14" s="39">
        <v>10</v>
      </c>
      <c r="Y14" s="36" t="s">
        <v>369</v>
      </c>
      <c r="Z14" s="235">
        <v>2.5</v>
      </c>
      <c r="AA14" s="23">
        <f t="shared" si="0"/>
        <v>25</v>
      </c>
      <c r="AB14" s="23">
        <f t="shared" si="1"/>
        <v>28</v>
      </c>
      <c r="AC14" s="272"/>
      <c r="AD14" s="36"/>
      <c r="AE14" s="36" t="s">
        <v>52</v>
      </c>
      <c r="AF14" s="37"/>
      <c r="AG14" s="3646"/>
    </row>
    <row r="15" spans="1:33" ht="24.75" customHeight="1" x14ac:dyDescent="0.25">
      <c r="A15" s="3499"/>
      <c r="B15" s="3533"/>
      <c r="C15" s="2662"/>
      <c r="D15" s="2647"/>
      <c r="E15" s="3652"/>
      <c r="F15" s="2496"/>
      <c r="G15" s="2496"/>
      <c r="H15" s="2496"/>
      <c r="I15" s="2607"/>
      <c r="J15" s="2607"/>
      <c r="K15" s="2632"/>
      <c r="L15" s="2632"/>
      <c r="M15" s="2496"/>
      <c r="N15" s="2496"/>
      <c r="O15" s="3632"/>
      <c r="P15" s="2747"/>
      <c r="Q15" s="2747"/>
      <c r="R15" s="3632"/>
      <c r="S15" s="2750"/>
      <c r="T15" s="2539"/>
      <c r="U15" s="393" t="s">
        <v>67</v>
      </c>
      <c r="V15" s="344"/>
      <c r="W15" s="138" t="s">
        <v>68</v>
      </c>
      <c r="X15" s="13"/>
      <c r="Y15" s="14"/>
      <c r="Z15" s="246"/>
      <c r="AA15" s="16"/>
      <c r="AB15" s="16"/>
      <c r="AC15" s="272">
        <f>SUM(AB16:AB19)</f>
        <v>257.096</v>
      </c>
      <c r="AD15" s="36"/>
      <c r="AE15" s="36"/>
      <c r="AF15" s="37"/>
      <c r="AG15" s="3646"/>
    </row>
    <row r="16" spans="1:33" ht="24.75" customHeight="1" x14ac:dyDescent="0.25">
      <c r="A16" s="3499"/>
      <c r="B16" s="3533"/>
      <c r="C16" s="2662"/>
      <c r="D16" s="2647"/>
      <c r="E16" s="3652"/>
      <c r="F16" s="2496"/>
      <c r="G16" s="2496"/>
      <c r="H16" s="2496"/>
      <c r="I16" s="2607"/>
      <c r="J16" s="2607"/>
      <c r="K16" s="2632"/>
      <c r="L16" s="2632"/>
      <c r="M16" s="2496"/>
      <c r="N16" s="2496"/>
      <c r="O16" s="3632"/>
      <c r="P16" s="2747"/>
      <c r="Q16" s="2747"/>
      <c r="R16" s="3632"/>
      <c r="S16" s="2750"/>
      <c r="T16" s="2539"/>
      <c r="U16" s="347"/>
      <c r="V16" s="344" t="s">
        <v>47</v>
      </c>
      <c r="W16" s="58" t="s">
        <v>620</v>
      </c>
      <c r="X16" s="34">
        <v>1</v>
      </c>
      <c r="Y16" s="35" t="s">
        <v>270</v>
      </c>
      <c r="Z16" s="243">
        <v>20</v>
      </c>
      <c r="AA16" s="23">
        <f t="shared" ref="AA16:AA41" si="2">+X16*Z16</f>
        <v>20</v>
      </c>
      <c r="AB16" s="23">
        <f t="shared" ref="AB16:AB41" si="3">+AA16*0.12+AA16</f>
        <v>22.4</v>
      </c>
      <c r="AC16" s="274"/>
      <c r="AD16" s="35"/>
      <c r="AE16" s="38" t="s">
        <v>52</v>
      </c>
      <c r="AF16" s="37"/>
      <c r="AG16" s="3646"/>
    </row>
    <row r="17" spans="1:33" ht="24.75" customHeight="1" x14ac:dyDescent="0.25">
      <c r="A17" s="3499"/>
      <c r="B17" s="3533"/>
      <c r="C17" s="2662"/>
      <c r="D17" s="2647"/>
      <c r="E17" s="3652"/>
      <c r="F17" s="2496"/>
      <c r="G17" s="2496"/>
      <c r="H17" s="2496"/>
      <c r="I17" s="2607"/>
      <c r="J17" s="2607"/>
      <c r="K17" s="2632"/>
      <c r="L17" s="2632"/>
      <c r="M17" s="2496"/>
      <c r="N17" s="2496"/>
      <c r="O17" s="3632"/>
      <c r="P17" s="2747"/>
      <c r="Q17" s="2747"/>
      <c r="R17" s="3632"/>
      <c r="S17" s="2750"/>
      <c r="T17" s="2539"/>
      <c r="U17" s="347"/>
      <c r="V17" s="344" t="s">
        <v>47</v>
      </c>
      <c r="W17" s="58" t="s">
        <v>621</v>
      </c>
      <c r="X17" s="34">
        <v>3</v>
      </c>
      <c r="Y17" s="35" t="s">
        <v>268</v>
      </c>
      <c r="Z17" s="243">
        <v>5.2</v>
      </c>
      <c r="AA17" s="23">
        <f t="shared" si="2"/>
        <v>15.600000000000001</v>
      </c>
      <c r="AB17" s="23">
        <f t="shared" si="3"/>
        <v>17.472000000000001</v>
      </c>
      <c r="AC17" s="274"/>
      <c r="AD17" s="35"/>
      <c r="AE17" s="38" t="s">
        <v>52</v>
      </c>
      <c r="AF17" s="38"/>
      <c r="AG17" s="3646"/>
    </row>
    <row r="18" spans="1:33" ht="24.75" customHeight="1" x14ac:dyDescent="0.25">
      <c r="A18" s="3499"/>
      <c r="B18" s="3533"/>
      <c r="C18" s="2662"/>
      <c r="D18" s="2647"/>
      <c r="E18" s="3652"/>
      <c r="F18" s="2496"/>
      <c r="G18" s="2496"/>
      <c r="H18" s="2496"/>
      <c r="I18" s="2607"/>
      <c r="J18" s="2607"/>
      <c r="K18" s="2632"/>
      <c r="L18" s="2632"/>
      <c r="M18" s="2496"/>
      <c r="N18" s="2496"/>
      <c r="O18" s="3632"/>
      <c r="P18" s="2747"/>
      <c r="Q18" s="2747"/>
      <c r="R18" s="3632"/>
      <c r="S18" s="2750"/>
      <c r="T18" s="2539"/>
      <c r="U18" s="347"/>
      <c r="V18" s="344" t="s">
        <v>47</v>
      </c>
      <c r="W18" s="58" t="s">
        <v>622</v>
      </c>
      <c r="X18" s="34">
        <v>70</v>
      </c>
      <c r="Y18" s="35" t="s">
        <v>264</v>
      </c>
      <c r="Z18" s="243">
        <v>2.5499999999999998</v>
      </c>
      <c r="AA18" s="23">
        <f t="shared" si="2"/>
        <v>178.5</v>
      </c>
      <c r="AB18" s="23">
        <f t="shared" si="3"/>
        <v>199.92</v>
      </c>
      <c r="AC18" s="274"/>
      <c r="AD18" s="35"/>
      <c r="AE18" s="38" t="s">
        <v>52</v>
      </c>
      <c r="AF18" s="38"/>
      <c r="AG18" s="3646"/>
    </row>
    <row r="19" spans="1:33" ht="24.75" customHeight="1" x14ac:dyDescent="0.25">
      <c r="A19" s="3499"/>
      <c r="B19" s="3650"/>
      <c r="C19" s="2663"/>
      <c r="D19" s="2648"/>
      <c r="E19" s="3653"/>
      <c r="F19" s="2563"/>
      <c r="G19" s="2563"/>
      <c r="H19" s="2563"/>
      <c r="I19" s="2597"/>
      <c r="J19" s="2597"/>
      <c r="K19" s="2704"/>
      <c r="L19" s="2704"/>
      <c r="M19" s="2563"/>
      <c r="N19" s="2563"/>
      <c r="O19" s="3649"/>
      <c r="P19" s="2779"/>
      <c r="Q19" s="2779"/>
      <c r="R19" s="3649"/>
      <c r="S19" s="2781"/>
      <c r="T19" s="2595"/>
      <c r="U19" s="349"/>
      <c r="V19" s="345" t="s">
        <v>47</v>
      </c>
      <c r="W19" s="106" t="s">
        <v>623</v>
      </c>
      <c r="X19" s="107">
        <v>3</v>
      </c>
      <c r="Y19" s="111" t="s">
        <v>369</v>
      </c>
      <c r="Z19" s="240">
        <v>5.15</v>
      </c>
      <c r="AA19" s="109">
        <f t="shared" si="2"/>
        <v>15.450000000000001</v>
      </c>
      <c r="AB19" s="109">
        <f t="shared" si="3"/>
        <v>17.304000000000002</v>
      </c>
      <c r="AC19" s="276"/>
      <c r="AD19" s="111"/>
      <c r="AE19" s="112" t="s">
        <v>52</v>
      </c>
      <c r="AF19" s="106"/>
      <c r="AG19" s="3647"/>
    </row>
    <row r="20" spans="1:33" ht="36.75" customHeight="1" x14ac:dyDescent="0.25">
      <c r="A20" s="3499"/>
      <c r="B20" s="3619" t="s">
        <v>607</v>
      </c>
      <c r="C20" s="3594" t="s">
        <v>94</v>
      </c>
      <c r="D20" s="2665" t="s">
        <v>502</v>
      </c>
      <c r="E20" s="3597" t="s">
        <v>609</v>
      </c>
      <c r="F20" s="2647" t="s">
        <v>624</v>
      </c>
      <c r="G20" s="2647" t="s">
        <v>625</v>
      </c>
      <c r="H20" s="2647" t="s">
        <v>1224</v>
      </c>
      <c r="I20" s="2701">
        <v>30</v>
      </c>
      <c r="J20" s="2701">
        <v>30</v>
      </c>
      <c r="K20" s="3514">
        <v>24</v>
      </c>
      <c r="L20" s="3514">
        <v>24</v>
      </c>
      <c r="M20" s="2647" t="s">
        <v>1229</v>
      </c>
      <c r="N20" s="2647" t="s">
        <v>626</v>
      </c>
      <c r="O20" s="3632">
        <f>+AC20</f>
        <v>37.183999999999997</v>
      </c>
      <c r="P20" s="3632">
        <v>0</v>
      </c>
      <c r="Q20" s="3632">
        <v>0</v>
      </c>
      <c r="R20" s="3632">
        <v>0</v>
      </c>
      <c r="S20" s="3633">
        <f>SUM(O20:Q24)</f>
        <v>37.183999999999997</v>
      </c>
      <c r="T20" s="3115" t="s">
        <v>615</v>
      </c>
      <c r="U20" s="393" t="s">
        <v>64</v>
      </c>
      <c r="V20" s="346"/>
      <c r="W20" s="138" t="s">
        <v>105</v>
      </c>
      <c r="X20" s="13"/>
      <c r="Y20" s="14"/>
      <c r="Z20" s="246"/>
      <c r="AA20" s="16"/>
      <c r="AB20" s="16"/>
      <c r="AC20" s="271">
        <f>SUM(AB21:AB24)</f>
        <v>37.183999999999997</v>
      </c>
      <c r="AD20" s="14"/>
      <c r="AE20" s="18"/>
      <c r="AF20" s="134"/>
      <c r="AG20" s="3572"/>
    </row>
    <row r="21" spans="1:33" ht="36.75" customHeight="1" x14ac:dyDescent="0.25">
      <c r="A21" s="3499"/>
      <c r="B21" s="3619"/>
      <c r="C21" s="3594"/>
      <c r="D21" s="2665"/>
      <c r="E21" s="3597"/>
      <c r="F21" s="2647"/>
      <c r="G21" s="2647"/>
      <c r="H21" s="2647"/>
      <c r="I21" s="2701"/>
      <c r="J21" s="2701"/>
      <c r="K21" s="3514"/>
      <c r="L21" s="3514"/>
      <c r="M21" s="2647"/>
      <c r="N21" s="2647"/>
      <c r="O21" s="3632"/>
      <c r="P21" s="3632"/>
      <c r="Q21" s="3632"/>
      <c r="R21" s="3632"/>
      <c r="S21" s="3633"/>
      <c r="T21" s="3115"/>
      <c r="U21" s="347"/>
      <c r="V21" s="344" t="s">
        <v>47</v>
      </c>
      <c r="W21" s="95" t="s">
        <v>627</v>
      </c>
      <c r="X21" s="39">
        <v>20</v>
      </c>
      <c r="Y21" s="36" t="s">
        <v>264</v>
      </c>
      <c r="Z21" s="235">
        <v>0.5</v>
      </c>
      <c r="AA21" s="23">
        <f t="shared" si="2"/>
        <v>10</v>
      </c>
      <c r="AB21" s="23">
        <f t="shared" si="3"/>
        <v>11.2</v>
      </c>
      <c r="AC21" s="272"/>
      <c r="AD21" s="36"/>
      <c r="AE21" s="36" t="s">
        <v>52</v>
      </c>
      <c r="AF21" s="38"/>
      <c r="AG21" s="3572"/>
    </row>
    <row r="22" spans="1:33" ht="36.75" customHeight="1" x14ac:dyDescent="0.25">
      <c r="A22" s="3499"/>
      <c r="B22" s="3619"/>
      <c r="C22" s="3594"/>
      <c r="D22" s="2665"/>
      <c r="E22" s="3597"/>
      <c r="F22" s="2647"/>
      <c r="G22" s="2647"/>
      <c r="H22" s="2647"/>
      <c r="I22" s="2701"/>
      <c r="J22" s="2701"/>
      <c r="K22" s="3514"/>
      <c r="L22" s="3514"/>
      <c r="M22" s="2647"/>
      <c r="N22" s="2647"/>
      <c r="O22" s="3632"/>
      <c r="P22" s="3632"/>
      <c r="Q22" s="3632"/>
      <c r="R22" s="3632"/>
      <c r="S22" s="3633"/>
      <c r="T22" s="3115"/>
      <c r="U22" s="347"/>
      <c r="V22" s="344" t="s">
        <v>47</v>
      </c>
      <c r="W22" s="95" t="s">
        <v>628</v>
      </c>
      <c r="X22" s="39">
        <v>6</v>
      </c>
      <c r="Y22" s="36" t="s">
        <v>264</v>
      </c>
      <c r="Z22" s="235">
        <v>0.2</v>
      </c>
      <c r="AA22" s="23">
        <f t="shared" si="2"/>
        <v>1.2000000000000002</v>
      </c>
      <c r="AB22" s="23">
        <f t="shared" si="3"/>
        <v>1.3440000000000003</v>
      </c>
      <c r="AC22" s="272"/>
      <c r="AD22" s="36"/>
      <c r="AE22" s="36" t="s">
        <v>52</v>
      </c>
      <c r="AF22" s="38"/>
      <c r="AG22" s="3572"/>
    </row>
    <row r="23" spans="1:33" ht="36.75" customHeight="1" x14ac:dyDescent="0.25">
      <c r="A23" s="3499"/>
      <c r="B23" s="3619"/>
      <c r="C23" s="3594"/>
      <c r="D23" s="2665"/>
      <c r="E23" s="3597"/>
      <c r="F23" s="2647"/>
      <c r="G23" s="2647"/>
      <c r="H23" s="2647"/>
      <c r="I23" s="2701"/>
      <c r="J23" s="2701"/>
      <c r="K23" s="3514"/>
      <c r="L23" s="3514"/>
      <c r="M23" s="2647"/>
      <c r="N23" s="2647"/>
      <c r="O23" s="3632"/>
      <c r="P23" s="3632"/>
      <c r="Q23" s="3632"/>
      <c r="R23" s="3632"/>
      <c r="S23" s="3633"/>
      <c r="T23" s="3115"/>
      <c r="U23" s="347"/>
      <c r="V23" s="344" t="s">
        <v>47</v>
      </c>
      <c r="W23" s="95" t="s">
        <v>629</v>
      </c>
      <c r="X23" s="39">
        <v>20</v>
      </c>
      <c r="Y23" s="36" t="s">
        <v>264</v>
      </c>
      <c r="Z23" s="235">
        <v>0.55000000000000004</v>
      </c>
      <c r="AA23" s="23">
        <f t="shared" si="2"/>
        <v>11</v>
      </c>
      <c r="AB23" s="23">
        <f t="shared" si="3"/>
        <v>12.32</v>
      </c>
      <c r="AC23" s="272"/>
      <c r="AD23" s="36"/>
      <c r="AE23" s="36" t="s">
        <v>52</v>
      </c>
      <c r="AF23" s="38"/>
      <c r="AG23" s="3572"/>
    </row>
    <row r="24" spans="1:33" ht="36.75" customHeight="1" x14ac:dyDescent="0.25">
      <c r="A24" s="3499"/>
      <c r="B24" s="3619"/>
      <c r="C24" s="3594"/>
      <c r="D24" s="2665"/>
      <c r="E24" s="3597"/>
      <c r="F24" s="2647"/>
      <c r="G24" s="2647"/>
      <c r="H24" s="2647"/>
      <c r="I24" s="2701"/>
      <c r="J24" s="2701"/>
      <c r="K24" s="3514"/>
      <c r="L24" s="3514"/>
      <c r="M24" s="2647"/>
      <c r="N24" s="2647"/>
      <c r="O24" s="3632"/>
      <c r="P24" s="3632"/>
      <c r="Q24" s="3632"/>
      <c r="R24" s="3632"/>
      <c r="S24" s="3633"/>
      <c r="T24" s="3115"/>
      <c r="U24" s="349"/>
      <c r="V24" s="345" t="s">
        <v>47</v>
      </c>
      <c r="W24" s="291" t="s">
        <v>630</v>
      </c>
      <c r="X24" s="163">
        <v>20</v>
      </c>
      <c r="Y24" s="164" t="s">
        <v>264</v>
      </c>
      <c r="Z24" s="252">
        <v>0.55000000000000004</v>
      </c>
      <c r="AA24" s="109">
        <f t="shared" si="2"/>
        <v>11</v>
      </c>
      <c r="AB24" s="109">
        <f t="shared" si="3"/>
        <v>12.32</v>
      </c>
      <c r="AC24" s="277"/>
      <c r="AD24" s="36"/>
      <c r="AE24" s="36" t="s">
        <v>52</v>
      </c>
      <c r="AF24" s="47"/>
      <c r="AG24" s="3572"/>
    </row>
    <row r="25" spans="1:33" ht="18" customHeight="1" x14ac:dyDescent="0.25">
      <c r="A25" s="3499"/>
      <c r="B25" s="3618" t="s">
        <v>607</v>
      </c>
      <c r="C25" s="3593" t="s">
        <v>94</v>
      </c>
      <c r="D25" s="2664" t="s">
        <v>502</v>
      </c>
      <c r="E25" s="3596" t="s">
        <v>609</v>
      </c>
      <c r="F25" s="2646" t="s">
        <v>631</v>
      </c>
      <c r="G25" s="2646" t="s">
        <v>632</v>
      </c>
      <c r="H25" s="2646" t="s">
        <v>1225</v>
      </c>
      <c r="I25" s="2655">
        <v>7</v>
      </c>
      <c r="J25" s="2655">
        <v>6</v>
      </c>
      <c r="K25" s="2649">
        <v>24</v>
      </c>
      <c r="L25" s="2649">
        <v>24</v>
      </c>
      <c r="M25" s="2646" t="s">
        <v>633</v>
      </c>
      <c r="N25" s="2646" t="s">
        <v>634</v>
      </c>
      <c r="O25" s="3185">
        <f>+AC25</f>
        <v>691.71199999999999</v>
      </c>
      <c r="P25" s="3185">
        <f>+AC32</f>
        <v>4399.9984000000004</v>
      </c>
      <c r="Q25" s="3185">
        <v>0</v>
      </c>
      <c r="R25" s="3185">
        <v>0</v>
      </c>
      <c r="S25" s="3188">
        <f>SUM(O25:Q33)</f>
        <v>5091.7103999999999</v>
      </c>
      <c r="T25" s="3169" t="s">
        <v>615</v>
      </c>
      <c r="U25" s="393" t="s">
        <v>67</v>
      </c>
      <c r="V25" s="346"/>
      <c r="W25" s="132" t="s">
        <v>68</v>
      </c>
      <c r="X25" s="27"/>
      <c r="Y25" s="28"/>
      <c r="Z25" s="238"/>
      <c r="AA25" s="16"/>
      <c r="AB25" s="16"/>
      <c r="AC25" s="330">
        <f>SUM(AB26:AB31)</f>
        <v>691.71199999999999</v>
      </c>
      <c r="AD25" s="51"/>
      <c r="AE25" s="55"/>
      <c r="AF25" s="55"/>
      <c r="AG25" s="2690"/>
    </row>
    <row r="26" spans="1:33" ht="18" customHeight="1" x14ac:dyDescent="0.25">
      <c r="A26" s="3499"/>
      <c r="B26" s="3619"/>
      <c r="C26" s="3594"/>
      <c r="D26" s="2665"/>
      <c r="E26" s="3597"/>
      <c r="F26" s="2647"/>
      <c r="G26" s="2647"/>
      <c r="H26" s="2647"/>
      <c r="I26" s="2656"/>
      <c r="J26" s="2656"/>
      <c r="K26" s="2651"/>
      <c r="L26" s="2651"/>
      <c r="M26" s="2647"/>
      <c r="N26" s="2647"/>
      <c r="O26" s="3186"/>
      <c r="P26" s="3186"/>
      <c r="Q26" s="3186"/>
      <c r="R26" s="3186"/>
      <c r="S26" s="3189"/>
      <c r="T26" s="3115"/>
      <c r="U26" s="347"/>
      <c r="V26" s="348" t="s">
        <v>47</v>
      </c>
      <c r="W26" s="58" t="s">
        <v>635</v>
      </c>
      <c r="X26" s="34">
        <v>8</v>
      </c>
      <c r="Y26" s="35" t="s">
        <v>270</v>
      </c>
      <c r="Z26" s="243">
        <v>16</v>
      </c>
      <c r="AA26" s="23">
        <f t="shared" si="2"/>
        <v>128</v>
      </c>
      <c r="AB26" s="23">
        <f t="shared" si="3"/>
        <v>143.36000000000001</v>
      </c>
      <c r="AC26" s="274"/>
      <c r="AD26" s="35"/>
      <c r="AE26" s="38" t="s">
        <v>52</v>
      </c>
      <c r="AF26" s="38"/>
      <c r="AG26" s="2691"/>
    </row>
    <row r="27" spans="1:33" ht="18" customHeight="1" x14ac:dyDescent="0.25">
      <c r="A27" s="3500"/>
      <c r="B27" s="3619"/>
      <c r="C27" s="3594"/>
      <c r="D27" s="2665"/>
      <c r="E27" s="3597"/>
      <c r="F27" s="2647"/>
      <c r="G27" s="2647"/>
      <c r="H27" s="2647"/>
      <c r="I27" s="2656"/>
      <c r="J27" s="2656"/>
      <c r="K27" s="2651"/>
      <c r="L27" s="2651"/>
      <c r="M27" s="2647"/>
      <c r="N27" s="2647"/>
      <c r="O27" s="3186"/>
      <c r="P27" s="3186"/>
      <c r="Q27" s="3186"/>
      <c r="R27" s="3186"/>
      <c r="S27" s="3189"/>
      <c r="T27" s="3115"/>
      <c r="U27" s="347"/>
      <c r="V27" s="348" t="s">
        <v>47</v>
      </c>
      <c r="W27" s="95" t="s">
        <v>271</v>
      </c>
      <c r="X27" s="39">
        <v>8</v>
      </c>
      <c r="Y27" s="36" t="s">
        <v>270</v>
      </c>
      <c r="Z27" s="235">
        <v>19</v>
      </c>
      <c r="AA27" s="23">
        <f t="shared" si="2"/>
        <v>152</v>
      </c>
      <c r="AB27" s="23">
        <f t="shared" si="3"/>
        <v>170.24</v>
      </c>
      <c r="AC27" s="272"/>
      <c r="AD27" s="36"/>
      <c r="AE27" s="36" t="s">
        <v>52</v>
      </c>
      <c r="AF27" s="38"/>
      <c r="AG27" s="2691"/>
    </row>
    <row r="28" spans="1:33" ht="18" customHeight="1" x14ac:dyDescent="0.25">
      <c r="A28" s="2454" t="s">
        <v>606</v>
      </c>
      <c r="B28" s="3619"/>
      <c r="C28" s="3594"/>
      <c r="D28" s="2665"/>
      <c r="E28" s="3597"/>
      <c r="F28" s="2647"/>
      <c r="G28" s="2647"/>
      <c r="H28" s="2647"/>
      <c r="I28" s="2656"/>
      <c r="J28" s="2656"/>
      <c r="K28" s="2651"/>
      <c r="L28" s="2651"/>
      <c r="M28" s="2647"/>
      <c r="N28" s="2647"/>
      <c r="O28" s="3186"/>
      <c r="P28" s="3186"/>
      <c r="Q28" s="3186"/>
      <c r="R28" s="3186"/>
      <c r="S28" s="3189"/>
      <c r="T28" s="3115"/>
      <c r="U28" s="347"/>
      <c r="V28" s="348" t="s">
        <v>47</v>
      </c>
      <c r="W28" s="95" t="s">
        <v>636</v>
      </c>
      <c r="X28" s="39">
        <v>6</v>
      </c>
      <c r="Y28" s="43" t="s">
        <v>264</v>
      </c>
      <c r="Z28" s="273">
        <v>2</v>
      </c>
      <c r="AA28" s="23">
        <f t="shared" si="2"/>
        <v>12</v>
      </c>
      <c r="AB28" s="23">
        <f t="shared" si="3"/>
        <v>13.44</v>
      </c>
      <c r="AC28" s="272"/>
      <c r="AD28" s="36"/>
      <c r="AE28" s="36" t="s">
        <v>52</v>
      </c>
      <c r="AF28" s="38"/>
      <c r="AG28" s="2691"/>
    </row>
    <row r="29" spans="1:33" ht="18" customHeight="1" x14ac:dyDescent="0.25">
      <c r="A29" s="2455"/>
      <c r="B29" s="3619"/>
      <c r="C29" s="3594"/>
      <c r="D29" s="2665"/>
      <c r="E29" s="3597"/>
      <c r="F29" s="2647"/>
      <c r="G29" s="2647"/>
      <c r="H29" s="2647"/>
      <c r="I29" s="2656"/>
      <c r="J29" s="2656"/>
      <c r="K29" s="2651"/>
      <c r="L29" s="2651"/>
      <c r="M29" s="2647"/>
      <c r="N29" s="2647"/>
      <c r="O29" s="3186"/>
      <c r="P29" s="3186"/>
      <c r="Q29" s="3186"/>
      <c r="R29" s="3186"/>
      <c r="S29" s="3189"/>
      <c r="T29" s="3115"/>
      <c r="U29" s="347"/>
      <c r="V29" s="348" t="s">
        <v>47</v>
      </c>
      <c r="W29" s="58" t="s">
        <v>637</v>
      </c>
      <c r="X29" s="34">
        <v>8</v>
      </c>
      <c r="Y29" s="35" t="s">
        <v>264</v>
      </c>
      <c r="Z29" s="243">
        <v>2.5</v>
      </c>
      <c r="AA29" s="23">
        <f t="shared" si="2"/>
        <v>20</v>
      </c>
      <c r="AB29" s="23">
        <f t="shared" si="3"/>
        <v>22.4</v>
      </c>
      <c r="AC29" s="274"/>
      <c r="AD29" s="35"/>
      <c r="AE29" s="38" t="s">
        <v>52</v>
      </c>
      <c r="AF29" s="38"/>
      <c r="AG29" s="2691"/>
    </row>
    <row r="30" spans="1:33" ht="18" customHeight="1" x14ac:dyDescent="0.25">
      <c r="A30" s="2455"/>
      <c r="B30" s="3619"/>
      <c r="C30" s="3594"/>
      <c r="D30" s="2665"/>
      <c r="E30" s="3597"/>
      <c r="F30" s="2647"/>
      <c r="G30" s="2647"/>
      <c r="H30" s="2647"/>
      <c r="I30" s="2656"/>
      <c r="J30" s="2656"/>
      <c r="K30" s="2651"/>
      <c r="L30" s="2651"/>
      <c r="M30" s="2647"/>
      <c r="N30" s="2647"/>
      <c r="O30" s="3186"/>
      <c r="P30" s="3186"/>
      <c r="Q30" s="3186"/>
      <c r="R30" s="3186"/>
      <c r="S30" s="3189"/>
      <c r="T30" s="3115"/>
      <c r="U30" s="347"/>
      <c r="V30" s="101" t="s">
        <v>47</v>
      </c>
      <c r="W30" s="65" t="s">
        <v>638</v>
      </c>
      <c r="X30" s="39">
        <v>7</v>
      </c>
      <c r="Y30" s="35" t="s">
        <v>264</v>
      </c>
      <c r="Z30" s="243">
        <v>0.8</v>
      </c>
      <c r="AA30" s="23">
        <f t="shared" si="2"/>
        <v>5.6000000000000005</v>
      </c>
      <c r="AB30" s="23">
        <f t="shared" si="3"/>
        <v>6.2720000000000002</v>
      </c>
      <c r="AC30" s="274"/>
      <c r="AD30" s="64"/>
      <c r="AE30" s="47" t="s">
        <v>52</v>
      </c>
      <c r="AF30" s="47"/>
      <c r="AG30" s="2691"/>
    </row>
    <row r="31" spans="1:33" ht="18" customHeight="1" x14ac:dyDescent="0.25">
      <c r="A31" s="2455"/>
      <c r="B31" s="3619"/>
      <c r="C31" s="3594"/>
      <c r="D31" s="2665"/>
      <c r="E31" s="3597"/>
      <c r="F31" s="2647"/>
      <c r="G31" s="2647"/>
      <c r="H31" s="2647"/>
      <c r="I31" s="2656"/>
      <c r="J31" s="2656"/>
      <c r="K31" s="2651"/>
      <c r="L31" s="2651"/>
      <c r="M31" s="2647"/>
      <c r="N31" s="2647"/>
      <c r="O31" s="3186"/>
      <c r="P31" s="3186"/>
      <c r="Q31" s="3186"/>
      <c r="R31" s="3186"/>
      <c r="S31" s="3189"/>
      <c r="T31" s="3115"/>
      <c r="U31" s="347"/>
      <c r="V31" s="2403" t="s">
        <v>47</v>
      </c>
      <c r="W31" s="2423" t="s">
        <v>620</v>
      </c>
      <c r="X31" s="2397">
        <v>15</v>
      </c>
      <c r="Y31" s="2398" t="s">
        <v>270</v>
      </c>
      <c r="Z31" s="2424">
        <v>20</v>
      </c>
      <c r="AA31" s="2400">
        <f t="shared" ref="AA31" si="4">+X31*Z31</f>
        <v>300</v>
      </c>
      <c r="AB31" s="2400">
        <f t="shared" ref="AB31" si="5">+AA31*0.12+AA31</f>
        <v>336</v>
      </c>
      <c r="AC31" s="277"/>
      <c r="AD31" s="36"/>
      <c r="AE31" s="36"/>
      <c r="AF31" s="47" t="s">
        <v>52</v>
      </c>
      <c r="AG31" s="2691"/>
    </row>
    <row r="32" spans="1:33" ht="33.950000000000003" customHeight="1" x14ac:dyDescent="0.25">
      <c r="A32" s="2455"/>
      <c r="B32" s="3619"/>
      <c r="C32" s="3594"/>
      <c r="D32" s="2665"/>
      <c r="E32" s="3597"/>
      <c r="F32" s="2647"/>
      <c r="G32" s="2647"/>
      <c r="H32" s="2647"/>
      <c r="I32" s="2656"/>
      <c r="J32" s="2656"/>
      <c r="K32" s="2651"/>
      <c r="L32" s="2651"/>
      <c r="M32" s="2647"/>
      <c r="N32" s="2647"/>
      <c r="O32" s="3186"/>
      <c r="P32" s="3186"/>
      <c r="Q32" s="3186"/>
      <c r="R32" s="3186"/>
      <c r="S32" s="3189"/>
      <c r="T32" s="3115"/>
      <c r="U32" s="354" t="s">
        <v>1165</v>
      </c>
      <c r="V32" s="293"/>
      <c r="W32" s="132" t="s">
        <v>738</v>
      </c>
      <c r="X32" s="13"/>
      <c r="Y32" s="28"/>
      <c r="Z32" s="238"/>
      <c r="AA32" s="238"/>
      <c r="AB32" s="246"/>
      <c r="AC32" s="274">
        <f>AB33</f>
        <v>4399.9984000000004</v>
      </c>
      <c r="AD32" s="64"/>
      <c r="AE32" s="47"/>
      <c r="AF32" s="47"/>
      <c r="AG32" s="2691"/>
    </row>
    <row r="33" spans="1:33" ht="18" customHeight="1" x14ac:dyDescent="0.25">
      <c r="A33" s="2455"/>
      <c r="B33" s="3619"/>
      <c r="C33" s="3594"/>
      <c r="D33" s="2665"/>
      <c r="E33" s="3597"/>
      <c r="F33" s="2647"/>
      <c r="G33" s="2647"/>
      <c r="H33" s="2647"/>
      <c r="I33" s="2656"/>
      <c r="J33" s="2656"/>
      <c r="K33" s="2651"/>
      <c r="L33" s="2651"/>
      <c r="M33" s="2647"/>
      <c r="N33" s="2647"/>
      <c r="O33" s="3186"/>
      <c r="P33" s="3186"/>
      <c r="Q33" s="3186"/>
      <c r="R33" s="3186"/>
      <c r="S33" s="3189"/>
      <c r="T33" s="3115"/>
      <c r="U33" s="349"/>
      <c r="V33" s="105" t="s">
        <v>47</v>
      </c>
      <c r="W33" s="106" t="s">
        <v>737</v>
      </c>
      <c r="X33" s="163">
        <v>1</v>
      </c>
      <c r="Y33" s="111"/>
      <c r="Z33" s="240">
        <v>3928.57</v>
      </c>
      <c r="AA33" s="240">
        <f>X33*Z33</f>
        <v>3928.57</v>
      </c>
      <c r="AB33" s="240">
        <f>AA33*1.12</f>
        <v>4399.9984000000004</v>
      </c>
      <c r="AC33" s="276"/>
      <c r="AD33" s="64"/>
      <c r="AE33" s="47" t="s">
        <v>52</v>
      </c>
      <c r="AF33" s="47"/>
      <c r="AG33" s="2691"/>
    </row>
    <row r="34" spans="1:33" ht="29.25" customHeight="1" x14ac:dyDescent="0.25">
      <c r="A34" s="2455"/>
      <c r="B34" s="3618" t="s">
        <v>607</v>
      </c>
      <c r="C34" s="3593" t="s">
        <v>94</v>
      </c>
      <c r="D34" s="2664" t="s">
        <v>337</v>
      </c>
      <c r="E34" s="3596" t="s">
        <v>609</v>
      </c>
      <c r="F34" s="2646" t="s">
        <v>639</v>
      </c>
      <c r="G34" s="2646" t="s">
        <v>640</v>
      </c>
      <c r="H34" s="2646" t="s">
        <v>641</v>
      </c>
      <c r="I34" s="2655">
        <v>0.25</v>
      </c>
      <c r="J34" s="2655">
        <v>1</v>
      </c>
      <c r="K34" s="2649">
        <v>24</v>
      </c>
      <c r="L34" s="2649">
        <v>24</v>
      </c>
      <c r="M34" s="2646" t="s">
        <v>642</v>
      </c>
      <c r="N34" s="2646" t="s">
        <v>643</v>
      </c>
      <c r="O34" s="3185">
        <f>+AC34+AC36</f>
        <v>410.64800000000002</v>
      </c>
      <c r="P34" s="3185">
        <v>0</v>
      </c>
      <c r="Q34" s="3185">
        <v>0</v>
      </c>
      <c r="R34" s="3185">
        <v>0</v>
      </c>
      <c r="S34" s="3188">
        <f>SUM(O34:Q38)</f>
        <v>410.64800000000002</v>
      </c>
      <c r="T34" s="3169" t="s">
        <v>615</v>
      </c>
      <c r="U34" s="393" t="s">
        <v>64</v>
      </c>
      <c r="V34" s="346"/>
      <c r="W34" s="138" t="s">
        <v>105</v>
      </c>
      <c r="X34" s="27"/>
      <c r="Y34" s="14"/>
      <c r="Z34" s="246"/>
      <c r="AA34" s="16"/>
      <c r="AB34" s="16"/>
      <c r="AC34" s="271">
        <f>SUM(AB35)</f>
        <v>231</v>
      </c>
      <c r="AD34" s="147"/>
      <c r="AE34" s="268"/>
      <c r="AF34" s="268"/>
      <c r="AG34" s="2690"/>
    </row>
    <row r="35" spans="1:33" ht="29.25" customHeight="1" x14ac:dyDescent="0.25">
      <c r="A35" s="2455"/>
      <c r="B35" s="3619"/>
      <c r="C35" s="3594"/>
      <c r="D35" s="2665"/>
      <c r="E35" s="3597"/>
      <c r="F35" s="2647"/>
      <c r="G35" s="2647"/>
      <c r="H35" s="2647"/>
      <c r="I35" s="2656"/>
      <c r="J35" s="2656"/>
      <c r="K35" s="2651"/>
      <c r="L35" s="2651"/>
      <c r="M35" s="2647"/>
      <c r="N35" s="2647"/>
      <c r="O35" s="3186"/>
      <c r="P35" s="3186"/>
      <c r="Q35" s="3186"/>
      <c r="R35" s="3186"/>
      <c r="S35" s="3189"/>
      <c r="T35" s="3115"/>
      <c r="U35" s="352"/>
      <c r="V35" s="353" t="s">
        <v>47</v>
      </c>
      <c r="W35" s="95" t="s">
        <v>616</v>
      </c>
      <c r="X35" s="39">
        <v>70</v>
      </c>
      <c r="Y35" s="36" t="s">
        <v>330</v>
      </c>
      <c r="Z35" s="235">
        <v>3.3</v>
      </c>
      <c r="AA35" s="23">
        <f t="shared" si="2"/>
        <v>231</v>
      </c>
      <c r="AB35" s="23">
        <f>+AA35</f>
        <v>231</v>
      </c>
      <c r="AC35" s="274"/>
      <c r="AD35" s="35"/>
      <c r="AE35" s="38" t="s">
        <v>52</v>
      </c>
      <c r="AF35" s="38"/>
      <c r="AG35" s="2691"/>
    </row>
    <row r="36" spans="1:33" ht="29.25" customHeight="1" x14ac:dyDescent="0.25">
      <c r="A36" s="2455"/>
      <c r="B36" s="3619"/>
      <c r="C36" s="3594"/>
      <c r="D36" s="2665"/>
      <c r="E36" s="3597"/>
      <c r="F36" s="2647"/>
      <c r="G36" s="2647"/>
      <c r="H36" s="2647"/>
      <c r="I36" s="2656"/>
      <c r="J36" s="2656"/>
      <c r="K36" s="2651"/>
      <c r="L36" s="2651"/>
      <c r="M36" s="2647"/>
      <c r="N36" s="2647"/>
      <c r="O36" s="3186"/>
      <c r="P36" s="3186"/>
      <c r="Q36" s="3186"/>
      <c r="R36" s="3186"/>
      <c r="S36" s="3189"/>
      <c r="T36" s="3115"/>
      <c r="U36" s="354" t="s">
        <v>67</v>
      </c>
      <c r="V36" s="348"/>
      <c r="W36" s="138" t="s">
        <v>68</v>
      </c>
      <c r="X36" s="39"/>
      <c r="Y36" s="35"/>
      <c r="Z36" s="243"/>
      <c r="AA36" s="23"/>
      <c r="AB36" s="23"/>
      <c r="AC36" s="274">
        <f>SUM(AB37:AB38)</f>
        <v>179.64800000000002</v>
      </c>
      <c r="AD36" s="35"/>
      <c r="AE36" s="38"/>
      <c r="AF36" s="38"/>
      <c r="AG36" s="2691"/>
    </row>
    <row r="37" spans="1:33" ht="29.25" customHeight="1" x14ac:dyDescent="0.25">
      <c r="A37" s="2455"/>
      <c r="B37" s="3619"/>
      <c r="C37" s="3594"/>
      <c r="D37" s="2665"/>
      <c r="E37" s="3597"/>
      <c r="F37" s="2647"/>
      <c r="G37" s="2647"/>
      <c r="H37" s="2647"/>
      <c r="I37" s="2656"/>
      <c r="J37" s="2656"/>
      <c r="K37" s="2651"/>
      <c r="L37" s="2651"/>
      <c r="M37" s="2647"/>
      <c r="N37" s="2647"/>
      <c r="O37" s="3186"/>
      <c r="P37" s="3186"/>
      <c r="Q37" s="3186"/>
      <c r="R37" s="3186"/>
      <c r="S37" s="3189"/>
      <c r="T37" s="3115"/>
      <c r="U37" s="354"/>
      <c r="V37" s="348" t="s">
        <v>47</v>
      </c>
      <c r="W37" s="58" t="s">
        <v>644</v>
      </c>
      <c r="X37" s="34">
        <v>100</v>
      </c>
      <c r="Y37" s="35" t="s">
        <v>369</v>
      </c>
      <c r="Z37" s="243">
        <v>1.4</v>
      </c>
      <c r="AA37" s="23">
        <f t="shared" si="2"/>
        <v>140</v>
      </c>
      <c r="AB37" s="23">
        <f t="shared" si="3"/>
        <v>156.80000000000001</v>
      </c>
      <c r="AC37" s="274"/>
      <c r="AD37" s="35"/>
      <c r="AE37" s="38" t="s">
        <v>52</v>
      </c>
      <c r="AF37" s="38"/>
      <c r="AG37" s="2691"/>
    </row>
    <row r="38" spans="1:33" ht="29.25" customHeight="1" x14ac:dyDescent="0.25">
      <c r="A38" s="2455"/>
      <c r="B38" s="3619"/>
      <c r="C38" s="3594"/>
      <c r="D38" s="2665"/>
      <c r="E38" s="3597"/>
      <c r="F38" s="2647"/>
      <c r="G38" s="2647"/>
      <c r="H38" s="2647"/>
      <c r="I38" s="2656"/>
      <c r="J38" s="2656"/>
      <c r="K38" s="2651"/>
      <c r="L38" s="2651"/>
      <c r="M38" s="2647"/>
      <c r="N38" s="2647"/>
      <c r="O38" s="3186"/>
      <c r="P38" s="3186"/>
      <c r="Q38" s="3186"/>
      <c r="R38" s="3186"/>
      <c r="S38" s="3189"/>
      <c r="T38" s="3115"/>
      <c r="U38" s="349"/>
      <c r="V38" s="350" t="s">
        <v>47</v>
      </c>
      <c r="W38" s="106" t="s">
        <v>645</v>
      </c>
      <c r="X38" s="163">
        <v>6</v>
      </c>
      <c r="Y38" s="111" t="s">
        <v>268</v>
      </c>
      <c r="Z38" s="240">
        <v>3.4</v>
      </c>
      <c r="AA38" s="109">
        <f t="shared" si="2"/>
        <v>20.399999999999999</v>
      </c>
      <c r="AB38" s="109">
        <f t="shared" si="3"/>
        <v>22.847999999999999</v>
      </c>
      <c r="AC38" s="351"/>
      <c r="AD38" s="64"/>
      <c r="AE38" s="47" t="s">
        <v>52</v>
      </c>
      <c r="AF38" s="38"/>
      <c r="AG38" s="2691"/>
    </row>
    <row r="39" spans="1:33" ht="33.950000000000003" customHeight="1" x14ac:dyDescent="0.25">
      <c r="A39" s="2455"/>
      <c r="B39" s="3620" t="s">
        <v>44</v>
      </c>
      <c r="C39" s="3593" t="s">
        <v>45</v>
      </c>
      <c r="D39" s="2664" t="s">
        <v>646</v>
      </c>
      <c r="E39" s="3596" t="s">
        <v>609</v>
      </c>
      <c r="F39" s="2646" t="s">
        <v>647</v>
      </c>
      <c r="G39" s="2646" t="s">
        <v>648</v>
      </c>
      <c r="H39" s="3644" t="s">
        <v>649</v>
      </c>
      <c r="I39" s="3640">
        <v>15</v>
      </c>
      <c r="J39" s="3640">
        <v>15</v>
      </c>
      <c r="K39" s="3642">
        <v>24</v>
      </c>
      <c r="L39" s="3642">
        <v>24</v>
      </c>
      <c r="M39" s="3644" t="s">
        <v>650</v>
      </c>
      <c r="N39" s="3644" t="s">
        <v>651</v>
      </c>
      <c r="O39" s="3542">
        <f>+AC39</f>
        <v>1800.2880000000002</v>
      </c>
      <c r="P39" s="3623">
        <v>0</v>
      </c>
      <c r="Q39" s="3185">
        <v>0</v>
      </c>
      <c r="R39" s="3185">
        <v>0</v>
      </c>
      <c r="S39" s="3553">
        <f>SUM(O39:Q41)</f>
        <v>1800.2880000000002</v>
      </c>
      <c r="T39" s="3112" t="s">
        <v>652</v>
      </c>
      <c r="U39" s="393" t="s">
        <v>65</v>
      </c>
      <c r="V39" s="346"/>
      <c r="W39" s="138" t="s">
        <v>66</v>
      </c>
      <c r="X39" s="27"/>
      <c r="Y39" s="144"/>
      <c r="Z39" s="355"/>
      <c r="AA39" s="16"/>
      <c r="AB39" s="16"/>
      <c r="AC39" s="356">
        <f>SUM(AB40:AB41)</f>
        <v>1800.2880000000002</v>
      </c>
      <c r="AD39" s="70"/>
      <c r="AE39" s="140"/>
      <c r="AF39" s="140"/>
      <c r="AG39" s="2690"/>
    </row>
    <row r="40" spans="1:33" ht="25.5" customHeight="1" x14ac:dyDescent="0.25">
      <c r="A40" s="2455"/>
      <c r="B40" s="3621"/>
      <c r="C40" s="3594"/>
      <c r="D40" s="2665"/>
      <c r="E40" s="3597"/>
      <c r="F40" s="2647"/>
      <c r="G40" s="2647"/>
      <c r="H40" s="3610"/>
      <c r="I40" s="3641"/>
      <c r="J40" s="3641"/>
      <c r="K40" s="3643"/>
      <c r="L40" s="3643"/>
      <c r="M40" s="3610"/>
      <c r="N40" s="3610"/>
      <c r="O40" s="3543"/>
      <c r="P40" s="3624"/>
      <c r="Q40" s="3186"/>
      <c r="R40" s="3186"/>
      <c r="S40" s="3554"/>
      <c r="T40" s="3113"/>
      <c r="U40" s="352"/>
      <c r="V40" s="353" t="s">
        <v>47</v>
      </c>
      <c r="W40" s="58" t="s">
        <v>653</v>
      </c>
      <c r="X40" s="34">
        <v>21</v>
      </c>
      <c r="Y40" s="35" t="s">
        <v>264</v>
      </c>
      <c r="Z40" s="243">
        <v>10</v>
      </c>
      <c r="AA40" s="23">
        <f t="shared" si="2"/>
        <v>210</v>
      </c>
      <c r="AB40" s="23">
        <f t="shared" si="3"/>
        <v>235.2</v>
      </c>
      <c r="AC40" s="243"/>
      <c r="AD40" s="243"/>
      <c r="AE40" s="36" t="s">
        <v>52</v>
      </c>
      <c r="AF40" s="243"/>
      <c r="AG40" s="2691"/>
    </row>
    <row r="41" spans="1:33" ht="25.5" customHeight="1" x14ac:dyDescent="0.25">
      <c r="A41" s="2455"/>
      <c r="B41" s="3621"/>
      <c r="C41" s="3594"/>
      <c r="D41" s="2665"/>
      <c r="E41" s="3597"/>
      <c r="F41" s="2647"/>
      <c r="G41" s="2647"/>
      <c r="H41" s="3610"/>
      <c r="I41" s="3641"/>
      <c r="J41" s="3641"/>
      <c r="K41" s="3643"/>
      <c r="L41" s="3643"/>
      <c r="M41" s="3610"/>
      <c r="N41" s="3610"/>
      <c r="O41" s="3543"/>
      <c r="P41" s="3624"/>
      <c r="Q41" s="3186"/>
      <c r="R41" s="3186"/>
      <c r="S41" s="3554"/>
      <c r="T41" s="3113"/>
      <c r="U41" s="349"/>
      <c r="V41" s="350" t="s">
        <v>47</v>
      </c>
      <c r="W41" s="106" t="s">
        <v>654</v>
      </c>
      <c r="X41" s="107">
        <v>4</v>
      </c>
      <c r="Y41" s="164" t="s">
        <v>264</v>
      </c>
      <c r="Z41" s="240">
        <v>349.35</v>
      </c>
      <c r="AA41" s="109">
        <f t="shared" si="2"/>
        <v>1397.4</v>
      </c>
      <c r="AB41" s="109">
        <f t="shared" si="3"/>
        <v>1565.0880000000002</v>
      </c>
      <c r="AC41" s="240"/>
      <c r="AD41" s="240"/>
      <c r="AE41" s="112" t="s">
        <v>52</v>
      </c>
      <c r="AF41" s="240"/>
      <c r="AG41" s="2691"/>
    </row>
    <row r="42" spans="1:33" ht="26.25" customHeight="1" x14ac:dyDescent="0.25">
      <c r="A42" s="2455"/>
      <c r="B42" s="3620" t="s">
        <v>44</v>
      </c>
      <c r="C42" s="3593" t="s">
        <v>45</v>
      </c>
      <c r="D42" s="2664" t="s">
        <v>646</v>
      </c>
      <c r="E42" s="3596" t="s">
        <v>609</v>
      </c>
      <c r="F42" s="2646" t="s">
        <v>1226</v>
      </c>
      <c r="G42" s="2646" t="s">
        <v>655</v>
      </c>
      <c r="H42" s="2646" t="s">
        <v>1227</v>
      </c>
      <c r="I42" s="2655">
        <v>0.5</v>
      </c>
      <c r="J42" s="2655">
        <v>2</v>
      </c>
      <c r="K42" s="2649">
        <v>4</v>
      </c>
      <c r="L42" s="2649">
        <v>12</v>
      </c>
      <c r="M42" s="2646" t="s">
        <v>656</v>
      </c>
      <c r="N42" s="2646" t="s">
        <v>657</v>
      </c>
      <c r="O42" s="3185">
        <f>+AC42</f>
        <v>28.896000000000001</v>
      </c>
      <c r="P42" s="3185">
        <v>0</v>
      </c>
      <c r="Q42" s="3185">
        <v>0</v>
      </c>
      <c r="R42" s="3185">
        <v>0</v>
      </c>
      <c r="S42" s="3188">
        <f>SUM(O42:Q44)</f>
        <v>28.896000000000001</v>
      </c>
      <c r="T42" s="3112" t="s">
        <v>615</v>
      </c>
      <c r="U42" s="393" t="s">
        <v>64</v>
      </c>
      <c r="V42" s="346"/>
      <c r="W42" s="138" t="s">
        <v>105</v>
      </c>
      <c r="X42" s="27"/>
      <c r="Y42" s="238"/>
      <c r="Z42" s="238"/>
      <c r="AA42" s="16"/>
      <c r="AB42" s="16"/>
      <c r="AC42" s="275">
        <f>SUM(AB43:AB44)</f>
        <v>28.896000000000001</v>
      </c>
      <c r="AD42" s="144"/>
      <c r="AE42" s="146"/>
      <c r="AF42" s="146"/>
      <c r="AG42" s="3159"/>
    </row>
    <row r="43" spans="1:33" ht="26.25" customHeight="1" x14ac:dyDescent="0.25">
      <c r="A43" s="2455"/>
      <c r="B43" s="3621"/>
      <c r="C43" s="3594"/>
      <c r="D43" s="2665"/>
      <c r="E43" s="3597"/>
      <c r="F43" s="2647"/>
      <c r="G43" s="2647"/>
      <c r="H43" s="2647"/>
      <c r="I43" s="2656"/>
      <c r="J43" s="2656"/>
      <c r="K43" s="2651"/>
      <c r="L43" s="2651"/>
      <c r="M43" s="2647"/>
      <c r="N43" s="2647"/>
      <c r="O43" s="3186"/>
      <c r="P43" s="3186"/>
      <c r="Q43" s="3186"/>
      <c r="R43" s="3186"/>
      <c r="S43" s="3189"/>
      <c r="T43" s="3113"/>
      <c r="U43" s="352"/>
      <c r="V43" s="353" t="s">
        <v>47</v>
      </c>
      <c r="W43" s="95" t="s">
        <v>658</v>
      </c>
      <c r="X43" s="13">
        <v>178</v>
      </c>
      <c r="Y43" s="36" t="s">
        <v>264</v>
      </c>
      <c r="Z43" s="235">
        <v>0.1</v>
      </c>
      <c r="AA43" s="23">
        <f t="shared" si="0"/>
        <v>17.8</v>
      </c>
      <c r="AB43" s="23">
        <f t="shared" si="1"/>
        <v>19.936</v>
      </c>
      <c r="AC43" s="243"/>
      <c r="AD43" s="243"/>
      <c r="AE43" s="36" t="s">
        <v>52</v>
      </c>
      <c r="AF43" s="243"/>
      <c r="AG43" s="3114"/>
    </row>
    <row r="44" spans="1:33" ht="26.25" customHeight="1" x14ac:dyDescent="0.25">
      <c r="A44" s="2455"/>
      <c r="B44" s="3622"/>
      <c r="C44" s="3594"/>
      <c r="D44" s="2665"/>
      <c r="E44" s="3597"/>
      <c r="F44" s="2647"/>
      <c r="G44" s="2647"/>
      <c r="H44" s="2647"/>
      <c r="I44" s="2656"/>
      <c r="J44" s="2656"/>
      <c r="K44" s="2651"/>
      <c r="L44" s="2651"/>
      <c r="M44" s="2647"/>
      <c r="N44" s="2647"/>
      <c r="O44" s="3186"/>
      <c r="P44" s="3186"/>
      <c r="Q44" s="3186"/>
      <c r="R44" s="3186"/>
      <c r="S44" s="3189"/>
      <c r="T44" s="3113"/>
      <c r="U44" s="349"/>
      <c r="V44" s="350" t="s">
        <v>47</v>
      </c>
      <c r="W44" s="291" t="s">
        <v>659</v>
      </c>
      <c r="X44" s="163">
        <v>10</v>
      </c>
      <c r="Y44" s="164" t="s">
        <v>369</v>
      </c>
      <c r="Z44" s="252">
        <v>0.8</v>
      </c>
      <c r="AA44" s="109">
        <f t="shared" si="0"/>
        <v>8</v>
      </c>
      <c r="AB44" s="109">
        <f t="shared" si="1"/>
        <v>8.9600000000000009</v>
      </c>
      <c r="AC44" s="240"/>
      <c r="AD44" s="240"/>
      <c r="AE44" s="112" t="s">
        <v>52</v>
      </c>
      <c r="AF44" s="243"/>
      <c r="AG44" s="3114"/>
    </row>
    <row r="45" spans="1:33" ht="61.5" customHeight="1" x14ac:dyDescent="0.25">
      <c r="A45" s="2455"/>
      <c r="B45" s="3620" t="s">
        <v>44</v>
      </c>
      <c r="C45" s="3593" t="s">
        <v>45</v>
      </c>
      <c r="D45" s="2664" t="s">
        <v>646</v>
      </c>
      <c r="E45" s="3596" t="s">
        <v>609</v>
      </c>
      <c r="F45" s="2646" t="s">
        <v>660</v>
      </c>
      <c r="G45" s="2646" t="s">
        <v>661</v>
      </c>
      <c r="H45" s="2646" t="s">
        <v>662</v>
      </c>
      <c r="I45" s="3634">
        <v>60</v>
      </c>
      <c r="J45" s="3634">
        <v>70</v>
      </c>
      <c r="K45" s="3172">
        <v>24</v>
      </c>
      <c r="L45" s="3172">
        <v>24</v>
      </c>
      <c r="M45" s="2646" t="s">
        <v>1201</v>
      </c>
      <c r="N45" s="2646" t="s">
        <v>1202</v>
      </c>
      <c r="O45" s="3185">
        <f>+AC45</f>
        <v>388.25360000000001</v>
      </c>
      <c r="P45" s="3629">
        <v>0</v>
      </c>
      <c r="Q45" s="3165">
        <v>0</v>
      </c>
      <c r="R45" s="3165">
        <v>0</v>
      </c>
      <c r="S45" s="3167">
        <f>SUM(O45:Q47)</f>
        <v>388.25360000000001</v>
      </c>
      <c r="T45" s="3169" t="s">
        <v>663</v>
      </c>
      <c r="U45" s="1099" t="s">
        <v>64</v>
      </c>
      <c r="V45" s="1100"/>
      <c r="W45" s="103" t="s">
        <v>105</v>
      </c>
      <c r="X45" s="50"/>
      <c r="Y45" s="249"/>
      <c r="Z45" s="249"/>
      <c r="AA45" s="53"/>
      <c r="AB45" s="53"/>
      <c r="AC45" s="330">
        <f>SUM(AB46:AB47)</f>
        <v>388.25360000000001</v>
      </c>
      <c r="AD45" s="70"/>
      <c r="AE45" s="140"/>
      <c r="AF45" s="55"/>
      <c r="AG45" s="2690"/>
    </row>
    <row r="46" spans="1:33" ht="61.5" customHeight="1" x14ac:dyDescent="0.25">
      <c r="A46" s="2455"/>
      <c r="B46" s="3621"/>
      <c r="C46" s="3594"/>
      <c r="D46" s="2665"/>
      <c r="E46" s="3597"/>
      <c r="F46" s="2647"/>
      <c r="G46" s="2647"/>
      <c r="H46" s="2647"/>
      <c r="I46" s="3635"/>
      <c r="J46" s="3635"/>
      <c r="K46" s="3514"/>
      <c r="L46" s="3514"/>
      <c r="M46" s="2647"/>
      <c r="N46" s="2647"/>
      <c r="O46" s="3186"/>
      <c r="P46" s="3630"/>
      <c r="Q46" s="3632"/>
      <c r="R46" s="3632"/>
      <c r="S46" s="3633"/>
      <c r="T46" s="3115"/>
      <c r="U46" s="352"/>
      <c r="V46" s="353" t="s">
        <v>47</v>
      </c>
      <c r="W46" s="95" t="s">
        <v>658</v>
      </c>
      <c r="X46" s="13">
        <v>262</v>
      </c>
      <c r="Y46" s="36" t="s">
        <v>264</v>
      </c>
      <c r="Z46" s="235">
        <v>0.19</v>
      </c>
      <c r="AA46" s="23">
        <f t="shared" ref="AA46:AA47" si="6">+X46*Z46</f>
        <v>49.78</v>
      </c>
      <c r="AB46" s="23">
        <f t="shared" ref="AB46" si="7">+AA46*0.12+AA46</f>
        <v>55.753599999999999</v>
      </c>
      <c r="AC46" s="243"/>
      <c r="AD46" s="243"/>
      <c r="AE46" s="36" t="s">
        <v>52</v>
      </c>
      <c r="AF46" s="38"/>
      <c r="AG46" s="2691"/>
    </row>
    <row r="47" spans="1:33" ht="61.5" customHeight="1" thickBot="1" x14ac:dyDescent="0.3">
      <c r="A47" s="2456"/>
      <c r="B47" s="3637"/>
      <c r="C47" s="3638"/>
      <c r="D47" s="3158"/>
      <c r="E47" s="3639"/>
      <c r="F47" s="2721"/>
      <c r="G47" s="2721"/>
      <c r="H47" s="2721"/>
      <c r="I47" s="3636"/>
      <c r="J47" s="3636"/>
      <c r="K47" s="3173"/>
      <c r="L47" s="3173"/>
      <c r="M47" s="2721"/>
      <c r="N47" s="2721"/>
      <c r="O47" s="3628"/>
      <c r="P47" s="3631"/>
      <c r="Q47" s="3166"/>
      <c r="R47" s="3166"/>
      <c r="S47" s="3168"/>
      <c r="T47" s="3170"/>
      <c r="U47" s="1101"/>
      <c r="V47" s="1102" t="s">
        <v>47</v>
      </c>
      <c r="W47" s="374" t="s">
        <v>616</v>
      </c>
      <c r="X47" s="150">
        <v>95</v>
      </c>
      <c r="Y47" s="269" t="s">
        <v>264</v>
      </c>
      <c r="Z47" s="1050">
        <v>3.5</v>
      </c>
      <c r="AA47" s="153">
        <f t="shared" si="6"/>
        <v>332.5</v>
      </c>
      <c r="AB47" s="153">
        <f>+AA47</f>
        <v>332.5</v>
      </c>
      <c r="AC47" s="1103"/>
      <c r="AD47" s="1103"/>
      <c r="AE47" s="155" t="s">
        <v>52</v>
      </c>
      <c r="AF47" s="155"/>
      <c r="AG47" s="2723"/>
    </row>
    <row r="48" spans="1:33" s="187" customFormat="1" ht="30" customHeight="1" thickBot="1" x14ac:dyDescent="0.3">
      <c r="A48" s="2782" t="s">
        <v>664</v>
      </c>
      <c r="B48" s="2783"/>
      <c r="C48" s="2783"/>
      <c r="D48" s="2783"/>
      <c r="E48" s="2783"/>
      <c r="F48" s="2783"/>
      <c r="G48" s="2783"/>
      <c r="H48" s="2783"/>
      <c r="I48" s="2783"/>
      <c r="J48" s="2783"/>
      <c r="K48" s="2783"/>
      <c r="L48" s="2783"/>
      <c r="M48" s="2783"/>
      <c r="N48" s="220" t="s">
        <v>138</v>
      </c>
      <c r="O48" s="333">
        <f>SUM(O10:O47)</f>
        <v>3999.9976000000001</v>
      </c>
      <c r="P48" s="333">
        <f>SUM(P10:P47)</f>
        <v>4399.9984000000004</v>
      </c>
      <c r="Q48" s="333">
        <f>SUM(Q10:Q47)</f>
        <v>0</v>
      </c>
      <c r="R48" s="333">
        <f>SUM(R10:R47)</f>
        <v>0</v>
      </c>
      <c r="S48" s="333">
        <f>SUM(S10:S47)</f>
        <v>8399.9959999999992</v>
      </c>
      <c r="T48" s="185"/>
      <c r="U48" s="3590" t="s">
        <v>665</v>
      </c>
      <c r="V48" s="3590"/>
      <c r="W48" s="3590"/>
      <c r="X48" s="3590"/>
      <c r="Y48" s="3590"/>
      <c r="Z48" s="3590"/>
      <c r="AA48" s="3590"/>
      <c r="AB48" s="298" t="s">
        <v>138</v>
      </c>
      <c r="AC48" s="333">
        <f>SUM(AC10:AC47)</f>
        <v>8399.996000000001</v>
      </c>
      <c r="AD48" s="3625"/>
      <c r="AE48" s="3626"/>
      <c r="AF48" s="3626"/>
      <c r="AG48" s="3627"/>
    </row>
    <row r="49" spans="2:24" ht="15" customHeight="1" thickTop="1" x14ac:dyDescent="0.3"/>
    <row r="50" spans="2:24" x14ac:dyDescent="0.3">
      <c r="B50" s="194" t="s">
        <v>680</v>
      </c>
    </row>
    <row r="51" spans="2:24" x14ac:dyDescent="0.3">
      <c r="B51" s="194" t="s">
        <v>1228</v>
      </c>
      <c r="C51" s="187"/>
    </row>
    <row r="52" spans="2:24" ht="16.5" customHeight="1" x14ac:dyDescent="0.3">
      <c r="B52" s="194" t="s">
        <v>2115</v>
      </c>
      <c r="C52" s="196"/>
    </row>
    <row r="53" spans="2:24" ht="34.5" customHeight="1" x14ac:dyDescent="0.3">
      <c r="V53" s="3599" t="s">
        <v>666</v>
      </c>
      <c r="W53" s="3599"/>
      <c r="X53" s="3599"/>
    </row>
    <row r="54" spans="2:24" ht="18" customHeight="1" thickBot="1" x14ac:dyDescent="0.35">
      <c r="V54" s="199"/>
      <c r="W54" s="199"/>
      <c r="X54" s="199"/>
    </row>
    <row r="55" spans="2:24" ht="18" customHeight="1" thickTop="1" x14ac:dyDescent="0.3">
      <c r="V55" s="201" t="s">
        <v>246</v>
      </c>
      <c r="W55" s="202" t="s">
        <v>247</v>
      </c>
      <c r="X55" s="203" t="s">
        <v>248</v>
      </c>
    </row>
    <row r="56" spans="2:24" ht="33.950000000000003" customHeight="1" x14ac:dyDescent="0.3">
      <c r="V56" s="204" t="s">
        <v>1165</v>
      </c>
      <c r="W56" s="72" t="s">
        <v>738</v>
      </c>
      <c r="X56" s="209">
        <f>+AC32</f>
        <v>4399.9984000000004</v>
      </c>
    </row>
    <row r="57" spans="2:24" ht="18" customHeight="1" x14ac:dyDescent="0.3">
      <c r="E57" s="1106"/>
      <c r="V57" s="204" t="s">
        <v>64</v>
      </c>
      <c r="W57" s="299" t="s">
        <v>105</v>
      </c>
      <c r="X57" s="209">
        <f>+AC10+AC20+AC34+AC42+AC45</f>
        <v>1071.2536</v>
      </c>
    </row>
    <row r="58" spans="2:24" ht="18" customHeight="1" x14ac:dyDescent="0.3">
      <c r="D58" s="1077" t="s">
        <v>249</v>
      </c>
      <c r="E58" s="1105"/>
      <c r="N58" s="1077" t="s">
        <v>249</v>
      </c>
      <c r="O58" s="1105"/>
      <c r="V58" s="204" t="s">
        <v>67</v>
      </c>
      <c r="W58" s="299" t="s">
        <v>68</v>
      </c>
      <c r="X58" s="209">
        <f>+AC15+AC25+AC36</f>
        <v>1128.4560000000001</v>
      </c>
    </row>
    <row r="59" spans="2:24" ht="33.950000000000003" customHeight="1" x14ac:dyDescent="0.3">
      <c r="D59" s="1078" t="s">
        <v>250</v>
      </c>
      <c r="E59" s="1104"/>
      <c r="F59" s="206"/>
      <c r="N59" s="1078" t="s">
        <v>250</v>
      </c>
      <c r="O59" s="1104"/>
      <c r="V59" s="992" t="s">
        <v>65</v>
      </c>
      <c r="W59" s="248" t="s">
        <v>66</v>
      </c>
      <c r="X59" s="381">
        <f>+AC39</f>
        <v>1800.2880000000002</v>
      </c>
    </row>
    <row r="60" spans="2:24" ht="18" customHeight="1" thickBot="1" x14ac:dyDescent="0.35">
      <c r="V60" s="211"/>
      <c r="W60" s="221" t="s">
        <v>251</v>
      </c>
      <c r="X60" s="212">
        <f>SUM(X56:X59)</f>
        <v>8399.996000000001</v>
      </c>
    </row>
    <row r="61" spans="2:24" ht="17.25" thickTop="1" x14ac:dyDescent="0.3">
      <c r="V61" s="213"/>
      <c r="W61" s="213"/>
      <c r="X61" s="213"/>
    </row>
    <row r="62" spans="2:24" x14ac:dyDescent="0.3">
      <c r="V62" s="213"/>
      <c r="W62" s="222" t="s">
        <v>252</v>
      </c>
      <c r="X62" s="213"/>
    </row>
    <row r="63" spans="2:24" x14ac:dyDescent="0.3">
      <c r="V63" s="213"/>
      <c r="W63" s="223" t="s">
        <v>253</v>
      </c>
      <c r="X63" s="214">
        <f>+X57+X58+X59</f>
        <v>3999.9976000000006</v>
      </c>
    </row>
    <row r="64" spans="2:24" x14ac:dyDescent="0.3">
      <c r="V64" s="213"/>
      <c r="W64" s="223" t="s">
        <v>254</v>
      </c>
      <c r="X64" s="474">
        <f>+X56</f>
        <v>4399.9984000000004</v>
      </c>
    </row>
    <row r="65" spans="22:24" x14ac:dyDescent="0.3">
      <c r="V65" s="213"/>
      <c r="W65" s="224" t="s">
        <v>251</v>
      </c>
      <c r="X65" s="225">
        <f>SUM(X63:X64)</f>
        <v>8399.996000000001</v>
      </c>
    </row>
    <row r="66" spans="22:24" x14ac:dyDescent="0.3">
      <c r="V66" s="213"/>
      <c r="W66" s="223"/>
      <c r="X66" s="213"/>
    </row>
    <row r="67" spans="22:24" x14ac:dyDescent="0.3">
      <c r="V67" s="213"/>
      <c r="W67" s="224" t="s">
        <v>256</v>
      </c>
      <c r="X67" s="213"/>
    </row>
    <row r="68" spans="22:24" x14ac:dyDescent="0.3">
      <c r="V68" s="213"/>
      <c r="W68" s="223" t="s">
        <v>257</v>
      </c>
      <c r="X68" s="216">
        <f>+SUM(X56:X59)</f>
        <v>8399.996000000001</v>
      </c>
    </row>
    <row r="69" spans="22:24" x14ac:dyDescent="0.3">
      <c r="V69" s="213"/>
      <c r="W69" s="223" t="s">
        <v>258</v>
      </c>
      <c r="X69" s="216">
        <v>0</v>
      </c>
    </row>
    <row r="70" spans="22:24" x14ac:dyDescent="0.3">
      <c r="V70" s="213"/>
      <c r="W70" s="223" t="s">
        <v>259</v>
      </c>
      <c r="X70" s="217">
        <v>0</v>
      </c>
    </row>
    <row r="71" spans="22:24" x14ac:dyDescent="0.3">
      <c r="V71" s="213"/>
      <c r="W71" s="224" t="s">
        <v>251</v>
      </c>
      <c r="X71" s="225">
        <f>SUM(X68:X70)</f>
        <v>8399.996000000001</v>
      </c>
    </row>
    <row r="72" spans="22:24" x14ac:dyDescent="0.3">
      <c r="V72" s="213"/>
    </row>
  </sheetData>
  <mergeCells count="182">
    <mergeCell ref="A3:L3"/>
    <mergeCell ref="A4:L4"/>
    <mergeCell ref="A1:L1"/>
    <mergeCell ref="A2:L2"/>
    <mergeCell ref="U1:AG1"/>
    <mergeCell ref="U2:AG2"/>
    <mergeCell ref="U3:AG3"/>
    <mergeCell ref="U4:AG4"/>
    <mergeCell ref="M1:T1"/>
    <mergeCell ref="M2:T2"/>
    <mergeCell ref="M3:T3"/>
    <mergeCell ref="M4:T4"/>
    <mergeCell ref="W6:AG6"/>
    <mergeCell ref="A7:N7"/>
    <mergeCell ref="O7:AG7"/>
    <mergeCell ref="A8:A9"/>
    <mergeCell ref="B8:B9"/>
    <mergeCell ref="C8:C9"/>
    <mergeCell ref="D8:D9"/>
    <mergeCell ref="E8:E9"/>
    <mergeCell ref="AD8:AF8"/>
    <mergeCell ref="AG8:AG9"/>
    <mergeCell ref="O8:R8"/>
    <mergeCell ref="S8:S9"/>
    <mergeCell ref="T8:T9"/>
    <mergeCell ref="U8:Z8"/>
    <mergeCell ref="AA8:AC8"/>
    <mergeCell ref="N8:N9"/>
    <mergeCell ref="F8:F9"/>
    <mergeCell ref="G8:G9"/>
    <mergeCell ref="H8:H9"/>
    <mergeCell ref="I8:J8"/>
    <mergeCell ref="K8:L8"/>
    <mergeCell ref="M8:M9"/>
    <mergeCell ref="A10:A27"/>
    <mergeCell ref="A6:L6"/>
    <mergeCell ref="M6:V6"/>
    <mergeCell ref="N10:N19"/>
    <mergeCell ref="Q20:Q24"/>
    <mergeCell ref="R20:R24"/>
    <mergeCell ref="B10:B19"/>
    <mergeCell ref="C10:C19"/>
    <mergeCell ref="D10:D19"/>
    <mergeCell ref="E10:E19"/>
    <mergeCell ref="F10:F19"/>
    <mergeCell ref="G10:G19"/>
    <mergeCell ref="H10:H19"/>
    <mergeCell ref="H25:H33"/>
    <mergeCell ref="I25:I33"/>
    <mergeCell ref="J25:J33"/>
    <mergeCell ref="A28:A47"/>
    <mergeCell ref="R39:R41"/>
    <mergeCell ref="S39:S41"/>
    <mergeCell ref="AG10:AG19"/>
    <mergeCell ref="B20:B24"/>
    <mergeCell ref="C20:C24"/>
    <mergeCell ref="D20:D24"/>
    <mergeCell ref="E20:E24"/>
    <mergeCell ref="F20:F24"/>
    <mergeCell ref="G20:G24"/>
    <mergeCell ref="H20:H24"/>
    <mergeCell ref="I20:I24"/>
    <mergeCell ref="J20:J24"/>
    <mergeCell ref="O10:O19"/>
    <mergeCell ref="P10:P19"/>
    <mergeCell ref="Q10:Q19"/>
    <mergeCell ref="R10:R19"/>
    <mergeCell ref="S10:S19"/>
    <mergeCell ref="T10:T19"/>
    <mergeCell ref="I10:I19"/>
    <mergeCell ref="J10:J19"/>
    <mergeCell ref="K10:K19"/>
    <mergeCell ref="L10:L19"/>
    <mergeCell ref="M10:M19"/>
    <mergeCell ref="B39:B41"/>
    <mergeCell ref="S20:S24"/>
    <mergeCell ref="T20:T24"/>
    <mergeCell ref="AG20:AG24"/>
    <mergeCell ref="B25:B33"/>
    <mergeCell ref="C25:C33"/>
    <mergeCell ref="D25:D33"/>
    <mergeCell ref="E25:E33"/>
    <mergeCell ref="K20:K24"/>
    <mergeCell ref="L20:L24"/>
    <mergeCell ref="M20:M24"/>
    <mergeCell ref="N20:N24"/>
    <mergeCell ref="O20:O24"/>
    <mergeCell ref="P20:P24"/>
    <mergeCell ref="M25:M33"/>
    <mergeCell ref="N25:N33"/>
    <mergeCell ref="O25:O33"/>
    <mergeCell ref="P25:P33"/>
    <mergeCell ref="Q25:Q33"/>
    <mergeCell ref="F25:F33"/>
    <mergeCell ref="G25:G33"/>
    <mergeCell ref="K25:K33"/>
    <mergeCell ref="C39:C41"/>
    <mergeCell ref="D39:D41"/>
    <mergeCell ref="E39:E41"/>
    <mergeCell ref="F39:F41"/>
    <mergeCell ref="G39:G41"/>
    <mergeCell ref="H39:H41"/>
    <mergeCell ref="I39:I41"/>
    <mergeCell ref="N34:N38"/>
    <mergeCell ref="H34:H38"/>
    <mergeCell ref="I34:I38"/>
    <mergeCell ref="J34:J38"/>
    <mergeCell ref="K34:K38"/>
    <mergeCell ref="L34:L38"/>
    <mergeCell ref="M34:M38"/>
    <mergeCell ref="C34:C38"/>
    <mergeCell ref="D34:D38"/>
    <mergeCell ref="E34:E38"/>
    <mergeCell ref="F34:F38"/>
    <mergeCell ref="G34:G38"/>
    <mergeCell ref="H42:H44"/>
    <mergeCell ref="I42:I44"/>
    <mergeCell ref="T34:T38"/>
    <mergeCell ref="AG34:AG38"/>
    <mergeCell ref="O34:O38"/>
    <mergeCell ref="P34:P38"/>
    <mergeCell ref="Q34:Q38"/>
    <mergeCell ref="R34:R38"/>
    <mergeCell ref="S34:S38"/>
    <mergeCell ref="T39:T41"/>
    <mergeCell ref="T42:T44"/>
    <mergeCell ref="AG39:AG41"/>
    <mergeCell ref="J39:J41"/>
    <mergeCell ref="K39:K41"/>
    <mergeCell ref="L39:L41"/>
    <mergeCell ref="M39:M41"/>
    <mergeCell ref="N39:N41"/>
    <mergeCell ref="O39:O41"/>
    <mergeCell ref="P42:P44"/>
    <mergeCell ref="Q42:Q44"/>
    <mergeCell ref="R42:R44"/>
    <mergeCell ref="S42:S44"/>
    <mergeCell ref="A48:M48"/>
    <mergeCell ref="U48:AA48"/>
    <mergeCell ref="AD48:AG48"/>
    <mergeCell ref="V53:X53"/>
    <mergeCell ref="O45:O47"/>
    <mergeCell ref="P45:P47"/>
    <mergeCell ref="Q45:Q47"/>
    <mergeCell ref="R45:R47"/>
    <mergeCell ref="S45:S47"/>
    <mergeCell ref="T45:T47"/>
    <mergeCell ref="I45:I47"/>
    <mergeCell ref="J45:J47"/>
    <mergeCell ref="K45:K47"/>
    <mergeCell ref="L45:L47"/>
    <mergeCell ref="M45:M47"/>
    <mergeCell ref="N45:N47"/>
    <mergeCell ref="B45:B47"/>
    <mergeCell ref="C45:C47"/>
    <mergeCell ref="D45:D47"/>
    <mergeCell ref="E45:E47"/>
    <mergeCell ref="F45:F47"/>
    <mergeCell ref="G45:G47"/>
    <mergeCell ref="H45:H47"/>
    <mergeCell ref="AG45:AG47"/>
    <mergeCell ref="AG25:AG33"/>
    <mergeCell ref="B34:B38"/>
    <mergeCell ref="L25:L33"/>
    <mergeCell ref="AG42:AG44"/>
    <mergeCell ref="N42:N44"/>
    <mergeCell ref="O42:O44"/>
    <mergeCell ref="B42:B44"/>
    <mergeCell ref="C42:C44"/>
    <mergeCell ref="R25:R33"/>
    <mergeCell ref="S25:S33"/>
    <mergeCell ref="T25:T33"/>
    <mergeCell ref="J42:J44"/>
    <mergeCell ref="K42:K44"/>
    <mergeCell ref="L42:L44"/>
    <mergeCell ref="M42:M44"/>
    <mergeCell ref="D42:D44"/>
    <mergeCell ref="E42:E44"/>
    <mergeCell ref="F42:F44"/>
    <mergeCell ref="G42:G44"/>
    <mergeCell ref="P39:P41"/>
    <mergeCell ref="Q39:Q41"/>
  </mergeCells>
  <dataValidations count="2">
    <dataValidation type="whole" allowBlank="1" showInputMessage="1" showErrorMessage="1" errorTitle="DPLAN" error="Sólo debe ingresar valores, NO porcentajes." sqref="I65545:J65564 I131081:J131100 I196617:J196636 I262153:J262172 I327689:J327708 I393225:J393244 I458761:J458780 I524297:J524316 I589833:J589852 I655369:J655388 I720905:J720924 I786441:J786460 I851977:J851996 I917513:J917532 I983049:J983068 I10:J47" xr:uid="{00000000-0002-0000-0600-000000000000}">
      <formula1>0</formula1>
      <formula2>1000000</formula2>
    </dataValidation>
    <dataValidation type="whole" allowBlank="1" showInputMessage="1" showErrorMessage="1" errorTitle="DPLAN" error="El Tiempo en Semanas máximo a ingresar en cada semestre, es 24." sqref="K65545:L65564 K131081:L131100 K196617:L196636 K262153:L262172 K327689:L327708 K393225:L393244 K458761:L458780 K524297:L524316 K589833:L589852 K655369:L655388 K720905:L720924 K786441:L786460 K851977:L851996 K917513:L917532 K983049:L983068 K10:L47" xr:uid="{00000000-0002-0000-0600-000001000000}">
      <formula1>0</formula1>
      <formula2>24</formula2>
    </dataValidation>
  </dataValidations>
  <printOptions horizontalCentered="1"/>
  <pageMargins left="0" right="0" top="0.98425196850393704" bottom="0.35433070866141736" header="0" footer="0.31496062992125984"/>
  <pageSetup paperSize="9" scale="65" pageOrder="overThenDown" orientation="landscape" horizontalDpi="300" verticalDpi="300" r:id="rId1"/>
  <headerFooter scaleWithDoc="0" alignWithMargins="0">
    <oddHeader>&amp;L&amp;"Britannic Bold,Normal"&amp;12&amp;K002060POA 2020 AJUSTADO&amp;"-,Normal"&amp;11&amp;K01+000
&amp;"Cambria,Cursiva"&amp;12&amp;K0070C0Centro de Postgrados&amp;C&amp;"Cambria,Normal"&amp;12&amp;K002060&amp;P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DPLAN" prompt="Por favor seleccione una de las opciones disponibles." xr:uid="{00000000-0002-0000-0600-000002000000}">
          <x14:formula1>
            <xm:f>'C:\Users\fbasilio\Desktop\POA 2020\2.- Prog 82 Gestión Académica\[Formato POA 2020 CEPOS.xlsx]OEI y Lineamientos Estratégicos'!#REF!</xm:f>
          </x14:formula1>
          <xm:sqref>B10:C47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66"/>
  <sheetViews>
    <sheetView showGridLines="0" topLeftCell="A6" zoomScaleNormal="100" workbookViewId="0">
      <pane ySplit="3" topLeftCell="A21" activePane="bottomLeft" state="frozen"/>
      <selection activeCell="A6" sqref="A6"/>
      <selection pane="bottomLeft" activeCell="G23" sqref="G23"/>
    </sheetView>
  </sheetViews>
  <sheetFormatPr baseColWidth="10" defaultRowHeight="15" x14ac:dyDescent="0.25"/>
  <cols>
    <col min="1" max="1" width="20.42578125" customWidth="1"/>
    <col min="2" max="2" width="56.85546875" customWidth="1"/>
    <col min="3" max="9" width="13.7109375" customWidth="1"/>
    <col min="10" max="10" width="14.7109375" customWidth="1"/>
  </cols>
  <sheetData>
    <row r="1" spans="1:24" s="974" customFormat="1" ht="26.25" customHeight="1" x14ac:dyDescent="0.25">
      <c r="A1" s="3659" t="s">
        <v>0</v>
      </c>
      <c r="B1" s="3659"/>
      <c r="C1" s="3659"/>
      <c r="D1" s="3659"/>
      <c r="E1" s="3659"/>
      <c r="F1" s="3659"/>
      <c r="G1" s="3659"/>
      <c r="H1" s="3659"/>
      <c r="I1" s="3659"/>
      <c r="J1" s="3659"/>
      <c r="K1" s="977"/>
      <c r="L1" s="977"/>
      <c r="M1" s="977"/>
      <c r="N1" s="977"/>
      <c r="O1" s="977"/>
      <c r="P1" s="977"/>
      <c r="Q1" s="977"/>
      <c r="R1" s="977"/>
      <c r="S1" s="977"/>
      <c r="T1" s="977"/>
      <c r="U1" s="977"/>
      <c r="V1" s="977"/>
    </row>
    <row r="2" spans="1:24" s="974" customFormat="1" ht="23.25" customHeight="1" x14ac:dyDescent="0.25">
      <c r="A2" s="3660" t="s">
        <v>1</v>
      </c>
      <c r="B2" s="3660"/>
      <c r="C2" s="3660"/>
      <c r="D2" s="3660"/>
      <c r="E2" s="3660"/>
      <c r="F2" s="3660"/>
      <c r="G2" s="3660"/>
      <c r="H2" s="3660"/>
      <c r="I2" s="3660"/>
      <c r="J2" s="3660"/>
      <c r="K2" s="975"/>
      <c r="L2" s="975"/>
      <c r="M2" s="975"/>
      <c r="N2" s="975"/>
      <c r="O2" s="975"/>
      <c r="P2" s="975"/>
      <c r="Q2" s="975"/>
      <c r="R2" s="975"/>
      <c r="S2" s="975"/>
      <c r="T2" s="975"/>
      <c r="U2" s="975"/>
      <c r="V2" s="975"/>
      <c r="W2" s="975"/>
      <c r="X2" s="975"/>
    </row>
    <row r="3" spans="1:24" s="974" customFormat="1" ht="20.25" customHeight="1" x14ac:dyDescent="0.25">
      <c r="A3" s="3661" t="s">
        <v>1161</v>
      </c>
      <c r="B3" s="3661"/>
      <c r="C3" s="3661"/>
      <c r="D3" s="3661"/>
      <c r="E3" s="3661"/>
      <c r="F3" s="3661"/>
      <c r="G3" s="3661"/>
      <c r="H3" s="3661"/>
      <c r="I3" s="3661"/>
      <c r="J3" s="3661"/>
      <c r="K3" s="978"/>
      <c r="L3" s="978"/>
      <c r="M3" s="978"/>
      <c r="N3" s="978"/>
      <c r="O3" s="978"/>
      <c r="P3" s="978"/>
      <c r="Q3" s="978"/>
      <c r="R3" s="978"/>
      <c r="S3" s="978"/>
      <c r="T3" s="978"/>
      <c r="U3" s="978"/>
      <c r="V3" s="978"/>
    </row>
    <row r="4" spans="1:24" s="974" customFormat="1" ht="9.9499999999999993" customHeight="1" x14ac:dyDescent="0.25">
      <c r="B4" s="976"/>
      <c r="C4" s="976"/>
      <c r="D4" s="976"/>
      <c r="E4" s="976"/>
      <c r="F4" s="976"/>
      <c r="G4" s="976"/>
      <c r="H4" s="976"/>
      <c r="I4" s="976"/>
      <c r="J4" s="976"/>
      <c r="K4" s="976"/>
      <c r="L4" s="976"/>
      <c r="M4" s="976"/>
      <c r="N4" s="976"/>
      <c r="O4" s="976"/>
      <c r="P4" s="976"/>
      <c r="Q4" s="976"/>
    </row>
    <row r="5" spans="1:24" s="974" customFormat="1" ht="20.25" customHeight="1" x14ac:dyDescent="0.25">
      <c r="A5" s="3662" t="s">
        <v>1163</v>
      </c>
      <c r="B5" s="3662"/>
      <c r="C5" s="3662"/>
      <c r="D5" s="3662"/>
      <c r="E5" s="3662"/>
      <c r="F5" s="3662"/>
      <c r="G5" s="3662"/>
      <c r="H5" s="3662"/>
      <c r="I5" s="3662"/>
      <c r="J5" s="3662"/>
      <c r="K5" s="979"/>
      <c r="L5" s="979"/>
      <c r="M5" s="979"/>
      <c r="N5" s="979"/>
      <c r="O5" s="979"/>
      <c r="P5" s="979"/>
      <c r="Q5" s="979"/>
      <c r="R5" s="979"/>
      <c r="S5" s="979"/>
      <c r="T5" s="979"/>
      <c r="U5" s="979"/>
      <c r="V5" s="979"/>
    </row>
    <row r="6" spans="1:24" s="974" customFormat="1" ht="18" customHeight="1" x14ac:dyDescent="0.25">
      <c r="A6" s="3663" t="s">
        <v>1162</v>
      </c>
      <c r="B6" s="3663"/>
      <c r="C6" s="3663"/>
      <c r="D6" s="3663"/>
      <c r="E6" s="3663"/>
      <c r="F6" s="3663"/>
      <c r="G6" s="3663"/>
      <c r="H6" s="3663"/>
      <c r="I6" s="3663"/>
      <c r="J6" s="3663"/>
      <c r="K6" s="980"/>
      <c r="L6" s="980"/>
      <c r="M6" s="980"/>
      <c r="N6" s="980"/>
      <c r="O6" s="980"/>
      <c r="P6" s="980"/>
      <c r="Q6" s="980"/>
      <c r="R6" s="980"/>
      <c r="S6" s="980"/>
      <c r="T6" s="980"/>
      <c r="U6" s="980"/>
      <c r="V6" s="980"/>
    </row>
    <row r="7" spans="1:24" ht="9.75" customHeight="1" thickBot="1" x14ac:dyDescent="0.3"/>
    <row r="8" spans="1:24" ht="17.25" customHeight="1" thickTop="1" x14ac:dyDescent="0.25">
      <c r="A8" s="301" t="s">
        <v>246</v>
      </c>
      <c r="B8" s="302" t="s">
        <v>247</v>
      </c>
      <c r="C8" s="382" t="s">
        <v>730</v>
      </c>
      <c r="D8" s="382" t="s">
        <v>731</v>
      </c>
      <c r="E8" s="382" t="s">
        <v>732</v>
      </c>
      <c r="F8" s="382" t="s">
        <v>733</v>
      </c>
      <c r="G8" s="382" t="s">
        <v>734</v>
      </c>
      <c r="H8" s="382" t="s">
        <v>735</v>
      </c>
      <c r="I8" s="382" t="s">
        <v>736</v>
      </c>
      <c r="J8" s="303" t="s">
        <v>322</v>
      </c>
    </row>
    <row r="9" spans="1:24" ht="16.5" x14ac:dyDescent="0.25">
      <c r="A9" s="304" t="s">
        <v>534</v>
      </c>
      <c r="B9" s="305" t="s">
        <v>535</v>
      </c>
      <c r="C9" s="972"/>
      <c r="D9" s="972"/>
      <c r="E9" s="972"/>
      <c r="F9" s="972"/>
      <c r="G9" s="972"/>
      <c r="H9" s="972"/>
      <c r="I9" s="973"/>
      <c r="J9" s="306"/>
    </row>
    <row r="10" spans="1:24" ht="16.5" x14ac:dyDescent="0.25">
      <c r="A10" s="307" t="s">
        <v>50</v>
      </c>
      <c r="B10" s="308" t="s">
        <v>51</v>
      </c>
      <c r="C10" s="383">
        <f>+FCA!X348</f>
        <v>4200</v>
      </c>
      <c r="D10" s="383">
        <f>+FCE!X359</f>
        <v>4200</v>
      </c>
      <c r="E10" s="383">
        <f>+FCQS!X280</f>
        <v>4200</v>
      </c>
      <c r="F10" s="383">
        <f>+FCS!X406</f>
        <v>4200</v>
      </c>
      <c r="G10" s="383">
        <f>+FIC!X181</f>
        <v>4200</v>
      </c>
      <c r="H10" s="383"/>
      <c r="I10" s="383"/>
      <c r="J10" s="309">
        <f>+SUM(C10:I10)</f>
        <v>21000</v>
      </c>
    </row>
    <row r="11" spans="1:24" ht="16.5" x14ac:dyDescent="0.25">
      <c r="A11" s="307" t="s">
        <v>53</v>
      </c>
      <c r="B11" s="308" t="s">
        <v>54</v>
      </c>
      <c r="C11" s="383">
        <f>+FCA!X349</f>
        <v>29800.004000000001</v>
      </c>
      <c r="D11" s="383">
        <f>+FCE!X360</f>
        <v>29800</v>
      </c>
      <c r="E11" s="383">
        <f>+FCQS!X281</f>
        <v>29800</v>
      </c>
      <c r="F11" s="383">
        <f>+FCS!X407</f>
        <v>29800</v>
      </c>
      <c r="G11" s="383">
        <f>+FIC!X182</f>
        <v>29800</v>
      </c>
      <c r="H11" s="383"/>
      <c r="I11" s="383"/>
      <c r="J11" s="309">
        <f>+SUM(C11:I11)</f>
        <v>149000.00400000002</v>
      </c>
    </row>
    <row r="12" spans="1:24" ht="16.5" x14ac:dyDescent="0.25">
      <c r="A12" s="307" t="s">
        <v>55</v>
      </c>
      <c r="B12" s="308" t="s">
        <v>56</v>
      </c>
      <c r="C12" s="383">
        <f>+FCA!X350</f>
        <v>319.99519999999995</v>
      </c>
      <c r="D12" s="383">
        <f>+FCE!X361</f>
        <v>320</v>
      </c>
      <c r="E12" s="383">
        <f>+FCQS!X282</f>
        <v>320</v>
      </c>
      <c r="F12" s="383">
        <f>+FCS!X408</f>
        <v>320</v>
      </c>
      <c r="G12" s="383">
        <f>+FIC!X183</f>
        <v>319.99519999999995</v>
      </c>
      <c r="H12" s="383"/>
      <c r="I12" s="383"/>
      <c r="J12" s="309">
        <f>+SUM(C12:I12)</f>
        <v>1599.9903999999997</v>
      </c>
    </row>
    <row r="13" spans="1:24" ht="16.5" x14ac:dyDescent="0.25">
      <c r="A13" s="307" t="s">
        <v>2111</v>
      </c>
      <c r="B13" s="308" t="s">
        <v>2112</v>
      </c>
      <c r="C13" s="383"/>
      <c r="D13" s="383"/>
      <c r="E13" s="383"/>
      <c r="F13" s="383">
        <f>+FCS!X409</f>
        <v>111.9888</v>
      </c>
      <c r="G13" s="383"/>
      <c r="H13" s="383"/>
      <c r="I13" s="383"/>
      <c r="J13" s="309">
        <f>+SUM(C13:I13)</f>
        <v>111.9888</v>
      </c>
    </row>
    <row r="14" spans="1:24" ht="16.5" x14ac:dyDescent="0.25">
      <c r="A14" s="970" t="s">
        <v>1160</v>
      </c>
      <c r="B14" s="308" t="s">
        <v>536</v>
      </c>
      <c r="C14" s="383"/>
      <c r="D14" s="383"/>
      <c r="E14" s="383">
        <f>+FCQS!X283</f>
        <v>4000.0015999999996</v>
      </c>
      <c r="F14" s="383"/>
      <c r="G14" s="1671"/>
      <c r="H14" s="383"/>
      <c r="I14" s="383"/>
      <c r="J14" s="309">
        <f t="shared" ref="J14:J33" si="0">+SUM(C14:I14)</f>
        <v>4000.0015999999996</v>
      </c>
    </row>
    <row r="15" spans="1:24" ht="16.5" x14ac:dyDescent="0.25">
      <c r="A15" s="307" t="s">
        <v>57</v>
      </c>
      <c r="B15" s="308" t="s">
        <v>58</v>
      </c>
      <c r="C15" s="383">
        <f>+FCA!X351</f>
        <v>276.24799999999999</v>
      </c>
      <c r="D15" s="383">
        <f>+FCE!X362</f>
        <v>276.25</v>
      </c>
      <c r="E15" s="383">
        <f>+FCQS!X284</f>
        <v>276.25</v>
      </c>
      <c r="F15" s="383">
        <f>+FCS!X410</f>
        <v>0</v>
      </c>
      <c r="G15" s="1671"/>
      <c r="H15" s="383"/>
      <c r="I15" s="383"/>
      <c r="J15" s="309">
        <f t="shared" si="0"/>
        <v>828.74800000000005</v>
      </c>
    </row>
    <row r="16" spans="1:24" ht="16.5" x14ac:dyDescent="0.25">
      <c r="A16" s="307" t="s">
        <v>59</v>
      </c>
      <c r="B16" s="308" t="s">
        <v>60</v>
      </c>
      <c r="C16" s="383">
        <f>+FCA!X352</f>
        <v>1193.2031999999999</v>
      </c>
      <c r="D16" s="383">
        <f>+FCE!X363</f>
        <v>1193.2</v>
      </c>
      <c r="E16" s="383">
        <f>+FCQS!X285</f>
        <v>1193.2</v>
      </c>
      <c r="F16" s="383">
        <f>+FCS!X411</f>
        <v>0</v>
      </c>
      <c r="G16" s="383">
        <f>+FIC!X184</f>
        <v>1193.2031999999999</v>
      </c>
      <c r="H16" s="383"/>
      <c r="I16" s="383"/>
      <c r="J16" s="309">
        <f t="shared" si="0"/>
        <v>4772.8063999999995</v>
      </c>
    </row>
    <row r="17" spans="1:10" ht="16.5" x14ac:dyDescent="0.25">
      <c r="A17" s="307" t="s">
        <v>61</v>
      </c>
      <c r="B17" s="308" t="s">
        <v>62</v>
      </c>
      <c r="C17" s="383">
        <f>+FCA!X353</f>
        <v>616.99680000000001</v>
      </c>
      <c r="D17" s="383">
        <f>+FCE!X364</f>
        <v>617</v>
      </c>
      <c r="E17" s="383">
        <f>+FCQS!X286</f>
        <v>617</v>
      </c>
      <c r="F17" s="383">
        <f>+FCS!X412</f>
        <v>0</v>
      </c>
      <c r="G17" s="383">
        <f>+FIC!X185</f>
        <v>616.99680000000001</v>
      </c>
      <c r="H17" s="383"/>
      <c r="I17" s="383"/>
      <c r="J17" s="309">
        <f t="shared" si="0"/>
        <v>2467.9935999999998</v>
      </c>
    </row>
    <row r="18" spans="1:10" ht="33" x14ac:dyDescent="0.25">
      <c r="A18" s="307" t="s">
        <v>133</v>
      </c>
      <c r="B18" s="308" t="s">
        <v>280</v>
      </c>
      <c r="C18" s="383">
        <f>+FCA!X354</f>
        <v>15000.003199999999</v>
      </c>
      <c r="D18" s="383">
        <f>+FCE!X365</f>
        <v>830</v>
      </c>
      <c r="E18" s="383"/>
      <c r="F18" s="1671"/>
      <c r="G18" s="1671"/>
      <c r="H18" s="383"/>
      <c r="I18" s="383"/>
      <c r="J18" s="309">
        <f t="shared" si="0"/>
        <v>15830.003199999999</v>
      </c>
    </row>
    <row r="19" spans="1:10" ht="33" x14ac:dyDescent="0.25">
      <c r="A19" s="310" t="s">
        <v>1164</v>
      </c>
      <c r="B19" s="308" t="s">
        <v>915</v>
      </c>
      <c r="C19" s="383"/>
      <c r="D19" s="383"/>
      <c r="E19" s="383">
        <f>+FCQS!X287</f>
        <v>9804</v>
      </c>
      <c r="F19" s="383">
        <f>+FCS!X413</f>
        <v>3000</v>
      </c>
      <c r="G19" s="383">
        <f>+FIC!X186</f>
        <v>9999.9984000000004</v>
      </c>
      <c r="H19" s="383"/>
      <c r="I19" s="383"/>
      <c r="J19" s="309">
        <f t="shared" si="0"/>
        <v>22803.9984</v>
      </c>
    </row>
    <row r="20" spans="1:10" ht="16.5" x14ac:dyDescent="0.25">
      <c r="A20" s="310" t="s">
        <v>1158</v>
      </c>
      <c r="B20" s="308" t="s">
        <v>69</v>
      </c>
      <c r="C20" s="383"/>
      <c r="D20" s="383"/>
      <c r="E20" s="383">
        <f>+FCQS!X288</f>
        <v>5701.9984000000004</v>
      </c>
      <c r="F20" s="383"/>
      <c r="G20" s="383">
        <f>+FIC!X187</f>
        <v>21703.998400000004</v>
      </c>
      <c r="H20" s="383"/>
      <c r="I20" s="383"/>
      <c r="J20" s="309">
        <f t="shared" si="0"/>
        <v>27405.996800000004</v>
      </c>
    </row>
    <row r="21" spans="1:10" ht="16.5" x14ac:dyDescent="0.25">
      <c r="A21" s="307" t="s">
        <v>739</v>
      </c>
      <c r="B21" s="308" t="s">
        <v>71</v>
      </c>
      <c r="C21" s="383">
        <f>+FCA!X355</f>
        <v>44455.991999999998</v>
      </c>
      <c r="D21" s="383">
        <f>+FCE!X366</f>
        <v>44455.99</v>
      </c>
      <c r="E21" s="383">
        <f>+FCQS!X289</f>
        <v>44455.99</v>
      </c>
      <c r="F21" s="383">
        <f>+FCS!X414</f>
        <v>44455.990000000005</v>
      </c>
      <c r="G21" s="383">
        <f>+FIC!X188</f>
        <v>44455.980799999998</v>
      </c>
      <c r="H21" s="383"/>
      <c r="I21" s="383"/>
      <c r="J21" s="309">
        <f t="shared" si="0"/>
        <v>222279.94279999999</v>
      </c>
    </row>
    <row r="22" spans="1:10" ht="16.5" x14ac:dyDescent="0.25">
      <c r="A22" s="310" t="s">
        <v>70</v>
      </c>
      <c r="B22" s="308" t="s">
        <v>71</v>
      </c>
      <c r="C22" s="383"/>
      <c r="D22" s="383">
        <f>+FCE!X367</f>
        <v>3299.9999999999995</v>
      </c>
      <c r="E22" s="383">
        <f>+FCQS!X290</f>
        <v>7999.8050000000003</v>
      </c>
      <c r="F22" s="383"/>
      <c r="G22" s="1671"/>
      <c r="H22" s="383"/>
      <c r="I22" s="383"/>
      <c r="J22" s="309">
        <f t="shared" si="0"/>
        <v>11299.805</v>
      </c>
    </row>
    <row r="23" spans="1:10" ht="16.5" x14ac:dyDescent="0.25">
      <c r="A23" s="970" t="s">
        <v>72</v>
      </c>
      <c r="B23" s="308" t="s">
        <v>71</v>
      </c>
      <c r="C23" s="383">
        <f>+FCA!X356</f>
        <v>19900</v>
      </c>
      <c r="D23" s="383">
        <f>+FCE!X368</f>
        <v>20535.400000000001</v>
      </c>
      <c r="E23" s="383">
        <f>+FCQS!X291</f>
        <v>20534.77</v>
      </c>
      <c r="F23" s="383">
        <f>+FCS!X415</f>
        <v>20535.400000000001</v>
      </c>
      <c r="G23" s="383">
        <f>+FIC!X189</f>
        <v>19900</v>
      </c>
      <c r="H23" s="383"/>
      <c r="I23" s="383"/>
      <c r="J23" s="309">
        <f t="shared" si="0"/>
        <v>101405.57</v>
      </c>
    </row>
    <row r="24" spans="1:10" ht="33" x14ac:dyDescent="0.25">
      <c r="A24" s="310" t="s">
        <v>1165</v>
      </c>
      <c r="B24" s="308" t="s">
        <v>738</v>
      </c>
      <c r="C24" s="383"/>
      <c r="D24" s="383"/>
      <c r="E24" s="383"/>
      <c r="F24" s="383"/>
      <c r="G24" s="1671"/>
      <c r="H24" s="383"/>
      <c r="I24" s="383">
        <f>+CEPOS!X56</f>
        <v>4399.9984000000004</v>
      </c>
      <c r="J24" s="309">
        <f>+SUM(C24:I24)</f>
        <v>4399.9984000000004</v>
      </c>
    </row>
    <row r="25" spans="1:10" ht="16.5" x14ac:dyDescent="0.25">
      <c r="A25" s="307" t="s">
        <v>281</v>
      </c>
      <c r="B25" s="308" t="s">
        <v>291</v>
      </c>
      <c r="C25" s="383"/>
      <c r="D25" s="383">
        <f>+FCE!X369</f>
        <v>3164.4268640000005</v>
      </c>
      <c r="E25" s="383"/>
      <c r="F25" s="383">
        <f>+FCS!X416</f>
        <v>112</v>
      </c>
      <c r="G25" s="1671"/>
      <c r="H25" s="383"/>
      <c r="I25" s="1672"/>
      <c r="J25" s="309">
        <f t="shared" si="0"/>
        <v>3276.4268640000005</v>
      </c>
    </row>
    <row r="26" spans="1:10" ht="16.5" x14ac:dyDescent="0.25">
      <c r="A26" s="307" t="s">
        <v>64</v>
      </c>
      <c r="B26" s="308" t="s">
        <v>105</v>
      </c>
      <c r="C26" s="383">
        <f>+FCA!X357</f>
        <v>2500.0038399999999</v>
      </c>
      <c r="D26" s="383">
        <f>+FCE!X370</f>
        <v>2999.9990000000003</v>
      </c>
      <c r="E26" s="383"/>
      <c r="F26" s="383">
        <f>+FCS!X417</f>
        <v>3695.6071999999986</v>
      </c>
      <c r="G26" s="1671"/>
      <c r="H26" s="383">
        <f>+DNA!X101</f>
        <v>461.78719999999998</v>
      </c>
      <c r="I26" s="383">
        <f>+CEPOS!X57</f>
        <v>1071.2536</v>
      </c>
      <c r="J26" s="309">
        <f t="shared" si="0"/>
        <v>10728.65084</v>
      </c>
    </row>
    <row r="27" spans="1:10" ht="16.5" x14ac:dyDescent="0.25">
      <c r="A27" s="307" t="s">
        <v>67</v>
      </c>
      <c r="B27" s="308" t="s">
        <v>68</v>
      </c>
      <c r="C27" s="383">
        <f>+FCA!X358</f>
        <v>1999.9951999999998</v>
      </c>
      <c r="D27" s="383">
        <f>+FCE!X371</f>
        <v>2500.00128</v>
      </c>
      <c r="E27" s="383"/>
      <c r="F27" s="383">
        <f>+FCS!X418</f>
        <v>1200</v>
      </c>
      <c r="G27" s="383">
        <f>+FIC!X190</f>
        <v>905.02720000000011</v>
      </c>
      <c r="H27" s="383">
        <f>+DNA!X102</f>
        <v>2074.0244000000002</v>
      </c>
      <c r="I27" s="383">
        <f>+CEPOS!X58</f>
        <v>1128.4560000000001</v>
      </c>
      <c r="J27" s="309">
        <f t="shared" si="0"/>
        <v>9807.5040800000006</v>
      </c>
    </row>
    <row r="28" spans="1:10" ht="16.5" x14ac:dyDescent="0.25">
      <c r="A28" s="307" t="s">
        <v>65</v>
      </c>
      <c r="B28" s="308" t="s">
        <v>66</v>
      </c>
      <c r="C28" s="383">
        <f>+FCA!X359</f>
        <v>1000.0031999999998</v>
      </c>
      <c r="D28" s="383">
        <f>+FCE!X372</f>
        <v>2099.9966399999998</v>
      </c>
      <c r="E28" s="383"/>
      <c r="F28" s="1671"/>
      <c r="G28" s="383">
        <f>+FIC!X191</f>
        <v>0</v>
      </c>
      <c r="H28" s="1671"/>
      <c r="I28" s="383">
        <f>+CEPOS!X59</f>
        <v>1800.2880000000002</v>
      </c>
      <c r="J28" s="309">
        <f t="shared" si="0"/>
        <v>4900.28784</v>
      </c>
    </row>
    <row r="29" spans="1:10" ht="49.5" x14ac:dyDescent="0.25">
      <c r="A29" s="310" t="s">
        <v>1166</v>
      </c>
      <c r="B29" s="308" t="s">
        <v>367</v>
      </c>
      <c r="C29" s="383"/>
      <c r="D29" s="383">
        <f>+FCE!X373</f>
        <v>6000</v>
      </c>
      <c r="E29" s="383">
        <f>+FCQS!X292</f>
        <v>1199.9960000000001</v>
      </c>
      <c r="F29" s="383">
        <f>+FCS!X419</f>
        <v>4500</v>
      </c>
      <c r="G29" s="383">
        <f>+FIC!X192</f>
        <v>1500.0047999999999</v>
      </c>
      <c r="H29" s="383"/>
      <c r="I29" s="383"/>
      <c r="J29" s="309">
        <f>+SUM(C29:I29)</f>
        <v>13200.0008</v>
      </c>
    </row>
    <row r="30" spans="1:10" ht="16.5" x14ac:dyDescent="0.25">
      <c r="A30" s="307" t="s">
        <v>121</v>
      </c>
      <c r="B30" s="308" t="s">
        <v>122</v>
      </c>
      <c r="C30" s="383">
        <f>+FCA!X360</f>
        <v>399.99556799999999</v>
      </c>
      <c r="D30" s="1671"/>
      <c r="E30" s="383"/>
      <c r="F30" s="1671"/>
      <c r="G30" s="1671"/>
      <c r="H30" s="383"/>
      <c r="I30" s="383"/>
      <c r="J30" s="309">
        <f t="shared" si="0"/>
        <v>399.99556799999999</v>
      </c>
    </row>
    <row r="31" spans="1:10" ht="16.5" x14ac:dyDescent="0.25">
      <c r="A31" s="307" t="s">
        <v>168</v>
      </c>
      <c r="B31" s="308" t="s">
        <v>169</v>
      </c>
      <c r="C31" s="383">
        <f>+FCA!X361</f>
        <v>4000.0016000000001</v>
      </c>
      <c r="D31" s="1671"/>
      <c r="E31" s="383"/>
      <c r="F31" s="1671"/>
      <c r="G31" s="1671"/>
      <c r="H31" s="383"/>
      <c r="I31" s="383"/>
      <c r="J31" s="309">
        <f t="shared" si="0"/>
        <v>4000.0016000000001</v>
      </c>
    </row>
    <row r="32" spans="1:10" ht="16.5" x14ac:dyDescent="0.25">
      <c r="A32" s="310" t="s">
        <v>1167</v>
      </c>
      <c r="B32" s="308" t="s">
        <v>169</v>
      </c>
      <c r="C32" s="383"/>
      <c r="D32" s="1671"/>
      <c r="E32" s="383">
        <f>+FCQS!X293</f>
        <v>5000.0047999999988</v>
      </c>
      <c r="F32" s="1671"/>
      <c r="G32" s="1671"/>
      <c r="H32" s="383"/>
      <c r="I32" s="383"/>
      <c r="J32" s="309">
        <f>+SUM(C32:I32)</f>
        <v>5000.0047999999988</v>
      </c>
    </row>
    <row r="33" spans="1:10" ht="16.5" x14ac:dyDescent="0.25">
      <c r="A33" s="307" t="s">
        <v>81</v>
      </c>
      <c r="B33" s="308" t="s">
        <v>82</v>
      </c>
      <c r="C33" s="383"/>
      <c r="D33" s="1671"/>
      <c r="E33" s="383"/>
      <c r="F33" s="383">
        <f>+FCS!X420</f>
        <v>547</v>
      </c>
      <c r="G33" s="1671"/>
      <c r="H33" s="383">
        <f>+DNA!X103</f>
        <v>464.17952000000002</v>
      </c>
      <c r="I33" s="383"/>
      <c r="J33" s="309">
        <f t="shared" si="0"/>
        <v>1011.17952</v>
      </c>
    </row>
    <row r="34" spans="1:10" ht="16.5" x14ac:dyDescent="0.25">
      <c r="A34" s="307" t="s">
        <v>951</v>
      </c>
      <c r="B34" s="308" t="s">
        <v>129</v>
      </c>
      <c r="C34" s="383"/>
      <c r="D34" s="383">
        <f>+FCE!X374</f>
        <v>999.99760000000015</v>
      </c>
      <c r="E34" s="383"/>
      <c r="F34" s="1671"/>
      <c r="G34" s="383"/>
      <c r="H34" s="383"/>
      <c r="I34" s="383"/>
      <c r="J34" s="309">
        <f t="shared" ref="J34:J47" si="1">+SUM(C34:I34)</f>
        <v>999.99760000000015</v>
      </c>
    </row>
    <row r="35" spans="1:10" ht="16.5" x14ac:dyDescent="0.25">
      <c r="A35" s="970" t="s">
        <v>788</v>
      </c>
      <c r="B35" s="308" t="s">
        <v>129</v>
      </c>
      <c r="C35" s="383">
        <f>+FCA!X362</f>
        <v>999.99872000000005</v>
      </c>
      <c r="D35" s="383">
        <f>+FCE!X375</f>
        <v>3999.9993600000007</v>
      </c>
      <c r="E35" s="383"/>
      <c r="F35" s="1671"/>
      <c r="G35" s="383">
        <f>+FIC!X193</f>
        <v>0</v>
      </c>
      <c r="H35" s="383"/>
      <c r="I35" s="383"/>
      <c r="J35" s="309">
        <f t="shared" si="1"/>
        <v>4999.9980800000012</v>
      </c>
    </row>
    <row r="36" spans="1:10" ht="16.5" x14ac:dyDescent="0.25">
      <c r="A36" s="307" t="s">
        <v>960</v>
      </c>
      <c r="B36" s="308" t="s">
        <v>82</v>
      </c>
      <c r="C36" s="383"/>
      <c r="D36" s="383">
        <f>+FCE!X376</f>
        <v>5399.9960000000001</v>
      </c>
      <c r="E36" s="383"/>
      <c r="F36" s="1671"/>
      <c r="G36" s="1671"/>
      <c r="H36" s="383"/>
      <c r="I36" s="383"/>
      <c r="J36" s="309">
        <f t="shared" si="1"/>
        <v>5399.9960000000001</v>
      </c>
    </row>
    <row r="37" spans="1:10" ht="16.5" x14ac:dyDescent="0.25">
      <c r="A37" s="970" t="s">
        <v>740</v>
      </c>
      <c r="B37" s="308" t="s">
        <v>82</v>
      </c>
      <c r="C37" s="383">
        <f>+FCA!X363</f>
        <v>8000.0032000000001</v>
      </c>
      <c r="D37" s="383"/>
      <c r="E37" s="383">
        <f>+FCQS!X294</f>
        <v>19999.999936</v>
      </c>
      <c r="F37" s="383">
        <f>+FCS!X421</f>
        <v>22648.080000000005</v>
      </c>
      <c r="G37" s="383">
        <f>+FIC!X194</f>
        <v>6593.6716000000006</v>
      </c>
      <c r="H37" s="383"/>
      <c r="I37" s="383"/>
      <c r="J37" s="309">
        <f t="shared" si="1"/>
        <v>57241.754736000003</v>
      </c>
    </row>
    <row r="38" spans="1:10" ht="16.5" x14ac:dyDescent="0.25">
      <c r="A38" s="970" t="s">
        <v>742</v>
      </c>
      <c r="B38" s="311" t="s">
        <v>128</v>
      </c>
      <c r="C38" s="383">
        <f>+FCA!X364</f>
        <v>1229.7152000000001</v>
      </c>
      <c r="D38" s="1671"/>
      <c r="E38" s="383"/>
      <c r="F38" s="383"/>
      <c r="G38" s="1671"/>
      <c r="H38" s="383"/>
      <c r="I38" s="383"/>
      <c r="J38" s="309">
        <f t="shared" si="1"/>
        <v>1229.7152000000001</v>
      </c>
    </row>
    <row r="39" spans="1:10" ht="16.5" x14ac:dyDescent="0.25">
      <c r="A39" s="970" t="s">
        <v>741</v>
      </c>
      <c r="B39" s="311" t="s">
        <v>132</v>
      </c>
      <c r="C39" s="383">
        <f>+FCA!X365</f>
        <v>1000.0032</v>
      </c>
      <c r="D39" s="383">
        <f>+FCE!X377</f>
        <v>10000.004000000001</v>
      </c>
      <c r="E39" s="383"/>
      <c r="F39" s="383">
        <f>+FCS!X422</f>
        <v>3782.4079999999999</v>
      </c>
      <c r="G39" s="383">
        <f>+FIC!X195</f>
        <v>3875.7200000000003</v>
      </c>
      <c r="H39" s="383"/>
      <c r="I39" s="383"/>
      <c r="J39" s="309">
        <f t="shared" si="1"/>
        <v>18658.135200000001</v>
      </c>
    </row>
    <row r="40" spans="1:10" ht="16.5" x14ac:dyDescent="0.25">
      <c r="A40" s="307" t="s">
        <v>795</v>
      </c>
      <c r="B40" s="308" t="s">
        <v>186</v>
      </c>
      <c r="C40" s="383">
        <f>+FCA!X366</f>
        <v>4670.2790399999994</v>
      </c>
      <c r="D40" s="1671"/>
      <c r="E40" s="383"/>
      <c r="F40" s="1671"/>
      <c r="G40" s="1671"/>
      <c r="H40" s="383"/>
      <c r="I40" s="383"/>
      <c r="J40" s="309">
        <f t="shared" si="1"/>
        <v>4670.2790399999994</v>
      </c>
    </row>
    <row r="41" spans="1:10" ht="16.5" x14ac:dyDescent="0.25">
      <c r="A41" s="307" t="s">
        <v>800</v>
      </c>
      <c r="B41" s="308" t="s">
        <v>74</v>
      </c>
      <c r="C41" s="383">
        <f>+FCA!X367</f>
        <v>8000</v>
      </c>
      <c r="D41" s="383">
        <f>+FCE!X378</f>
        <v>8000</v>
      </c>
      <c r="E41" s="383">
        <f>+FCQS!X295</f>
        <v>8000</v>
      </c>
      <c r="F41" s="383">
        <f>+FCS!X423</f>
        <v>8000</v>
      </c>
      <c r="G41" s="383">
        <f>+FIC!X196</f>
        <v>8000</v>
      </c>
      <c r="H41" s="383"/>
      <c r="I41" s="383"/>
      <c r="J41" s="309">
        <f t="shared" si="1"/>
        <v>40000</v>
      </c>
    </row>
    <row r="42" spans="1:10" ht="16.5" x14ac:dyDescent="0.25">
      <c r="A42" s="1069" t="s">
        <v>73</v>
      </c>
      <c r="B42" s="311" t="s">
        <v>74</v>
      </c>
      <c r="C42" s="1070">
        <f>+FCA!X368</f>
        <v>8275.6</v>
      </c>
      <c r="D42" s="1070">
        <f>+FCE!X379</f>
        <v>8275.6</v>
      </c>
      <c r="E42" s="1070">
        <f>+FCQS!X296</f>
        <v>8275.6</v>
      </c>
      <c r="F42" s="1070">
        <f>+FCS!X424</f>
        <v>8275.6</v>
      </c>
      <c r="G42" s="1070">
        <f>+FIC!X197</f>
        <v>8275.6</v>
      </c>
      <c r="H42" s="1070"/>
      <c r="I42" s="1070"/>
      <c r="J42" s="1071">
        <f t="shared" si="1"/>
        <v>41378</v>
      </c>
    </row>
    <row r="43" spans="1:10" ht="16.5" x14ac:dyDescent="0.25">
      <c r="A43" s="1072" t="s">
        <v>1184</v>
      </c>
      <c r="B43" s="308" t="s">
        <v>1200</v>
      </c>
      <c r="C43" s="383"/>
      <c r="D43" s="383"/>
      <c r="E43" s="383"/>
      <c r="F43" s="383"/>
      <c r="G43" s="383"/>
      <c r="H43" s="383">
        <f>+DNA!X104</f>
        <v>3360</v>
      </c>
      <c r="I43" s="383"/>
      <c r="J43" s="1071">
        <f t="shared" si="1"/>
        <v>3360</v>
      </c>
    </row>
    <row r="44" spans="1:10" ht="16.5" x14ac:dyDescent="0.25">
      <c r="A44" s="1072" t="s">
        <v>1186</v>
      </c>
      <c r="B44" s="308" t="s">
        <v>129</v>
      </c>
      <c r="C44" s="383"/>
      <c r="D44" s="383"/>
      <c r="E44" s="383"/>
      <c r="F44" s="383"/>
      <c r="G44" s="383"/>
      <c r="H44" s="383">
        <f>+DNA!X105</f>
        <v>3264.3399711999996</v>
      </c>
      <c r="I44" s="383"/>
      <c r="J44" s="1071">
        <f t="shared" si="1"/>
        <v>3264.3399711999996</v>
      </c>
    </row>
    <row r="45" spans="1:10" ht="16.5" x14ac:dyDescent="0.25">
      <c r="A45" s="1072" t="s">
        <v>1179</v>
      </c>
      <c r="B45" s="308" t="s">
        <v>132</v>
      </c>
      <c r="C45" s="383"/>
      <c r="D45" s="383"/>
      <c r="E45" s="383"/>
      <c r="F45" s="383"/>
      <c r="G45" s="383"/>
      <c r="H45" s="383">
        <f>+DNA!X106</f>
        <v>5007.9960000000001</v>
      </c>
      <c r="I45" s="383"/>
      <c r="J45" s="1071">
        <f t="shared" si="1"/>
        <v>5007.9960000000001</v>
      </c>
    </row>
    <row r="46" spans="1:10" ht="16.5" x14ac:dyDescent="0.25">
      <c r="A46" s="1072" t="s">
        <v>1189</v>
      </c>
      <c r="B46" s="308" t="s">
        <v>129</v>
      </c>
      <c r="C46" s="383"/>
      <c r="D46" s="383"/>
      <c r="E46" s="383"/>
      <c r="F46" s="383"/>
      <c r="G46" s="383"/>
      <c r="H46" s="383">
        <f>+DNA!X107</f>
        <v>15555.657599999999</v>
      </c>
      <c r="I46" s="383"/>
      <c r="J46" s="1071">
        <f t="shared" si="1"/>
        <v>15555.657599999999</v>
      </c>
    </row>
    <row r="47" spans="1:10" ht="16.5" x14ac:dyDescent="0.25">
      <c r="A47" s="1073" t="s">
        <v>1181</v>
      </c>
      <c r="B47" s="312" t="s">
        <v>82</v>
      </c>
      <c r="C47" s="384"/>
      <c r="D47" s="384"/>
      <c r="E47" s="384"/>
      <c r="F47" s="384"/>
      <c r="G47" s="384"/>
      <c r="H47" s="384">
        <f>+DNA!X108</f>
        <v>3700.0040000000004</v>
      </c>
      <c r="I47" s="384"/>
      <c r="J47" s="1673">
        <f t="shared" si="1"/>
        <v>3700.0040000000004</v>
      </c>
    </row>
    <row r="48" spans="1:10" ht="17.25" customHeight="1" thickBot="1" x14ac:dyDescent="0.3">
      <c r="A48" s="313"/>
      <c r="B48" s="314" t="s">
        <v>251</v>
      </c>
      <c r="C48" s="971">
        <f t="shared" ref="C48:I48" si="2">SUM(C9:C47)</f>
        <v>157838.04116800003</v>
      </c>
      <c r="D48" s="971">
        <f t="shared" si="2"/>
        <v>158967.86074399998</v>
      </c>
      <c r="E48" s="971">
        <f t="shared" si="2"/>
        <v>171378.61573600001</v>
      </c>
      <c r="F48" s="971">
        <f t="shared" si="2"/>
        <v>155184.07400000002</v>
      </c>
      <c r="G48" s="971">
        <f t="shared" si="2"/>
        <v>161340.19640000002</v>
      </c>
      <c r="H48" s="971">
        <f t="shared" si="2"/>
        <v>33887.9886912</v>
      </c>
      <c r="I48" s="971">
        <f t="shared" si="2"/>
        <v>8399.996000000001</v>
      </c>
      <c r="J48" s="385">
        <f>SUM(J10:J47)</f>
        <v>846996.77273920015</v>
      </c>
    </row>
    <row r="49" spans="1:12" ht="16.5" customHeight="1" thickTop="1" x14ac:dyDescent="0.25">
      <c r="A49" s="288"/>
      <c r="B49" s="288"/>
      <c r="C49" s="1074"/>
      <c r="D49" s="1074"/>
      <c r="E49" s="1074"/>
      <c r="F49" s="1074"/>
      <c r="G49" s="288"/>
      <c r="H49" s="1074"/>
      <c r="I49" s="1074"/>
      <c r="J49" s="289"/>
    </row>
    <row r="50" spans="1:12" ht="16.5" x14ac:dyDescent="0.25">
      <c r="A50" s="288"/>
      <c r="B50" s="224" t="s">
        <v>252</v>
      </c>
      <c r="C50" s="224"/>
      <c r="D50" s="224"/>
      <c r="E50" s="224"/>
      <c r="F50" s="224"/>
      <c r="G50" s="224"/>
      <c r="H50" s="224"/>
      <c r="I50" s="224"/>
      <c r="J50" s="289"/>
    </row>
    <row r="51" spans="1:12" ht="16.5" x14ac:dyDescent="0.25">
      <c r="A51" s="288"/>
      <c r="B51" s="358" t="s">
        <v>527</v>
      </c>
      <c r="C51" s="386">
        <f>+C10+C11+C12+C15+C16+C17+C18+C21+C25+C26+C27+C28+C30+C31+C33+C34+C36+C40+C41</f>
        <v>118432.72084800001</v>
      </c>
      <c r="D51" s="386">
        <f t="shared" ref="D51:J51" si="3">+D10+D11+D12+D15+D16+D17+D18+D21+D25+D26+D27+D28+D30+D31+D33+D34+D36+D40+D41</f>
        <v>106856.85738399999</v>
      </c>
      <c r="E51" s="386">
        <f t="shared" si="3"/>
        <v>88862.44</v>
      </c>
      <c r="F51" s="386">
        <f>+F10+F11+F12+F13+F15+F16+F17+F18+F21+F25+F26+F27+F28+F30+F31+F33+F34+F36+F40+F41</f>
        <v>92442.58600000001</v>
      </c>
      <c r="G51" s="386">
        <f t="shared" si="3"/>
        <v>89491.203199999989</v>
      </c>
      <c r="H51" s="386">
        <f t="shared" si="3"/>
        <v>2999.9911200000001</v>
      </c>
      <c r="I51" s="386">
        <f t="shared" si="3"/>
        <v>3999.9976000000006</v>
      </c>
      <c r="J51" s="386">
        <f t="shared" si="3"/>
        <v>502973.80735200003</v>
      </c>
      <c r="L51" s="993"/>
    </row>
    <row r="52" spans="1:12" ht="16.5" x14ac:dyDescent="0.25">
      <c r="A52" s="288"/>
      <c r="B52" s="358" t="s">
        <v>528</v>
      </c>
      <c r="C52" s="386">
        <f>+C19+C20+C22+C24+C29+C32</f>
        <v>0</v>
      </c>
      <c r="D52" s="386">
        <f t="shared" ref="D52:J52" si="4">+D19+D20+D22+D24+D29+D32</f>
        <v>9300</v>
      </c>
      <c r="E52" s="386">
        <f t="shared" si="4"/>
        <v>29705.804199999999</v>
      </c>
      <c r="F52" s="386">
        <f t="shared" si="4"/>
        <v>7500</v>
      </c>
      <c r="G52" s="386">
        <f t="shared" si="4"/>
        <v>33204.001600000003</v>
      </c>
      <c r="H52" s="386">
        <f t="shared" si="4"/>
        <v>0</v>
      </c>
      <c r="I52" s="386">
        <f t="shared" si="4"/>
        <v>4399.9984000000004</v>
      </c>
      <c r="J52" s="386">
        <f t="shared" si="4"/>
        <v>84109.804199999999</v>
      </c>
      <c r="L52" s="993"/>
    </row>
    <row r="53" spans="1:12" ht="16.5" x14ac:dyDescent="0.25">
      <c r="A53" s="288"/>
      <c r="B53" s="358" t="s">
        <v>529</v>
      </c>
      <c r="C53" s="2382">
        <f>+C14+C23+C35+C37+C38+C39+C42</f>
        <v>39405.320319999999</v>
      </c>
      <c r="D53" s="2382">
        <f t="shared" ref="D53:J53" si="5">+D14+D23+D35+D37+D38+D39+D42</f>
        <v>42811.003360000002</v>
      </c>
      <c r="E53" s="2382">
        <f t="shared" si="5"/>
        <v>52810.371535999999</v>
      </c>
      <c r="F53" s="2382">
        <f t="shared" si="5"/>
        <v>55241.488000000012</v>
      </c>
      <c r="G53" s="2382">
        <f t="shared" si="5"/>
        <v>38644.991600000001</v>
      </c>
      <c r="H53" s="2382">
        <f t="shared" si="5"/>
        <v>0</v>
      </c>
      <c r="I53" s="2382">
        <f t="shared" si="5"/>
        <v>0</v>
      </c>
      <c r="J53" s="2382">
        <f t="shared" si="5"/>
        <v>228913.17481600001</v>
      </c>
      <c r="L53" s="993"/>
    </row>
    <row r="54" spans="1:12" ht="16.5" x14ac:dyDescent="0.25">
      <c r="A54" s="288"/>
      <c r="B54" s="358" t="s">
        <v>2085</v>
      </c>
      <c r="C54" s="391">
        <f>+SUM(C43:C47)</f>
        <v>0</v>
      </c>
      <c r="D54" s="391">
        <f t="shared" ref="D54:J54" si="6">+SUM(D43:D47)</f>
        <v>0</v>
      </c>
      <c r="E54" s="391">
        <f t="shared" si="6"/>
        <v>0</v>
      </c>
      <c r="F54" s="391">
        <f t="shared" si="6"/>
        <v>0</v>
      </c>
      <c r="G54" s="391">
        <f t="shared" si="6"/>
        <v>0</v>
      </c>
      <c r="H54" s="391">
        <f t="shared" si="6"/>
        <v>30887.997571199998</v>
      </c>
      <c r="I54" s="391">
        <f t="shared" si="6"/>
        <v>0</v>
      </c>
      <c r="J54" s="391">
        <f t="shared" si="6"/>
        <v>30887.997571199998</v>
      </c>
      <c r="L54" s="993"/>
    </row>
    <row r="55" spans="1:12" ht="16.5" x14ac:dyDescent="0.25">
      <c r="A55" s="288"/>
      <c r="B55" s="224" t="s">
        <v>251</v>
      </c>
      <c r="C55" s="390">
        <f>SUM(C51:C54)</f>
        <v>157838.04116800003</v>
      </c>
      <c r="D55" s="390">
        <f t="shared" ref="D55:J55" si="7">SUM(D51:D54)</f>
        <v>158967.86074400001</v>
      </c>
      <c r="E55" s="390">
        <f t="shared" si="7"/>
        <v>171378.61573600001</v>
      </c>
      <c r="F55" s="390">
        <f t="shared" si="7"/>
        <v>155184.07400000002</v>
      </c>
      <c r="G55" s="390">
        <f t="shared" si="7"/>
        <v>161340.19639999999</v>
      </c>
      <c r="H55" s="390">
        <f t="shared" si="7"/>
        <v>33887.9886912</v>
      </c>
      <c r="I55" s="390">
        <f t="shared" si="7"/>
        <v>8399.996000000001</v>
      </c>
      <c r="J55" s="390">
        <f t="shared" si="7"/>
        <v>846884.7839392001</v>
      </c>
      <c r="L55" s="993"/>
    </row>
    <row r="56" spans="1:12" ht="16.5" customHeight="1" x14ac:dyDescent="0.25">
      <c r="A56" s="288"/>
      <c r="B56" s="224"/>
      <c r="C56" s="387"/>
      <c r="D56" s="387"/>
      <c r="E56" s="387"/>
      <c r="F56" s="387"/>
      <c r="G56" s="387"/>
      <c r="H56" s="387"/>
      <c r="I56" s="387"/>
      <c r="J56" s="315"/>
    </row>
    <row r="57" spans="1:12" ht="16.5" x14ac:dyDescent="0.3">
      <c r="B57" s="359" t="s">
        <v>256</v>
      </c>
      <c r="C57" s="388"/>
      <c r="D57" s="388"/>
      <c r="E57" s="388"/>
      <c r="F57" s="388"/>
      <c r="G57" s="388"/>
      <c r="H57" s="388"/>
      <c r="I57" s="388"/>
      <c r="J57" s="316"/>
      <c r="L57" s="993"/>
    </row>
    <row r="58" spans="1:12" ht="16.5" x14ac:dyDescent="0.25">
      <c r="B58" s="223" t="s">
        <v>257</v>
      </c>
      <c r="C58" s="389">
        <f t="shared" ref="C58:J58" si="8">+SUM(C10:C33)</f>
        <v>125662.44180800002</v>
      </c>
      <c r="D58" s="389">
        <f t="shared" si="8"/>
        <v>122292.26378399998</v>
      </c>
      <c r="E58" s="389">
        <f t="shared" si="8"/>
        <v>135103.01579999999</v>
      </c>
      <c r="F58" s="389">
        <f t="shared" si="8"/>
        <v>112477.986</v>
      </c>
      <c r="G58" s="389">
        <f t="shared" si="8"/>
        <v>134595.20480000001</v>
      </c>
      <c r="H58" s="389">
        <f t="shared" si="8"/>
        <v>2999.9911200000001</v>
      </c>
      <c r="I58" s="389">
        <f t="shared" si="8"/>
        <v>8399.996000000001</v>
      </c>
      <c r="J58" s="389">
        <f t="shared" si="8"/>
        <v>641530.89931200002</v>
      </c>
    </row>
    <row r="59" spans="1:12" ht="16.5" x14ac:dyDescent="0.25">
      <c r="B59" s="2383" t="s">
        <v>1199</v>
      </c>
      <c r="C59" s="389">
        <f>+SUM(C43:C44)</f>
        <v>0</v>
      </c>
      <c r="D59" s="389">
        <f t="shared" ref="D59:J59" si="9">+SUM(D43:D44)</f>
        <v>0</v>
      </c>
      <c r="E59" s="389">
        <f t="shared" si="9"/>
        <v>0</v>
      </c>
      <c r="F59" s="389">
        <f t="shared" si="9"/>
        <v>0</v>
      </c>
      <c r="G59" s="389">
        <f t="shared" si="9"/>
        <v>0</v>
      </c>
      <c r="H59" s="389">
        <f t="shared" si="9"/>
        <v>6624.3399711999991</v>
      </c>
      <c r="I59" s="389">
        <f t="shared" si="9"/>
        <v>0</v>
      </c>
      <c r="J59" s="389">
        <f t="shared" si="9"/>
        <v>6624.3399711999991</v>
      </c>
    </row>
    <row r="60" spans="1:12" ht="16.5" x14ac:dyDescent="0.25">
      <c r="B60" s="223" t="s">
        <v>258</v>
      </c>
      <c r="C60" s="389">
        <f>+SUM(C34:C40)</f>
        <v>15899.99936</v>
      </c>
      <c r="D60" s="389">
        <f t="shared" ref="D60:I60" si="10">+SUM(D34:D40)</f>
        <v>20399.99696</v>
      </c>
      <c r="E60" s="389">
        <f t="shared" si="10"/>
        <v>19999.999936</v>
      </c>
      <c r="F60" s="389">
        <f t="shared" si="10"/>
        <v>26430.488000000005</v>
      </c>
      <c r="G60" s="389">
        <f t="shared" si="10"/>
        <v>10469.391600000001</v>
      </c>
      <c r="H60" s="389">
        <f>+SUM(H45:H47)</f>
        <v>24263.657599999999</v>
      </c>
      <c r="I60" s="389">
        <f t="shared" si="10"/>
        <v>0</v>
      </c>
      <c r="J60" s="389">
        <f>+SUM(J34:J40)+SUM(J45:J47)</f>
        <v>117463.533456</v>
      </c>
      <c r="L60" s="993"/>
    </row>
    <row r="61" spans="1:12" ht="16.5" x14ac:dyDescent="0.25">
      <c r="B61" s="223" t="s">
        <v>259</v>
      </c>
      <c r="C61" s="392">
        <f>+SUM(C41:C42)</f>
        <v>16275.6</v>
      </c>
      <c r="D61" s="392">
        <f t="shared" ref="D61:J61" si="11">+SUM(D41:D42)</f>
        <v>16275.6</v>
      </c>
      <c r="E61" s="392">
        <f t="shared" si="11"/>
        <v>16275.6</v>
      </c>
      <c r="F61" s="392">
        <f t="shared" si="11"/>
        <v>16275.6</v>
      </c>
      <c r="G61" s="392">
        <f t="shared" si="11"/>
        <v>16275.6</v>
      </c>
      <c r="H61" s="392">
        <f t="shared" si="11"/>
        <v>0</v>
      </c>
      <c r="I61" s="392">
        <f t="shared" si="11"/>
        <v>0</v>
      </c>
      <c r="J61" s="392">
        <f t="shared" si="11"/>
        <v>81378</v>
      </c>
      <c r="L61" s="993"/>
    </row>
    <row r="62" spans="1:12" ht="16.5" x14ac:dyDescent="0.25">
      <c r="B62" s="224" t="s">
        <v>251</v>
      </c>
      <c r="C62" s="390">
        <f>SUM(C58:C61)</f>
        <v>157838.04116800003</v>
      </c>
      <c r="D62" s="390">
        <f t="shared" ref="D62:J62" si="12">SUM(D58:D61)</f>
        <v>158967.86074399998</v>
      </c>
      <c r="E62" s="390">
        <f t="shared" si="12"/>
        <v>171378.61573600001</v>
      </c>
      <c r="F62" s="390">
        <f t="shared" si="12"/>
        <v>155184.07400000002</v>
      </c>
      <c r="G62" s="390">
        <f t="shared" si="12"/>
        <v>161340.19640000002</v>
      </c>
      <c r="H62" s="390">
        <f t="shared" si="12"/>
        <v>33887.9886912</v>
      </c>
      <c r="I62" s="390">
        <f t="shared" si="12"/>
        <v>8399.996000000001</v>
      </c>
      <c r="J62" s="390">
        <f t="shared" si="12"/>
        <v>846996.77273920004</v>
      </c>
    </row>
    <row r="63" spans="1:12" ht="16.5" customHeight="1" x14ac:dyDescent="0.25"/>
    <row r="64" spans="1:12" ht="16.5" customHeight="1" x14ac:dyDescent="0.25">
      <c r="B64" s="194" t="s">
        <v>1159</v>
      </c>
      <c r="C64" s="187"/>
      <c r="F64" s="2450"/>
    </row>
    <row r="65" spans="2:3" ht="16.5" customHeight="1" x14ac:dyDescent="0.25">
      <c r="B65" s="194" t="s">
        <v>1875</v>
      </c>
      <c r="C65" s="187"/>
    </row>
    <row r="66" spans="2:3" ht="16.5" customHeight="1" x14ac:dyDescent="0.25">
      <c r="B66" s="194" t="s">
        <v>2116</v>
      </c>
    </row>
  </sheetData>
  <mergeCells count="5">
    <mergeCell ref="A1:J1"/>
    <mergeCell ref="A2:J2"/>
    <mergeCell ref="A3:J3"/>
    <mergeCell ref="A5:J5"/>
    <mergeCell ref="A6:J6"/>
  </mergeCells>
  <pageMargins left="0.51181102362204722" right="0.51181102362204722" top="0.55118110236220474" bottom="0.35433070866141736" header="0.31496062992125984" footer="0.31496062992125984"/>
  <pageSetup paperSize="9" scale="72" fitToHeight="0" orientation="landscape" r:id="rId1"/>
  <headerFooter>
    <oddFooter>&amp;C&amp;"Century Schoolbook,Normal"&amp;P</oddFooter>
  </headerFooter>
  <ignoredErrors>
    <ignoredError sqref="C58 D61:G61 E58:G58 C62:G62 H61:J62 C56:G57 C52:J55 H56:J58 I60 C59:J59 C51:E51 G51:J51" unlockedFormula="1"/>
    <ignoredError sqref="D58 C61 C60:G60" formulaRange="1" unlockedFormula="1"/>
    <ignoredError sqref="H60"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FCA</vt:lpstr>
      <vt:lpstr>FCE</vt:lpstr>
      <vt:lpstr>FCQS</vt:lpstr>
      <vt:lpstr>FCS</vt:lpstr>
      <vt:lpstr>FIC</vt:lpstr>
      <vt:lpstr>DNA</vt:lpstr>
      <vt:lpstr>CEPOS</vt:lpstr>
      <vt:lpstr>Cuadro Resumen</vt:lpstr>
      <vt:lpstr>CEPOS!Títulos_a_imprimir</vt:lpstr>
      <vt:lpstr>'Cuadro Resumen'!Títulos_a_imprimir</vt:lpstr>
      <vt:lpstr>DNA!Títulos_a_imprimir</vt:lpstr>
      <vt:lpstr>FCA!Títulos_a_imprimir</vt:lpstr>
      <vt:lpstr>FCE!Títulos_a_imprimir</vt:lpstr>
      <vt:lpstr>FCQS!Títulos_a_imprimir</vt:lpstr>
      <vt:lpstr>FCS!Títulos_a_imprimir</vt:lpstr>
      <vt:lpstr>FIC!Títulos_a_imprimir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Eunicebb</dc:creator>
  <cp:lastModifiedBy>HP</cp:lastModifiedBy>
  <cp:lastPrinted>2020-10-02T19:45:37Z</cp:lastPrinted>
  <dcterms:created xsi:type="dcterms:W3CDTF">2019-07-31T13:45:01Z</dcterms:created>
  <dcterms:modified xsi:type="dcterms:W3CDTF">2020-10-20T00:47:19Z</dcterms:modified>
</cp:coreProperties>
</file>