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HP\Downloads\"/>
    </mc:Choice>
  </mc:AlternateContent>
  <xr:revisionPtr revIDLastSave="0" documentId="13_ncr:1_{E7FF32B4-3BD9-4823-9EBA-754EB1CACD89}" xr6:coauthVersionLast="45" xr6:coauthVersionMax="45" xr10:uidLastSave="{00000000-0000-0000-0000-000000000000}"/>
  <bookViews>
    <workbookView xWindow="-120" yWindow="-120" windowWidth="20730" windowHeight="11160" xr2:uid="{00000000-000D-0000-FFFF-FFFF00000000}"/>
  </bookViews>
  <sheets>
    <sheet name="Formato POA" sheetId="1" r:id="rId1"/>
    <sheet name="Hoja1" sheetId="3" r:id="rId2"/>
    <sheet name="OEI y Lineamientos Estratégicos" sheetId="2" r:id="rId3"/>
  </sheets>
  <definedNames>
    <definedName name="_xlnm.Print_Titles" localSheetId="0">'Formato POA'!$A:$A,'Formato POA'!$6:$9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63" i="1" l="1"/>
  <c r="Y259" i="1" l="1"/>
  <c r="Y37" i="1"/>
  <c r="Z120" i="1"/>
  <c r="AA120" i="1" s="1"/>
  <c r="Z124" i="1" l="1"/>
  <c r="AA124" i="1" s="1"/>
  <c r="Z96" i="1"/>
  <c r="AA96" i="1" s="1"/>
  <c r="Z97" i="1"/>
  <c r="AA97" i="1" s="1"/>
  <c r="Z81" i="1"/>
  <c r="AA81" i="1" s="1"/>
  <c r="Z78" i="1"/>
  <c r="AA78" i="1" s="1"/>
  <c r="Y61" i="1"/>
  <c r="Z63" i="1"/>
  <c r="AA63" i="1" s="1"/>
  <c r="AB62" i="1" s="1"/>
  <c r="W318" i="1" s="1"/>
  <c r="Y181" i="1"/>
  <c r="Z143" i="1"/>
  <c r="AA143" i="1" s="1"/>
  <c r="Y48" i="1" l="1"/>
  <c r="Z127" i="1" l="1"/>
  <c r="AA127" i="1" s="1"/>
  <c r="Z128" i="1"/>
  <c r="AA128" i="1" s="1"/>
  <c r="Z77" i="1"/>
  <c r="AA77" i="1" s="1"/>
  <c r="E1" i="3" l="1"/>
  <c r="F1"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2" i="3"/>
  <c r="F22" i="3" s="1"/>
  <c r="E21" i="3"/>
  <c r="F21" i="3" s="1"/>
  <c r="E20" i="3"/>
  <c r="F20" i="3" s="1"/>
  <c r="E19" i="3"/>
  <c r="F19" i="3" s="1"/>
  <c r="E18" i="3"/>
  <c r="F18" i="3" s="1"/>
  <c r="E17" i="3"/>
  <c r="F17" i="3" s="1"/>
  <c r="E16" i="3"/>
  <c r="F16" i="3" s="1"/>
  <c r="E15" i="3"/>
  <c r="F15" i="3" s="1"/>
  <c r="E14" i="3"/>
  <c r="F14" i="3" s="1"/>
  <c r="E13" i="3"/>
  <c r="F13" i="3" s="1"/>
  <c r="E12" i="3"/>
  <c r="F12" i="3" s="1"/>
  <c r="E11" i="3"/>
  <c r="F11" i="3" s="1"/>
  <c r="E10" i="3"/>
  <c r="F10" i="3" s="1"/>
  <c r="E9" i="3"/>
  <c r="F9" i="3" s="1"/>
  <c r="E8" i="3"/>
  <c r="F8" i="3" s="1"/>
  <c r="E7" i="3"/>
  <c r="F7" i="3" s="1"/>
  <c r="E6" i="3"/>
  <c r="F6" i="3" s="1"/>
  <c r="E5" i="3"/>
  <c r="F5" i="3" s="1"/>
  <c r="E4" i="3"/>
  <c r="F4" i="3" s="1"/>
  <c r="E3" i="3"/>
  <c r="F3" i="3" s="1"/>
  <c r="E2" i="3"/>
  <c r="F2" i="3" s="1"/>
  <c r="Z114" i="1" l="1"/>
  <c r="AA114" i="1" s="1"/>
  <c r="Z76" i="1" l="1"/>
  <c r="AA76" i="1" s="1"/>
  <c r="Z75" i="1"/>
  <c r="AA75" i="1" s="1"/>
  <c r="Y205" i="1"/>
  <c r="Z205" i="1" s="1"/>
  <c r="AA205" i="1" s="1"/>
  <c r="Z231" i="1"/>
  <c r="AA231" i="1" s="1"/>
  <c r="Z230" i="1"/>
  <c r="AA230" i="1" s="1"/>
  <c r="Z229" i="1"/>
  <c r="AA229" i="1" s="1"/>
  <c r="Z228" i="1"/>
  <c r="AA228" i="1" s="1"/>
  <c r="Z227" i="1"/>
  <c r="AA227" i="1" s="1"/>
  <c r="Z226" i="1"/>
  <c r="AA226" i="1" s="1"/>
  <c r="Z225" i="1"/>
  <c r="AA225" i="1" s="1"/>
  <c r="Z224" i="1"/>
  <c r="AA224" i="1" s="1"/>
  <c r="Z223" i="1"/>
  <c r="AA223" i="1" s="1"/>
  <c r="Z222" i="1"/>
  <c r="AA222" i="1" s="1"/>
  <c r="Z221" i="1"/>
  <c r="AA221" i="1" s="1"/>
  <c r="Z220" i="1"/>
  <c r="AA220" i="1" s="1"/>
  <c r="Z219" i="1"/>
  <c r="AA219" i="1" s="1"/>
  <c r="Z218" i="1"/>
  <c r="AA218" i="1" s="1"/>
  <c r="Z217" i="1"/>
  <c r="AA217" i="1" s="1"/>
  <c r="Z216" i="1"/>
  <c r="AA216" i="1" s="1"/>
  <c r="Z233" i="1"/>
  <c r="AA233" i="1" s="1"/>
  <c r="Z234" i="1"/>
  <c r="AA234" i="1" s="1"/>
  <c r="Z235" i="1"/>
  <c r="AA235" i="1" s="1"/>
  <c r="Z215" i="1"/>
  <c r="AA215" i="1" s="1"/>
  <c r="Z214" i="1"/>
  <c r="AA214" i="1" s="1"/>
  <c r="Z213" i="1"/>
  <c r="AA213" i="1" s="1"/>
  <c r="Z212" i="1"/>
  <c r="AA212" i="1" s="1"/>
  <c r="Z211" i="1"/>
  <c r="AA211" i="1" s="1"/>
  <c r="Z210" i="1"/>
  <c r="AA210" i="1" s="1"/>
  <c r="Z209" i="1"/>
  <c r="AA209" i="1" s="1"/>
  <c r="Z208" i="1"/>
  <c r="AA208" i="1" s="1"/>
  <c r="Z207" i="1"/>
  <c r="AA207" i="1" s="1"/>
  <c r="Z206" i="1"/>
  <c r="AA206" i="1" s="1"/>
  <c r="Z204" i="1"/>
  <c r="AA204" i="1" s="1"/>
  <c r="Z203" i="1"/>
  <c r="AA203" i="1" s="1"/>
  <c r="Z202" i="1"/>
  <c r="AA202" i="1" s="1"/>
  <c r="Z201" i="1"/>
  <c r="AA201" i="1" s="1"/>
  <c r="Z200" i="1"/>
  <c r="AA200" i="1" s="1"/>
  <c r="Z199" i="1"/>
  <c r="AA199" i="1" s="1"/>
  <c r="Z198" i="1"/>
  <c r="AA198" i="1" s="1"/>
  <c r="Z197" i="1"/>
  <c r="AA197" i="1" s="1"/>
  <c r="Z196" i="1"/>
  <c r="AA196" i="1" s="1"/>
  <c r="Z195" i="1"/>
  <c r="AA195" i="1" s="1"/>
  <c r="Z194" i="1"/>
  <c r="AA194" i="1" s="1"/>
  <c r="Z193" i="1"/>
  <c r="AA193" i="1" s="1"/>
  <c r="Z192" i="1"/>
  <c r="AA192" i="1" s="1"/>
  <c r="Z191" i="1"/>
  <c r="AA191" i="1" s="1"/>
  <c r="Z190" i="1"/>
  <c r="AA190" i="1" s="1"/>
  <c r="Z189" i="1"/>
  <c r="AA189" i="1" s="1"/>
  <c r="Z188" i="1"/>
  <c r="AA188" i="1" s="1"/>
  <c r="Z187" i="1"/>
  <c r="AA187" i="1" s="1"/>
  <c r="Z186" i="1"/>
  <c r="AA186" i="1" s="1"/>
  <c r="Z185" i="1"/>
  <c r="AA185" i="1" s="1"/>
  <c r="Z117" i="1" l="1"/>
  <c r="AA117" i="1" s="1"/>
  <c r="Z99" i="1"/>
  <c r="AA99" i="1" s="1"/>
  <c r="Z100" i="1"/>
  <c r="AA100" i="1" s="1"/>
  <c r="Z105" i="1" l="1"/>
  <c r="AA105" i="1" s="1"/>
  <c r="Z84" i="1"/>
  <c r="AA84" i="1" s="1"/>
  <c r="Z87" i="1"/>
  <c r="AA87" i="1" s="1"/>
  <c r="Z90" i="1"/>
  <c r="AA90" i="1" s="1"/>
  <c r="Z89" i="1"/>
  <c r="AA89" i="1" s="1"/>
  <c r="Z142" i="1" l="1"/>
  <c r="AA142" i="1" s="1"/>
  <c r="Z145" i="1"/>
  <c r="Z146" i="1"/>
  <c r="Z147" i="1"/>
  <c r="Z148" i="1"/>
  <c r="Z149" i="1"/>
  <c r="Z150" i="1"/>
  <c r="Z151" i="1"/>
  <c r="Z152" i="1"/>
  <c r="Z153" i="1"/>
  <c r="Z154" i="1"/>
  <c r="Z155" i="1"/>
  <c r="Z156" i="1"/>
  <c r="Z157" i="1"/>
  <c r="Z158" i="1"/>
  <c r="Z159" i="1"/>
  <c r="Z160" i="1"/>
  <c r="Z161" i="1"/>
  <c r="Z162" i="1"/>
  <c r="Z163" i="1"/>
  <c r="Z118" i="1"/>
  <c r="AA118" i="1" s="1"/>
  <c r="Z119" i="1"/>
  <c r="AA119" i="1" s="1"/>
  <c r="Z121" i="1"/>
  <c r="AA121" i="1" s="1"/>
  <c r="Z35" i="1"/>
  <c r="AA35" i="1" s="1"/>
  <c r="Z36" i="1"/>
  <c r="AA36" i="1" s="1"/>
  <c r="Z43" i="1" l="1"/>
  <c r="AA43" i="1" s="1"/>
  <c r="Z44" i="1"/>
  <c r="AA44" i="1" s="1"/>
  <c r="Z41" i="1"/>
  <c r="AA41" i="1" s="1"/>
  <c r="AB40" i="1" s="1"/>
  <c r="Z39" i="1"/>
  <c r="AA39" i="1" s="1"/>
  <c r="AB38" i="1" s="1"/>
  <c r="Z15" i="1"/>
  <c r="AA15" i="1" s="1"/>
  <c r="AB42" i="1" l="1"/>
  <c r="W311" i="1" s="1"/>
  <c r="Y179" i="1" l="1"/>
  <c r="Y58" i="1"/>
  <c r="Y261" i="1"/>
  <c r="AA28" i="1"/>
  <c r="Z266" i="1" l="1"/>
  <c r="AA266" i="1" s="1"/>
  <c r="Z274" i="1"/>
  <c r="AA274" i="1" s="1"/>
  <c r="Z273" i="1"/>
  <c r="AA273" i="1" s="1"/>
  <c r="Z272" i="1"/>
  <c r="AA272" i="1" s="1"/>
  <c r="Z271" i="1"/>
  <c r="AA271" i="1" s="1"/>
  <c r="Z94" i="1" l="1"/>
  <c r="AA94" i="1" s="1"/>
  <c r="Z110" i="1" l="1"/>
  <c r="AA110" i="1" s="1"/>
  <c r="Z91" i="1" l="1"/>
  <c r="AA91" i="1" s="1"/>
  <c r="Z92" i="1"/>
  <c r="AA92" i="1" s="1"/>
  <c r="Z93" i="1"/>
  <c r="AA93" i="1" s="1"/>
  <c r="Z74" i="1"/>
  <c r="AA74" i="1" s="1"/>
  <c r="Z82" i="1"/>
  <c r="AA82" i="1" s="1"/>
  <c r="Z108" i="1"/>
  <c r="AA108" i="1" s="1"/>
  <c r="Z107" i="1"/>
  <c r="AA107" i="1" s="1"/>
  <c r="Z106" i="1"/>
  <c r="AA106" i="1" s="1"/>
  <c r="Z104" i="1"/>
  <c r="AA104" i="1" s="1"/>
  <c r="Z103" i="1"/>
  <c r="AA103" i="1" s="1"/>
  <c r="Z102" i="1"/>
  <c r="AA102" i="1" s="1"/>
  <c r="Z101" i="1"/>
  <c r="AA101" i="1" s="1"/>
  <c r="AB232" i="1" l="1"/>
  <c r="P131" i="1" l="1"/>
  <c r="W316" i="1" l="1"/>
  <c r="Z111" i="1" l="1"/>
  <c r="AA111" i="1" s="1"/>
  <c r="Z113" i="1"/>
  <c r="AA113" i="1" s="1"/>
  <c r="AB112" i="1" s="1"/>
  <c r="Z122" i="1"/>
  <c r="AA122" i="1" s="1"/>
  <c r="Z123" i="1"/>
  <c r="AA123" i="1" s="1"/>
  <c r="Z125" i="1"/>
  <c r="AA125" i="1" s="1"/>
  <c r="Z116" i="1"/>
  <c r="AA116" i="1" s="1"/>
  <c r="Z129" i="1"/>
  <c r="AA129" i="1" s="1"/>
  <c r="AB126" i="1" s="1"/>
  <c r="Z132" i="1"/>
  <c r="AA132" i="1" s="1"/>
  <c r="Z133" i="1"/>
  <c r="AA133" i="1" s="1"/>
  <c r="Z136" i="1"/>
  <c r="AA136" i="1" s="1"/>
  <c r="AB136" i="1" s="1"/>
  <c r="Z137" i="1"/>
  <c r="AA137" i="1" s="1"/>
  <c r="AB137" i="1" s="1"/>
  <c r="Z140" i="1"/>
  <c r="AA140" i="1" s="1"/>
  <c r="AB139" i="1" s="1"/>
  <c r="Z144" i="1"/>
  <c r="AA144" i="1" s="1"/>
  <c r="AA145" i="1"/>
  <c r="AA146" i="1"/>
  <c r="AA147" i="1"/>
  <c r="AA148" i="1"/>
  <c r="AA149" i="1"/>
  <c r="AA150" i="1"/>
  <c r="AA151" i="1"/>
  <c r="AA152" i="1"/>
  <c r="AA153" i="1"/>
  <c r="AA154" i="1"/>
  <c r="AA155" i="1"/>
  <c r="AA156" i="1"/>
  <c r="AA157" i="1"/>
  <c r="AA158" i="1"/>
  <c r="AA159" i="1"/>
  <c r="AA160" i="1"/>
  <c r="Z68" i="1"/>
  <c r="AA68" i="1" s="1"/>
  <c r="Z67" i="1"/>
  <c r="AA67" i="1" s="1"/>
  <c r="Z65" i="1"/>
  <c r="AA65" i="1" s="1"/>
  <c r="Z66" i="1"/>
  <c r="AA66" i="1" s="1"/>
  <c r="Z69" i="1"/>
  <c r="AA69" i="1" s="1"/>
  <c r="Z70" i="1"/>
  <c r="AA70" i="1" s="1"/>
  <c r="Z71" i="1"/>
  <c r="AA71" i="1" s="1"/>
  <c r="Z72" i="1"/>
  <c r="AA72" i="1" s="1"/>
  <c r="Z73" i="1"/>
  <c r="AA73" i="1" s="1"/>
  <c r="Z79" i="1"/>
  <c r="AA79" i="1" s="1"/>
  <c r="Z80" i="1"/>
  <c r="AA80" i="1" s="1"/>
  <c r="Z83" i="1"/>
  <c r="AA83" i="1" s="1"/>
  <c r="Z85" i="1"/>
  <c r="AA85" i="1" s="1"/>
  <c r="Z86" i="1"/>
  <c r="AA86" i="1" s="1"/>
  <c r="Z88" i="1"/>
  <c r="AA88" i="1" s="1"/>
  <c r="Z95" i="1"/>
  <c r="AA95" i="1" s="1"/>
  <c r="Z98" i="1"/>
  <c r="AA98" i="1" s="1"/>
  <c r="Z30" i="1"/>
  <c r="AA30" i="1" s="1"/>
  <c r="AB29" i="1" s="1"/>
  <c r="Z50" i="1"/>
  <c r="AA50" i="1" s="1"/>
  <c r="AB49" i="1" s="1"/>
  <c r="Z52" i="1"/>
  <c r="AA52" i="1" s="1"/>
  <c r="AB51" i="1" s="1"/>
  <c r="W293" i="1" s="1"/>
  <c r="Z54" i="1"/>
  <c r="AA54" i="1" s="1"/>
  <c r="AB53" i="1" s="1"/>
  <c r="W294" i="1" s="1"/>
  <c r="Z56" i="1"/>
  <c r="AA56" i="1" s="1"/>
  <c r="AB55" i="1" s="1"/>
  <c r="W295" i="1" s="1"/>
  <c r="Z247" i="1"/>
  <c r="AA247" i="1" s="1"/>
  <c r="AB246" i="1" s="1"/>
  <c r="W297" i="1" s="1"/>
  <c r="Z251" i="1"/>
  <c r="AA251" i="1" s="1"/>
  <c r="Z252" i="1"/>
  <c r="AA252" i="1" s="1"/>
  <c r="Z261" i="1"/>
  <c r="AA261" i="1" s="1"/>
  <c r="AB260" i="1" s="1"/>
  <c r="O258" i="1" s="1"/>
  <c r="Z58" i="1"/>
  <c r="AA58" i="1" s="1"/>
  <c r="AB57" i="1" s="1"/>
  <c r="W304" i="1" s="1"/>
  <c r="Z48" i="1"/>
  <c r="AA48" i="1" s="1"/>
  <c r="AB47" i="1" s="1"/>
  <c r="Z32" i="1"/>
  <c r="AA32" i="1" s="1"/>
  <c r="Z33" i="1"/>
  <c r="AA33" i="1" s="1"/>
  <c r="Z34" i="1"/>
  <c r="AA34" i="1" s="1"/>
  <c r="Z37" i="1"/>
  <c r="AA37" i="1" s="1"/>
  <c r="Z263" i="1"/>
  <c r="AA263" i="1" s="1"/>
  <c r="Z264" i="1"/>
  <c r="AA264" i="1" s="1"/>
  <c r="Z265" i="1"/>
  <c r="AA265" i="1" s="1"/>
  <c r="Z179" i="1"/>
  <c r="AA179" i="1" s="1"/>
  <c r="AB178" i="1" s="1"/>
  <c r="W313" i="1"/>
  <c r="Z60" i="1"/>
  <c r="AA60" i="1" s="1"/>
  <c r="Z61" i="1"/>
  <c r="AA61" i="1" s="1"/>
  <c r="Z11" i="1"/>
  <c r="AA11" i="1" s="1"/>
  <c r="AB10" i="1" s="1"/>
  <c r="P10" i="1" s="1"/>
  <c r="W302" i="1"/>
  <c r="Z249" i="1"/>
  <c r="AA249" i="1" s="1"/>
  <c r="AB248" i="1" s="1"/>
  <c r="Z13" i="1"/>
  <c r="AA13" i="1" s="1"/>
  <c r="Z14" i="1"/>
  <c r="AA14" i="1" s="1"/>
  <c r="Y240" i="1"/>
  <c r="Z240" i="1" s="1"/>
  <c r="AA240" i="1" s="1"/>
  <c r="AB237"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Z259" i="1"/>
  <c r="AA259" i="1" s="1"/>
  <c r="AB258" i="1" s="1"/>
  <c r="N258" i="1" s="1"/>
  <c r="AB241" i="1"/>
  <c r="W291" i="1" s="1"/>
  <c r="Z244" i="1"/>
  <c r="AA244" i="1" s="1"/>
  <c r="Z245" i="1"/>
  <c r="AA245" i="1" s="1"/>
  <c r="Z254" i="1"/>
  <c r="AA254" i="1" s="1"/>
  <c r="AB253" i="1" s="1"/>
  <c r="W303" i="1" s="1"/>
  <c r="Z46" i="1"/>
  <c r="AA46" i="1" s="1"/>
  <c r="AB45" i="1" s="1"/>
  <c r="W317" i="1"/>
  <c r="W336" i="1" s="1"/>
  <c r="Q278" i="1"/>
  <c r="R277" i="1"/>
  <c r="R276" i="1"/>
  <c r="Z275" i="1"/>
  <c r="AA275" i="1" s="1"/>
  <c r="Z270" i="1"/>
  <c r="AA270" i="1" s="1"/>
  <c r="Z269" i="1"/>
  <c r="AA269" i="1" s="1"/>
  <c r="Z268" i="1"/>
  <c r="AA268" i="1" s="1"/>
  <c r="Z183" i="1"/>
  <c r="AA183" i="1" s="1"/>
  <c r="Z181" i="1"/>
  <c r="AA181" i="1" s="1"/>
  <c r="AB180" i="1" s="1"/>
  <c r="W312" i="1" s="1"/>
  <c r="Z177" i="1"/>
  <c r="AA177" i="1" s="1"/>
  <c r="Z176" i="1"/>
  <c r="AA176" i="1" s="1"/>
  <c r="Z175" i="1"/>
  <c r="AA175" i="1" s="1"/>
  <c r="Z174" i="1"/>
  <c r="AA174" i="1" s="1"/>
  <c r="Z173" i="1"/>
  <c r="AA173" i="1" s="1"/>
  <c r="Z172" i="1"/>
  <c r="AA172" i="1" s="1"/>
  <c r="Z171" i="1"/>
  <c r="AA171" i="1" s="1"/>
  <c r="Z170" i="1"/>
  <c r="AA170" i="1" s="1"/>
  <c r="Z169" i="1"/>
  <c r="AA169" i="1" s="1"/>
  <c r="Z168" i="1"/>
  <c r="AA168" i="1" s="1"/>
  <c r="Z167" i="1"/>
  <c r="AA167" i="1" s="1"/>
  <c r="Z166" i="1"/>
  <c r="AA166" i="1" s="1"/>
  <c r="Z165" i="1"/>
  <c r="AA165" i="1" s="1"/>
  <c r="Z164" i="1"/>
  <c r="AA164" i="1" s="1"/>
  <c r="AA163" i="1"/>
  <c r="AA162" i="1"/>
  <c r="AA161" i="1"/>
  <c r="R137" i="1"/>
  <c r="R136" i="1"/>
  <c r="O130" i="1"/>
  <c r="R130" i="1" s="1"/>
  <c r="Q138" i="1"/>
  <c r="P278" i="1"/>
  <c r="AB16" i="1" l="1"/>
  <c r="W289" i="1" s="1"/>
  <c r="AB31" i="1"/>
  <c r="W299" i="1"/>
  <c r="AB64" i="1"/>
  <c r="AB267" i="1"/>
  <c r="AB243" i="1"/>
  <c r="W296" i="1" s="1"/>
  <c r="O10" i="1"/>
  <c r="AB115" i="1"/>
  <c r="W323" i="1"/>
  <c r="AB12" i="1"/>
  <c r="AB262" i="1"/>
  <c r="AB109" i="1"/>
  <c r="N45" i="1"/>
  <c r="W306" i="1"/>
  <c r="O45" i="1"/>
  <c r="P257" i="1"/>
  <c r="Q139" i="1"/>
  <c r="Q257" i="1" s="1"/>
  <c r="Q279" i="1" s="1"/>
  <c r="AB184" i="1"/>
  <c r="AB131" i="1"/>
  <c r="AB250" i="1"/>
  <c r="W301" i="1" s="1"/>
  <c r="W305" i="1"/>
  <c r="W287" i="1"/>
  <c r="W321" i="1"/>
  <c r="AB59" i="1"/>
  <c r="W298" i="1"/>
  <c r="W330" i="1" s="1"/>
  <c r="W310" i="1"/>
  <c r="W292" i="1"/>
  <c r="W290" i="1"/>
  <c r="O49" i="1" l="1"/>
  <c r="O139" i="1"/>
  <c r="O257" i="1" s="1"/>
  <c r="N139" i="1"/>
  <c r="N10" i="1"/>
  <c r="N49" i="1"/>
  <c r="W315" i="1"/>
  <c r="AB257" i="1"/>
  <c r="P49" i="1"/>
  <c r="P138" i="1" s="1"/>
  <c r="P279" i="1" s="1"/>
  <c r="W308" i="1"/>
  <c r="W314" i="1"/>
  <c r="W309" i="1"/>
  <c r="AB278" i="1"/>
  <c r="W319" i="1"/>
  <c r="R45" i="1"/>
  <c r="W288" i="1"/>
  <c r="N131" i="1"/>
  <c r="R131" i="1" s="1"/>
  <c r="O262" i="1"/>
  <c r="O278" i="1" s="1"/>
  <c r="W322" i="1"/>
  <c r="W334" i="1"/>
  <c r="W300" i="1"/>
  <c r="W307" i="1"/>
  <c r="N278" i="1"/>
  <c r="R258" i="1"/>
  <c r="W320" i="1"/>
  <c r="W329" i="1" s="1"/>
  <c r="W327" i="1" l="1"/>
  <c r="W328" i="1"/>
  <c r="W335" i="1"/>
  <c r="W337" i="1"/>
  <c r="W324" i="1"/>
  <c r="R262" i="1"/>
  <c r="R278" i="1" s="1"/>
  <c r="R49" i="1"/>
  <c r="R139" i="1"/>
  <c r="R257" i="1" s="1"/>
  <c r="O138" i="1"/>
  <c r="O279" i="1" s="1"/>
  <c r="AB138" i="1"/>
  <c r="AB279" i="1" s="1"/>
  <c r="R10" i="1"/>
  <c r="N138" i="1"/>
  <c r="N257" i="1"/>
  <c r="N279" i="1" l="1"/>
  <c r="W331" i="1"/>
  <c r="R138" i="1"/>
  <c r="R279" i="1" s="1"/>
  <c r="W3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EuniceBB</author>
  </authors>
  <commentList>
    <comment ref="H49" authorId="0" shapeId="0" xr:uid="{00000000-0006-0000-0000-000001000000}">
      <text>
        <r>
          <rPr>
            <b/>
            <sz val="9"/>
            <color indexed="81"/>
            <rFont val="Tahoma"/>
            <family val="2"/>
          </rPr>
          <t>Usuario de Windows:</t>
        </r>
        <r>
          <rPr>
            <sz val="9"/>
            <color indexed="81"/>
            <rFont val="Tahoma"/>
            <family val="2"/>
          </rPr>
          <t xml:space="preserve">
Se modificó esta meta debido a que en el mes de marzo se habilito el acceso a los recursos, mes en el que inició la emergencia sanitaria, lo que imposibilito la ejecución de la planificación de este año, por otra parte, el 28 de mayo de 2020, según resolución N° 248/2020, se aprobaron los Lineamientos emergentes para la operativización de la investigación durante el período de emergencia sanitaria, lo que permitió flexibilizar los requisitos de cierre de proyectos. </t>
        </r>
      </text>
    </comment>
    <comment ref="W289" authorId="1" shapeId="0" xr:uid="{00000000-0006-0000-0000-000002000000}">
      <text>
        <r>
          <rPr>
            <b/>
            <sz val="9"/>
            <color indexed="81"/>
            <rFont val="Tahoma"/>
            <family val="2"/>
          </rPr>
          <t>EuniceBB:</t>
        </r>
        <r>
          <rPr>
            <sz val="9"/>
            <color indexed="81"/>
            <rFont val="Tahoma"/>
            <family val="2"/>
          </rPr>
          <t xml:space="preserve">
El valor luego de la reforma es 170.700,00</t>
        </r>
      </text>
    </comment>
    <comment ref="W307" authorId="1" shapeId="0" xr:uid="{00000000-0006-0000-0000-000003000000}">
      <text>
        <r>
          <rPr>
            <b/>
            <sz val="9"/>
            <color indexed="81"/>
            <rFont val="Tahoma"/>
            <family val="2"/>
          </rPr>
          <t>EuniceBB:</t>
        </r>
        <r>
          <rPr>
            <sz val="9"/>
            <color indexed="81"/>
            <rFont val="Tahoma"/>
            <family val="2"/>
          </rPr>
          <t xml:space="preserve">
El valor luego de la reforma es $ 97.147,00</t>
        </r>
      </text>
    </comment>
  </commentList>
</comments>
</file>

<file path=xl/sharedStrings.xml><?xml version="1.0" encoding="utf-8"?>
<sst xmlns="http://schemas.openxmlformats.org/spreadsheetml/2006/main" count="1623" uniqueCount="553">
  <si>
    <t>UNIVERSIDAD TÉCNICA DE MACHALA</t>
  </si>
  <si>
    <t>Calidad, Pertinencia y Calidez</t>
  </si>
  <si>
    <t>CENTRO DE INVESTIGACIONES</t>
  </si>
  <si>
    <t>PLAN OPERATIVO ANUAL (POA)</t>
  </si>
  <si>
    <t>PROGRAMACIÓN DE METAS OPERATIVAS</t>
  </si>
  <si>
    <t>PROGRAMACIÓN DE NECESIDADES DE RECURSOS</t>
  </si>
  <si>
    <t>DEPENDENCIA</t>
  </si>
  <si>
    <t>N° OEI</t>
  </si>
  <si>
    <t>OEI</t>
  </si>
  <si>
    <t>LINEAMIENTO ESTRATÉGICO</t>
  </si>
  <si>
    <t>PROGRAMA/ PROYECTO</t>
  </si>
  <si>
    <t>METAS OPERATIVAS</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</si>
  <si>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</si>
  <si>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</si>
  <si>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</si>
  <si>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</si>
  <si>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</si>
  <si>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</si>
  <si>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</si>
  <si>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</si>
  <si>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</si>
  <si>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</si>
  <si>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</si>
  <si>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</si>
  <si>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</si>
  <si>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</si>
  <si>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</si>
  <si>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</si>
  <si>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rgb="FF000000"/>
        <rFont val="Cambria"/>
        <family val="1"/>
      </rPr>
      <t>RECURSOS DE PREASIGNACIONES</t>
    </r>
    <r>
      <rPr>
        <b/>
        <sz val="11"/>
        <color rgb="FF000000"/>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</si>
  <si>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</si>
  <si>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</si>
  <si>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</si>
  <si>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</si>
  <si>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</si>
  <si>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rgb="FF000000"/>
        <rFont val="Cambria"/>
        <family val="1"/>
      </rPr>
      <t>(metros, litros etc.)</t>
    </r>
  </si>
  <si>
    <t>COSTO UNITARIO (Dólares)</t>
  </si>
  <si>
    <t>SUBTOTAL (SIN IVA)</t>
  </si>
  <si>
    <t>SUBTOTAL (INCLUIDO EL IVA)</t>
  </si>
  <si>
    <t>TOTAL POR PARTIDA</t>
  </si>
  <si>
    <t>CUATRIMESTRE 1</t>
  </si>
  <si>
    <t>CUATRIMESTRE 2</t>
  </si>
  <si>
    <t>CUATRIMESTRE 3</t>
  </si>
  <si>
    <t>OEI 8</t>
  </si>
  <si>
    <t>“Desarrollar la investigación científica y generar conocimiento y tecnología”</t>
  </si>
  <si>
    <t>Desarrollar proyectos de investigación competitivos que respondan a los requerimientos del contexto institucional.</t>
  </si>
  <si>
    <r>
      <t xml:space="preserve">Ver anexo Matriz de proyectos de investigación vigentes con corte junio </t>
    </r>
    <r>
      <rPr>
        <sz val="10"/>
        <rFont val="Century Schoolbook"/>
        <family val="1"/>
      </rPr>
      <t xml:space="preserve">2019. </t>
    </r>
    <r>
      <rPr>
        <sz val="10"/>
        <rFont val="Arial Narrow"/>
        <family val="2"/>
      </rPr>
      <t xml:space="preserve">
(Investigación)</t>
    </r>
  </si>
  <si>
    <r>
      <rPr>
        <b/>
        <sz val="9"/>
        <rFont val="Century Schoolbook"/>
        <family val="1"/>
      </rPr>
      <t>1.-</t>
    </r>
    <r>
      <rPr>
        <sz val="10"/>
        <rFont val="Arial Narrow"/>
        <family val="2"/>
      </rPr>
      <t xml:space="preserve"> Diseñar y/o actualizar la Planificación anual de los procesos de investigación.</t>
    </r>
  </si>
  <si>
    <t>N° de objetivos ejecutados del Plan Anual de Investigación de la UTMACH</t>
  </si>
  <si>
    <r>
      <rPr>
        <b/>
        <sz val="9"/>
        <rFont val="Century Schoolbook"/>
        <family val="1"/>
      </rPr>
      <t>1.-</t>
    </r>
    <r>
      <rPr>
        <sz val="10"/>
        <rFont val="Arial Narrow"/>
        <family val="2"/>
      </rPr>
      <t xml:space="preserve"> Proveer los recursos para la investigación científica.
</t>
    </r>
    <r>
      <rPr>
        <b/>
        <sz val="9"/>
        <rFont val="Century Schoolbook"/>
        <family val="1"/>
      </rPr>
      <t>2.-</t>
    </r>
    <r>
      <rPr>
        <sz val="10"/>
        <rFont val="Arial Narrow"/>
        <family val="2"/>
      </rPr>
      <t xml:space="preserve"> Ejecutar proyectos de investigación.
</t>
    </r>
    <r>
      <rPr>
        <b/>
        <sz val="9"/>
        <rFont val="Century Schoolbook"/>
        <family val="1"/>
      </rPr>
      <t>3.-</t>
    </r>
    <r>
      <rPr>
        <sz val="10"/>
        <rFont val="Arial Narrow"/>
        <family val="2"/>
      </rPr>
      <t xml:space="preserve"> Evaluar proyectos de investigación.</t>
    </r>
  </si>
  <si>
    <r>
      <t xml:space="preserve">
</t>
    </r>
    <r>
      <rPr>
        <b/>
        <sz val="9"/>
        <rFont val="Century Schoolbook"/>
        <family val="1"/>
      </rPr>
      <t>1.-</t>
    </r>
    <r>
      <rPr>
        <sz val="10"/>
        <rFont val="Arial Narrow"/>
        <family val="2"/>
      </rPr>
      <t xml:space="preserve"> Plan anual de Investigación.</t>
    </r>
  </si>
  <si>
    <t>* Luis Brito Gaona,
  Director del Centro de Investigación
* Cyndi Aguilar Nagua,
  Analista de la Unidad de Finanzas y Logística</t>
  </si>
  <si>
    <t>510108  0700 003</t>
  </si>
  <si>
    <t>Remuneración Mensual Unificada de Docentes del Magisterio y Docentes e Investigadores Universitarios</t>
  </si>
  <si>
    <t>NO APLICA</t>
  </si>
  <si>
    <t>Pago de sueldo y beneficios del Director de Investigaciones</t>
  </si>
  <si>
    <t>Unidad</t>
  </si>
  <si>
    <t>S</t>
  </si>
  <si>
    <t>530204 0701 002</t>
  </si>
  <si>
    <t>Edición, Impresión, Reproducción, Publicaciones y Suscripciones</t>
  </si>
  <si>
    <t>Suscripción a base de datos EBSCO</t>
  </si>
  <si>
    <t>Suscripción a base de datos LECTIMUS</t>
  </si>
  <si>
    <t>Suscripción a base de datos WEB OF SCIENCE (WOS)</t>
  </si>
  <si>
    <t>Suscripción a base de datos E-LIBRO</t>
  </si>
  <si>
    <t>Suscripción a base de datos TURNITIN</t>
  </si>
  <si>
    <r>
      <t xml:space="preserve">Suscripción a base de datos RESEARCH </t>
    </r>
    <r>
      <rPr>
        <sz val="10"/>
        <color theme="1"/>
        <rFont val="Century Schoolbook"/>
        <family val="1"/>
      </rPr>
      <t>4</t>
    </r>
    <r>
      <rPr>
        <sz val="10"/>
        <color theme="1"/>
        <rFont val="Arial Narrow"/>
        <family val="2"/>
      </rPr>
      <t xml:space="preserve"> LIFE</t>
    </r>
  </si>
  <si>
    <t>530105 0701 001</t>
  </si>
  <si>
    <t>Telecomunicaciones</t>
  </si>
  <si>
    <r>
      <t xml:space="preserve">Contrato del servicio de acceso a una red avanzada de internet, Nivel Avanzado </t>
    </r>
    <r>
      <rPr>
        <sz val="10"/>
        <color theme="1"/>
        <rFont val="Century Schoolbook"/>
        <family val="1"/>
      </rPr>
      <t>1</t>
    </r>
  </si>
  <si>
    <t>Contrato del servicio de arrendamiento de equipos para infraestructura WIFI y seguridad lógica</t>
  </si>
  <si>
    <t>530702 0701 002</t>
  </si>
  <si>
    <t>Arrendamiento y Licencias de Uso de Paquetes Informáticos</t>
  </si>
  <si>
    <t>Renovación Smartnet equipos CISCO y Flexpod</t>
  </si>
  <si>
    <t>Licenciamiento Microsoft</t>
  </si>
  <si>
    <t>Certificado SSL Wilcard para dominio UTMACH</t>
  </si>
  <si>
    <t>580208 0701 001</t>
  </si>
  <si>
    <t>Becas y Ayudas Económicas (Docentes)</t>
  </si>
  <si>
    <t>Pago nuevas becas para estudios doctorales de docentes</t>
  </si>
  <si>
    <t>Incrementar la producción científica en revista ubicadas en sistemas de indexación de corriente principal.</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</si>
  <si>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</si>
  <si>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2.-</t>
    </r>
    <r>
      <rPr>
        <sz val="10"/>
        <rFont val="Arial Narrow"/>
        <family val="2"/>
      </rPr>
      <t xml:space="preserve"> Gestionar obras de relevancia vinculadas con los procesos institucionales de investigación.</t>
    </r>
  </si>
  <si>
    <t>N° de obras de  investigaciones con generación de textos y libros</t>
  </si>
  <si>
    <r>
      <rPr>
        <b/>
        <sz val="9"/>
        <rFont val="Century Schoolbook"/>
        <family val="1"/>
      </rPr>
      <t>1.-</t>
    </r>
    <r>
      <rPr>
        <sz val="10"/>
        <rFont val="Arial Narrow"/>
        <family val="2"/>
      </rPr>
      <t xml:space="preserve"> Gestionar la publicación de las Colecciones Editoriales.
</t>
    </r>
    <r>
      <rPr>
        <b/>
        <sz val="9"/>
        <rFont val="Century Schoolbook"/>
        <family val="1"/>
      </rPr>
      <t>2.-</t>
    </r>
    <r>
      <rPr>
        <sz val="10"/>
        <rFont val="Arial Narrow"/>
        <family val="2"/>
      </rPr>
      <t xml:space="preserve"> Gestionar la publicación de la Revista Cumbres.
</t>
    </r>
    <r>
      <rPr>
        <b/>
        <sz val="9"/>
        <rFont val="Century Schoolbook"/>
        <family val="1"/>
      </rPr>
      <t>3.-</t>
    </r>
    <r>
      <rPr>
        <sz val="10"/>
        <rFont val="Arial Narrow"/>
        <family val="2"/>
      </rPr>
      <t xml:space="preserve"> Gestionar la publicación de artículos en revistas de corriente principal y regional.</t>
    </r>
  </si>
  <si>
    <r>
      <t xml:space="preserve">
</t>
    </r>
    <r>
      <rPr>
        <b/>
        <sz val="9"/>
        <rFont val="Century Schoolbook"/>
        <family val="1"/>
      </rPr>
      <t>1.-</t>
    </r>
    <r>
      <rPr>
        <sz val="10"/>
        <rFont val="Arial Narrow"/>
        <family val="2"/>
      </rPr>
      <t xml:space="preserve"> Matriz consolidada de Obras de relevancia vinculadas a los procesos institucionales de investigación.
</t>
    </r>
  </si>
  <si>
    <t>Pago de publicaciones en revistas indexadas</t>
  </si>
  <si>
    <t>530612 0701 001</t>
  </si>
  <si>
    <t>Capacitación a Servidores Públicos</t>
  </si>
  <si>
    <t>Plan de Perfeccionamiento Académico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</si>
  <si>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</si>
  <si>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3.-</t>
    </r>
    <r>
      <rPr>
        <sz val="9"/>
        <rFont val="Century Schoolbook"/>
        <family val="1"/>
      </rPr>
      <t xml:space="preserve"> </t>
    </r>
    <r>
      <rPr>
        <sz val="10"/>
        <rFont val="Arial Narrow"/>
        <family val="2"/>
      </rPr>
      <t>Gestionar Proyectos de Investigación.</t>
    </r>
  </si>
  <si>
    <t>N° de proyectos de investigación gestionados.</t>
  </si>
  <si>
    <r>
      <rPr>
        <b/>
        <sz val="9"/>
        <rFont val="Century Schoolbook"/>
        <family val="1"/>
      </rPr>
      <t>1.-</t>
    </r>
    <r>
      <rPr>
        <sz val="10"/>
        <rFont val="Arial Narrow"/>
        <family val="2"/>
      </rPr>
      <t xml:space="preserve"> Reporte del estado actual de la ejecución de proyectos de investigación.</t>
    </r>
  </si>
  <si>
    <t>530301 0701 002</t>
  </si>
  <si>
    <t>Pasajes al Interior</t>
  </si>
  <si>
    <t xml:space="preserve">Contratación del servicio de provisión de pasajes aéreos rutas nacionales, para el desplazamiento del personal académico, funcionarios y conferencistas nacionales que participarán en los diferentes eventos académicos que organiza el Centro de Investigación. </t>
  </si>
  <si>
    <t>530302 0701 002</t>
  </si>
  <si>
    <t>Pasajes al Exterior</t>
  </si>
  <si>
    <t xml:space="preserve">Contratación del servicio de una agencia de viajes para la provisión de pasajes aéreos rutas internacionales, para el desplazamiento del personal académico, funcionarios y conferencistas internacionales que participarán en los diferentes eventos académicos que organiza el Centro de Investigación. </t>
  </si>
  <si>
    <t>530303 0701 002</t>
  </si>
  <si>
    <t>Viáticos y Subsistencias en el Interior</t>
  </si>
  <si>
    <t xml:space="preserve">Gastos relacionados a movilización, hospedaje, alimentación para el personal académico y funcionarios. </t>
  </si>
  <si>
    <t>Viáticos y Subsistencias en el Exterior</t>
  </si>
  <si>
    <t>530304 0701 002</t>
  </si>
  <si>
    <t>530609 0701 001</t>
  </si>
  <si>
    <t>Investigaciones Profesionales y Análisis de Laboratorio</t>
  </si>
  <si>
    <t>530609 0701 002</t>
  </si>
  <si>
    <t xml:space="preserve">ANALISIS DE LABORATORIO (PH, M.ORGANICA TOTAL, P, K, Ca, Mg, Cu).(Textura, Saturación de bases (bases + CIC) / Análisis de muestras de laboratorio (Físicos, Químicos)  </t>
  </si>
  <si>
    <t>Insumos, Materiales, Suministros y Bienes para Investigación</t>
  </si>
  <si>
    <t xml:space="preserve">Reactivos no controlados </t>
  </si>
  <si>
    <t xml:space="preserve">Reactivos controlados </t>
  </si>
  <si>
    <t>530829 0701 002</t>
  </si>
  <si>
    <t>840104 0701 001</t>
  </si>
  <si>
    <t>Maquinarias y Equipos</t>
  </si>
  <si>
    <t>Proyector de pantalla Epson</t>
  </si>
  <si>
    <t>840104 0701 003</t>
  </si>
  <si>
    <t>840107 0701 001</t>
  </si>
  <si>
    <t>Equipos, Sistemas y Paquetes Informáticos</t>
  </si>
  <si>
    <t>Teléfono IP marca GRANDSTREAM</t>
  </si>
  <si>
    <t>840107 0701 003</t>
  </si>
  <si>
    <t>Impulsar la producción científica - académica derivada de la investigación formativa, para asegurar la participación masiva de la comunidad estudiantil en la generación de conocimiento.</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</si>
  <si>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</si>
  <si>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4.-</t>
    </r>
    <r>
      <rPr>
        <sz val="10"/>
        <rFont val="Arial Narrow"/>
        <family val="2"/>
      </rPr>
      <t xml:space="preserve"> Diseñar y/o actualizar acciones de divulgación y difusión del conocimiento científico.</t>
    </r>
  </si>
  <si>
    <t>N° de eventos científicos diseñados</t>
  </si>
  <si>
    <r>
      <rPr>
        <b/>
        <sz val="9"/>
        <rFont val="Century Schoolbook"/>
        <family val="1"/>
      </rPr>
      <t>1.-</t>
    </r>
    <r>
      <rPr>
        <sz val="10"/>
        <rFont val="Arial Narrow"/>
        <family val="2"/>
      </rPr>
      <t xml:space="preserve"> Planificar eventos científicos en el Plan Anual de Investigación.
</t>
    </r>
    <r>
      <rPr>
        <b/>
        <sz val="9"/>
        <rFont val="Century Schoolbook"/>
        <family val="1"/>
      </rPr>
      <t>2.-</t>
    </r>
    <r>
      <rPr>
        <sz val="10"/>
        <rFont val="Arial Narrow"/>
        <family val="2"/>
      </rPr>
      <t xml:space="preserve"> Gestionar el desarrollo de eventos científicos.
</t>
    </r>
    <r>
      <rPr>
        <b/>
        <sz val="9"/>
        <rFont val="Century Schoolbook"/>
        <family val="1"/>
      </rPr>
      <t>3.-</t>
    </r>
    <r>
      <rPr>
        <sz val="10"/>
        <rFont val="Arial Narrow"/>
        <family val="2"/>
      </rPr>
      <t xml:space="preserve"> Apoyar en la logística de eventos científicos.
</t>
    </r>
    <r>
      <rPr>
        <b/>
        <sz val="9"/>
        <rFont val="Century Schoolbook"/>
        <family val="1"/>
      </rPr>
      <t>4.-</t>
    </r>
    <r>
      <rPr>
        <sz val="10"/>
        <rFont val="Arial Narrow"/>
        <family val="2"/>
      </rPr>
      <t xml:space="preserve"> Difundir la programación de eventos científicos.
</t>
    </r>
    <r>
      <rPr>
        <b/>
        <sz val="9"/>
        <rFont val="Century Schoolbook"/>
        <family val="1"/>
      </rPr>
      <t>5.-</t>
    </r>
    <r>
      <rPr>
        <sz val="10"/>
        <rFont val="Arial Narrow"/>
        <family val="2"/>
      </rPr>
      <t xml:space="preserve"> Promover la organización de eventos científicos a través de los grupos de investigación.</t>
    </r>
  </si>
  <si>
    <r>
      <rPr>
        <b/>
        <sz val="9"/>
        <rFont val="Century Schoolbook"/>
        <family val="1"/>
      </rPr>
      <t>1.-</t>
    </r>
    <r>
      <rPr>
        <sz val="10"/>
        <rFont val="Arial Narrow"/>
        <family val="2"/>
      </rPr>
      <t xml:space="preserve"> Reporte de diseño y/o actualización de acciones de divulgación y difusión del conocimiento científico.</t>
    </r>
  </si>
  <si>
    <t>Desarrollar un sistema de incentivos para incrementar la competitividad de grupos y semilleros de investigación.</t>
  </si>
  <si>
    <r>
      <t xml:space="preserve">Ver anexo Matriz de proyectos de investigación vigentes con corte junio </t>
    </r>
    <r>
      <rPr>
        <sz val="10"/>
        <color theme="1"/>
        <rFont val="Century Schoolbook"/>
        <family val="1"/>
      </rPr>
      <t>2019.</t>
    </r>
    <r>
      <rPr>
        <sz val="10"/>
        <color theme="1"/>
        <rFont val="Arial Narrow"/>
        <family val="2"/>
      </rPr>
      <t xml:space="preserve">
(Investigación)</t>
    </r>
  </si>
  <si>
    <r>
      <rPr>
        <b/>
        <sz val="9"/>
        <rFont val="Century Schoolbook"/>
        <family val="1"/>
      </rPr>
      <t>5.-</t>
    </r>
    <r>
      <rPr>
        <sz val="10"/>
        <rFont val="Arial Narrow"/>
        <family val="2"/>
      </rPr>
      <t xml:space="preserve"> Diseñar y/o actualizar programas para la formación de competencias investigativas.</t>
    </r>
  </si>
  <si>
    <t>N° de programas de formación diseñados</t>
  </si>
  <si>
    <r>
      <rPr>
        <b/>
        <sz val="9"/>
        <color theme="1"/>
        <rFont val="Century Schoolbook"/>
        <family val="1"/>
      </rPr>
      <t>1.-</t>
    </r>
    <r>
      <rPr>
        <sz val="10"/>
        <color theme="1"/>
        <rFont val="Arial Narrow"/>
        <family val="2"/>
      </rPr>
      <t xml:space="preserve"> Diseñar Programas para la formación de competencias.
</t>
    </r>
    <r>
      <rPr>
        <b/>
        <sz val="9"/>
        <color theme="1"/>
        <rFont val="Century Schoolbook"/>
        <family val="1"/>
      </rPr>
      <t>2.-</t>
    </r>
    <r>
      <rPr>
        <sz val="10"/>
        <color theme="1"/>
        <rFont val="Arial Narrow"/>
        <family val="2"/>
      </rPr>
      <t xml:space="preserve"> Gestionar el desarrollo de los Programas para la formación de competencias.
</t>
    </r>
    <r>
      <rPr>
        <b/>
        <sz val="9"/>
        <color theme="1"/>
        <rFont val="Century Schoolbook"/>
        <family val="1"/>
      </rPr>
      <t>3.-</t>
    </r>
    <r>
      <rPr>
        <sz val="10"/>
        <color theme="1"/>
        <rFont val="Arial Narrow"/>
        <family val="2"/>
      </rPr>
      <t xml:space="preserve"> Coordinar la logística de los Programas para la formación de competencias.
</t>
    </r>
    <r>
      <rPr>
        <b/>
        <sz val="9"/>
        <color theme="1"/>
        <rFont val="Century Schoolbook"/>
        <family val="1"/>
      </rPr>
      <t>4.-</t>
    </r>
    <r>
      <rPr>
        <sz val="10"/>
        <color theme="1"/>
        <rFont val="Arial Narrow"/>
        <family val="2"/>
      </rPr>
      <t xml:space="preserve"> Difundir los Programas para la formación de competencias.
</t>
    </r>
    <r>
      <rPr>
        <b/>
        <sz val="9"/>
        <color theme="1"/>
        <rFont val="Century Schoolbook"/>
        <family val="1"/>
      </rPr>
      <t>5.-</t>
    </r>
    <r>
      <rPr>
        <sz val="10"/>
        <color theme="1"/>
        <rFont val="Arial Narrow"/>
        <family val="2"/>
      </rPr>
      <t xml:space="preserve"> Promover la actualización de los Programas para la formación de competencias.</t>
    </r>
  </si>
  <si>
    <r>
      <rPr>
        <b/>
        <sz val="9"/>
        <color theme="1"/>
        <rFont val="Century Schoolbook"/>
        <family val="1"/>
      </rPr>
      <t>1.-</t>
    </r>
    <r>
      <rPr>
        <sz val="10"/>
        <color theme="1"/>
        <rFont val="Arial Narrow"/>
        <family val="2"/>
      </rPr>
      <t xml:space="preserve"> Reporte de diseño y/o actualización de Programas para la formación de competencias investigativas.</t>
    </r>
  </si>
  <si>
    <t>530606 0701 001</t>
  </si>
  <si>
    <t>Honorarios por Contratos Civiles de Servicios</t>
  </si>
  <si>
    <t xml:space="preserve">Contrato de honorarios profesionales del Coordinador del Plan de Perfeccionamiento Académico </t>
  </si>
  <si>
    <t>Contrato de honorarios profesionales - Técnico de investigación</t>
  </si>
  <si>
    <t>530606 0701 002</t>
  </si>
  <si>
    <r>
      <t xml:space="preserve">Reforma Nº </t>
    </r>
    <r>
      <rPr>
        <sz val="10"/>
        <color theme="1"/>
        <rFont val="Century Schoolbook"/>
        <family val="1"/>
      </rPr>
      <t>3:</t>
    </r>
    <r>
      <rPr>
        <sz val="10"/>
        <color theme="1"/>
        <rFont val="Arial Narrow"/>
        <family val="2"/>
      </rPr>
      <t xml:space="preserve">
Se incrementó $ </t>
    </r>
    <r>
      <rPr>
        <sz val="10"/>
        <color theme="1"/>
        <rFont val="Century Schoolbook"/>
        <family val="1"/>
      </rPr>
      <t>4.800,00</t>
    </r>
    <r>
      <rPr>
        <sz val="10"/>
        <color theme="1"/>
        <rFont val="Arial Narrow"/>
        <family val="2"/>
      </rPr>
      <t xml:space="preserve"> según Oficio Nº UTMACH-DTH-</t>
    </r>
    <r>
      <rPr>
        <sz val="10"/>
        <color theme="1"/>
        <rFont val="Century Schoolbook"/>
        <family val="1"/>
      </rPr>
      <t>2020-0230</t>
    </r>
    <r>
      <rPr>
        <sz val="10"/>
        <color theme="1"/>
        <rFont val="Arial Narrow"/>
        <family val="2"/>
      </rPr>
      <t xml:space="preserve">-OF del </t>
    </r>
    <r>
      <rPr>
        <sz val="10"/>
        <color theme="1"/>
        <rFont val="Century Schoolbook"/>
        <family val="1"/>
      </rPr>
      <t>07/02/2020</t>
    </r>
  </si>
  <si>
    <t>Adquisición de licencias informáticas para las ejecución de proyectos de investigación</t>
  </si>
  <si>
    <r>
      <t xml:space="preserve">Ver anexo Matriz de proyectos de investigación vigentes con corte junio </t>
    </r>
    <r>
      <rPr>
        <sz val="10"/>
        <rFont val="Century Schoolbook"/>
        <family val="1"/>
      </rPr>
      <t>2019</t>
    </r>
    <r>
      <rPr>
        <sz val="10"/>
        <rFont val="Arial Narrow"/>
        <family val="2"/>
      </rPr>
      <t>.
(Investigación)</t>
    </r>
  </si>
  <si>
    <r>
      <rPr>
        <b/>
        <sz val="9"/>
        <rFont val="Century Schoolbook"/>
        <family val="1"/>
      </rPr>
      <t>6.-</t>
    </r>
    <r>
      <rPr>
        <sz val="10"/>
        <rFont val="Arial Narrow"/>
        <family val="2"/>
      </rPr>
      <t xml:space="preserve"> Presentar la Planificación Operativa Anual y Evaluación de la Planificación Operativa Anual.</t>
    </r>
  </si>
  <si>
    <t>N° de POA y evaluaciones de POA presentadas oportunamente</t>
  </si>
  <si>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</si>
  <si>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</si>
  <si>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</si>
  <si>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7.-</t>
    </r>
    <r>
      <rPr>
        <sz val="10"/>
        <color theme="1"/>
        <rFont val="Arial Narrow"/>
        <family val="2"/>
      </rPr>
      <t xml:space="preserve"> Organizar el Archivo de Gestión.</t>
    </r>
  </si>
  <si>
    <t>N° de documentos registrados en el inventario documental</t>
  </si>
  <si>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</si>
  <si>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</si>
  <si>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t>
  </si>
  <si>
    <t xml:space="preserve">USD $ </t>
  </si>
  <si>
    <t>TOTAL PRESUPUESTO ESTIMATIVO:</t>
  </si>
  <si>
    <t>UNIDAD DE FINANZAS Y LOGÍSTICA</t>
  </si>
  <si>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</si>
  <si>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1.-</t>
    </r>
    <r>
      <rPr>
        <sz val="10"/>
        <rFont val="Arial Narrow"/>
        <family val="2"/>
      </rPr>
      <t xml:space="preserve"> Gestionar la ejecución del gasto de los recursos planificados para los procesos de Investigación: Ejecución del gasto de los recursos planificados para los procesos de Investigación gestionado.</t>
    </r>
  </si>
  <si>
    <t>N° de procesos de Investigación gestionados presupuestariamente</t>
  </si>
  <si>
    <r>
      <rPr>
        <b/>
        <sz val="9"/>
        <rFont val="Century Schoolbook"/>
        <family val="1"/>
      </rPr>
      <t>1.-</t>
    </r>
    <r>
      <rPr>
        <sz val="10"/>
        <rFont val="Arial Narrow"/>
        <family val="2"/>
      </rPr>
      <t xml:space="preserve"> Gestionar la ejecución presupuestaria de los proyectos de investigación.
</t>
    </r>
    <r>
      <rPr>
        <b/>
        <sz val="9"/>
        <rFont val="Century Schoolbook"/>
        <family val="1"/>
      </rPr>
      <t>2.-</t>
    </r>
    <r>
      <rPr>
        <sz val="10"/>
        <rFont val="Arial Narrow"/>
        <family val="2"/>
      </rPr>
      <t xml:space="preserve"> Gestionar la ejecución presupuestaria de los Semilleros de investigación.
</t>
    </r>
    <r>
      <rPr>
        <b/>
        <sz val="9"/>
        <rFont val="Century Schoolbook"/>
        <family val="1"/>
      </rPr>
      <t>3.-</t>
    </r>
    <r>
      <rPr>
        <sz val="10"/>
        <rFont val="Arial Narrow"/>
        <family val="2"/>
      </rPr>
      <t xml:space="preserve"> Gestionar la ejecución presupuestaria de las jornadas, seminarios, congresos organizados por el Centro de Investigación.
</t>
    </r>
    <r>
      <rPr>
        <b/>
        <sz val="9"/>
        <rFont val="Century Schoolbook"/>
        <family val="1"/>
      </rPr>
      <t>4.-</t>
    </r>
    <r>
      <rPr>
        <sz val="10"/>
        <rFont val="Arial Narrow"/>
        <family val="2"/>
      </rPr>
      <t xml:space="preserve"> Gestionar la ejecución presupuestaria de la EDITORIAL UTMACH.</t>
    </r>
  </si>
  <si>
    <r>
      <rPr>
        <b/>
        <sz val="9"/>
        <rFont val="Century Schoolbook"/>
        <family val="1"/>
      </rPr>
      <t xml:space="preserve">1.- </t>
    </r>
    <r>
      <rPr>
        <sz val="10"/>
        <rFont val="Arial Narrow"/>
        <family val="2"/>
      </rPr>
      <t>Matriz de la ejecución del presupuesto de los procesos de Investigación.</t>
    </r>
  </si>
  <si>
    <t>530404 0701 002</t>
  </si>
  <si>
    <t>Mantenimiento de Maquinarias y Equipos</t>
  </si>
  <si>
    <t xml:space="preserve">Servicio de mantenimiento de equipos de laboratorio y aires acondicionados. </t>
  </si>
  <si>
    <t>530804 0701 002</t>
  </si>
  <si>
    <t>Materiales de Oficina</t>
  </si>
  <si>
    <t>530810 0701 002</t>
  </si>
  <si>
    <t>Dispositivos Médicos para Laboratorio Clínico y Patología</t>
  </si>
  <si>
    <t xml:space="preserve">Materiales y suministros descartables </t>
  </si>
  <si>
    <t>530813 0701 002</t>
  </si>
  <si>
    <t>Repuestos y Accesorios</t>
  </si>
  <si>
    <t>Repuestos utilizados en el mantenimiento preventivo y correctivo de equipos de los laboratorios de la FCQS</t>
  </si>
  <si>
    <t>530814 0701 002</t>
  </si>
  <si>
    <t>Suministros para Actividades Agropecuarias, Pesca y Caza</t>
  </si>
  <si>
    <t>Atarrayas</t>
  </si>
  <si>
    <r>
      <t xml:space="preserve">PIPETA SEROLOGICA </t>
    </r>
    <r>
      <rPr>
        <sz val="10"/>
        <rFont val="Century Schoolbook"/>
        <family val="1"/>
      </rPr>
      <t>10:0 1</t>
    </r>
    <r>
      <rPr>
        <sz val="10"/>
        <rFont val="Arial Narrow"/>
        <family val="2"/>
      </rPr>
      <t>ml</t>
    </r>
  </si>
  <si>
    <r>
      <t xml:space="preserve">PIPETA SEROLOGICA </t>
    </r>
    <r>
      <rPr>
        <sz val="10"/>
        <rFont val="Century Schoolbook"/>
        <family val="1"/>
      </rPr>
      <t>1:0 01</t>
    </r>
    <r>
      <rPr>
        <sz val="10"/>
        <rFont val="Arial Narrow"/>
        <family val="2"/>
      </rPr>
      <t xml:space="preserve">ml </t>
    </r>
    <r>
      <rPr>
        <sz val="10"/>
        <rFont val="Century Schoolbook"/>
        <family val="1"/>
      </rPr>
      <t>19000403</t>
    </r>
  </si>
  <si>
    <r>
      <t xml:space="preserve">PIPETA SEROLOGICA </t>
    </r>
    <r>
      <rPr>
        <sz val="10"/>
        <rFont val="Century Schoolbook"/>
        <family val="1"/>
      </rPr>
      <t>2 :0.01</t>
    </r>
    <r>
      <rPr>
        <sz val="10"/>
        <rFont val="Arial Narrow"/>
        <family val="2"/>
      </rPr>
      <t xml:space="preserve"> ml</t>
    </r>
  </si>
  <si>
    <r>
      <t xml:space="preserve">PIPETA SEROLOGICA </t>
    </r>
    <r>
      <rPr>
        <sz val="10"/>
        <rFont val="Century Schoolbook"/>
        <family val="1"/>
      </rPr>
      <t>5:0 1</t>
    </r>
    <r>
      <rPr>
        <sz val="10"/>
        <rFont val="Arial Narrow"/>
        <family val="2"/>
      </rPr>
      <t>ml</t>
    </r>
  </si>
  <si>
    <t>PIPETA DE GLOBULOS BLANCOS, SEGUN THOMAS</t>
  </si>
  <si>
    <t>PIPETAS PARA GLOBULOS ROJOS</t>
  </si>
  <si>
    <r>
      <t xml:space="preserve">VASO DE PRECIP </t>
    </r>
    <r>
      <rPr>
        <sz val="10"/>
        <rFont val="Century Schoolbook"/>
        <family val="1"/>
      </rPr>
      <t>1000</t>
    </r>
    <r>
      <rPr>
        <sz val="10"/>
        <rFont val="Arial Narrow"/>
        <family val="2"/>
      </rPr>
      <t xml:space="preserve">ml SUP MARIENFELD </t>
    </r>
    <r>
      <rPr>
        <sz val="10"/>
        <rFont val="Century Schoolbook"/>
        <family val="1"/>
      </rPr>
      <t>4110013</t>
    </r>
  </si>
  <si>
    <r>
      <t xml:space="preserve">ERLENMEYER SIN ESMERILAR </t>
    </r>
    <r>
      <rPr>
        <sz val="10"/>
        <rFont val="Century Schoolbook"/>
        <family val="1"/>
      </rPr>
      <t>100</t>
    </r>
    <r>
      <rPr>
        <sz val="10"/>
        <rFont val="Arial Narrow"/>
        <family val="2"/>
      </rPr>
      <t xml:space="preserve"> ML.</t>
    </r>
  </si>
  <si>
    <r>
      <t xml:space="preserve">ERLENMEYER SIN ESM. </t>
    </r>
    <r>
      <rPr>
        <sz val="10"/>
        <rFont val="Century Schoolbook"/>
        <family val="1"/>
      </rPr>
      <t>250</t>
    </r>
    <r>
      <rPr>
        <sz val="10"/>
        <rFont val="Arial Narrow"/>
        <family val="2"/>
      </rPr>
      <t xml:space="preserve">ml </t>
    </r>
    <r>
      <rPr>
        <sz val="10"/>
        <rFont val="Century Schoolbook"/>
        <family val="1"/>
      </rPr>
      <t>41102073</t>
    </r>
  </si>
  <si>
    <r>
      <t xml:space="preserve">ERLENMEYER SIN ESM. </t>
    </r>
    <r>
      <rPr>
        <sz val="10"/>
        <rFont val="Century Schoolbook"/>
        <family val="1"/>
      </rPr>
      <t>500</t>
    </r>
    <r>
      <rPr>
        <sz val="10"/>
        <rFont val="Arial Narrow"/>
        <family val="2"/>
      </rPr>
      <t xml:space="preserve">ml </t>
    </r>
    <r>
      <rPr>
        <sz val="10"/>
        <rFont val="Century Schoolbook"/>
        <family val="1"/>
      </rPr>
      <t>411021103</t>
    </r>
  </si>
  <si>
    <r>
      <t xml:space="preserve">ERLENMEYER SIN ESM. </t>
    </r>
    <r>
      <rPr>
        <sz val="10"/>
        <rFont val="Century Schoolbook"/>
        <family val="1"/>
      </rPr>
      <t>1000</t>
    </r>
    <r>
      <rPr>
        <sz val="10"/>
        <rFont val="Arial Narrow"/>
        <family val="2"/>
      </rPr>
      <t xml:space="preserve">ml </t>
    </r>
    <r>
      <rPr>
        <sz val="10"/>
        <rFont val="Century Schoolbook"/>
        <family val="1"/>
      </rPr>
      <t>4110213</t>
    </r>
  </si>
  <si>
    <r>
      <t xml:space="preserve">BALON DE AFORO </t>
    </r>
    <r>
      <rPr>
        <sz val="10"/>
        <rFont val="Century Schoolbook"/>
        <family val="1"/>
      </rPr>
      <t>25</t>
    </r>
    <r>
      <rPr>
        <sz val="10"/>
        <rFont val="Arial Narrow"/>
        <family val="2"/>
      </rPr>
      <t>ML</t>
    </r>
  </si>
  <si>
    <r>
      <t xml:space="preserve">PROBETA GRADUADA </t>
    </r>
    <r>
      <rPr>
        <sz val="10"/>
        <rFont val="Century Schoolbook"/>
        <family val="1"/>
      </rPr>
      <t>50:0,1</t>
    </r>
    <r>
      <rPr>
        <sz val="10"/>
        <rFont val="Arial Narrow"/>
        <family val="2"/>
      </rPr>
      <t xml:space="preserve">ml </t>
    </r>
    <r>
      <rPr>
        <sz val="10"/>
        <rFont val="Century Schoolbook"/>
        <family val="1"/>
      </rPr>
      <t>21030603</t>
    </r>
  </si>
  <si>
    <r>
      <t xml:space="preserve">PROBETA GRADUADA </t>
    </r>
    <r>
      <rPr>
        <sz val="10"/>
        <rFont val="Century Schoolbook"/>
        <family val="1"/>
      </rPr>
      <t>100:1</t>
    </r>
    <r>
      <rPr>
        <sz val="10"/>
        <rFont val="Arial Narrow"/>
        <family val="2"/>
      </rPr>
      <t xml:space="preserve">ml </t>
    </r>
    <r>
      <rPr>
        <sz val="10"/>
        <rFont val="Century Schoolbook"/>
        <family val="1"/>
      </rPr>
      <t>21030803</t>
    </r>
  </si>
  <si>
    <r>
      <t xml:space="preserve">PROBETAS GRADUADAS </t>
    </r>
    <r>
      <rPr>
        <sz val="10"/>
        <rFont val="Century Schoolbook"/>
        <family val="1"/>
      </rPr>
      <t>250:1</t>
    </r>
    <r>
      <rPr>
        <sz val="10"/>
        <rFont val="Arial Narrow"/>
        <family val="2"/>
      </rPr>
      <t xml:space="preserve">ml </t>
    </r>
    <r>
      <rPr>
        <sz val="10"/>
        <rFont val="Century Schoolbook"/>
        <family val="1"/>
      </rPr>
      <t>210031103</t>
    </r>
  </si>
  <si>
    <r>
      <t xml:space="preserve">PROBETA GRADUADA </t>
    </r>
    <r>
      <rPr>
        <sz val="10"/>
        <rFont val="Century Schoolbook"/>
        <family val="1"/>
      </rPr>
      <t>500:5</t>
    </r>
    <r>
      <rPr>
        <sz val="10"/>
        <rFont val="Arial Narrow"/>
        <family val="2"/>
      </rPr>
      <t xml:space="preserve">ml </t>
    </r>
    <r>
      <rPr>
        <sz val="10"/>
        <rFont val="Century Schoolbook"/>
        <family val="1"/>
      </rPr>
      <t>21031403</t>
    </r>
  </si>
  <si>
    <r>
      <t xml:space="preserve">PROBETA GRADUADA </t>
    </r>
    <r>
      <rPr>
        <sz val="10"/>
        <rFont val="Century Schoolbook"/>
        <family val="1"/>
      </rPr>
      <t>1000:10</t>
    </r>
    <r>
      <rPr>
        <sz val="10"/>
        <rFont val="Arial Narrow"/>
        <family val="2"/>
      </rPr>
      <t xml:space="preserve">ml </t>
    </r>
    <r>
      <rPr>
        <sz val="10"/>
        <rFont val="Century Schoolbook"/>
        <family val="1"/>
      </rPr>
      <t>21031603</t>
    </r>
  </si>
  <si>
    <t>GRADILLAS PARA MICROTUBOS</t>
  </si>
  <si>
    <r>
      <t xml:space="preserve">PIPETEADOR PI-PUMP HASTA </t>
    </r>
    <r>
      <rPr>
        <sz val="10"/>
        <rFont val="Century Schoolbook"/>
        <family val="1"/>
      </rPr>
      <t>25</t>
    </r>
    <r>
      <rPr>
        <sz val="10"/>
        <rFont val="Arial Narrow"/>
        <family val="2"/>
      </rPr>
      <t xml:space="preserve"> ML</t>
    </r>
  </si>
  <si>
    <t>TIMER/CUENTAMINUTOS/DOBLE/DIGITAL/JUMBO</t>
  </si>
  <si>
    <r>
      <t xml:space="preserve">TERMO-HIGROMETRO DIGITAL BOE </t>
    </r>
    <r>
      <rPr>
        <sz val="10"/>
        <rFont val="Century Schoolbook"/>
        <family val="1"/>
      </rPr>
      <t>327</t>
    </r>
  </si>
  <si>
    <r>
      <t xml:space="preserve">CAMARA NEUBAUER IMPROVED C/ESPEJO </t>
    </r>
    <r>
      <rPr>
        <sz val="10"/>
        <rFont val="Century Schoolbook"/>
        <family val="1"/>
      </rPr>
      <t>06100300</t>
    </r>
  </si>
  <si>
    <r>
      <t xml:space="preserve">MICROPIPETA BOECO VOLUMEN FIJO </t>
    </r>
    <r>
      <rPr>
        <sz val="10"/>
        <rFont val="Century Schoolbook"/>
        <family val="1"/>
      </rPr>
      <t>5</t>
    </r>
    <r>
      <rPr>
        <sz val="10"/>
        <rFont val="Arial Narrow"/>
        <family val="2"/>
      </rPr>
      <t xml:space="preserve">UL </t>
    </r>
  </si>
  <si>
    <r>
      <t xml:space="preserve">MICROPIPETA BOECO VOLUMEN FIJO DE </t>
    </r>
    <r>
      <rPr>
        <sz val="10"/>
        <rFont val="Century Schoolbook"/>
        <family val="1"/>
      </rPr>
      <t>10</t>
    </r>
    <r>
      <rPr>
        <sz val="10"/>
        <rFont val="Arial Narrow"/>
        <family val="2"/>
      </rPr>
      <t xml:space="preserve"> UL </t>
    </r>
  </si>
  <si>
    <r>
      <t xml:space="preserve">MICROPIPETA BOECO DE VOLUMEN FIJO </t>
    </r>
    <r>
      <rPr>
        <sz val="10"/>
        <rFont val="Century Schoolbook"/>
        <family val="1"/>
      </rPr>
      <t>50</t>
    </r>
    <r>
      <rPr>
        <sz val="10"/>
        <rFont val="Arial Narrow"/>
        <family val="2"/>
      </rPr>
      <t xml:space="preserve">UL </t>
    </r>
  </si>
  <si>
    <r>
      <t xml:space="preserve">MICROPIPETA BOECO VOLUMEN FIJO DE </t>
    </r>
    <r>
      <rPr>
        <sz val="10"/>
        <rFont val="Century Schoolbook"/>
        <family val="1"/>
      </rPr>
      <t>500</t>
    </r>
    <r>
      <rPr>
        <sz val="10"/>
        <rFont val="Arial Narrow"/>
        <family val="2"/>
      </rPr>
      <t xml:space="preserve"> UL </t>
    </r>
  </si>
  <si>
    <t>531404 0701 002</t>
  </si>
  <si>
    <t>SALDOS CONTRATOS 2019</t>
  </si>
  <si>
    <r>
      <t xml:space="preserve">Saldo por contrato </t>
    </r>
    <r>
      <rPr>
        <sz val="10"/>
        <rFont val="Century Schoolbook"/>
        <family val="1"/>
      </rPr>
      <t>2019</t>
    </r>
    <r>
      <rPr>
        <sz val="10"/>
        <rFont val="Arial Narrow"/>
        <family val="2"/>
      </rPr>
      <t xml:space="preserve">: Contrato del servicio de acceso a una red avanzada de internet, Nivel Avanzado </t>
    </r>
    <r>
      <rPr>
        <sz val="10"/>
        <rFont val="Century Schoolbook"/>
        <family val="1"/>
      </rPr>
      <t>1</t>
    </r>
  </si>
  <si>
    <r>
      <t xml:space="preserve">Saldo por contrato </t>
    </r>
    <r>
      <rPr>
        <sz val="10"/>
        <rFont val="Century Schoolbook"/>
        <family val="1"/>
      </rPr>
      <t>2019</t>
    </r>
    <r>
      <rPr>
        <sz val="10"/>
        <rFont val="Arial Narrow"/>
        <family val="2"/>
      </rPr>
      <t>: Contrato del servicio de arrendamiento de equipos para infraestructura WIFI</t>
    </r>
  </si>
  <si>
    <t>530301 0701 001</t>
  </si>
  <si>
    <r>
      <t xml:space="preserve">Saldo por contrato </t>
    </r>
    <r>
      <rPr>
        <sz val="10"/>
        <rFont val="Century Schoolbook"/>
        <family val="1"/>
      </rPr>
      <t>2019</t>
    </r>
    <r>
      <rPr>
        <sz val="10"/>
        <rFont val="Arial Narrow"/>
        <family val="2"/>
      </rPr>
      <t>: ADQUISICION DE PASAJES AÉREOS NACIONALES E INTL. PROY DE INVEST</t>
    </r>
  </si>
  <si>
    <t>530402 0701 001</t>
  </si>
  <si>
    <t xml:space="preserve">Instalación, Mantenimiento y Reparación de Edificios, Locales, Residencias de Propiedad de las Entidades Públicas </t>
  </si>
  <si>
    <r>
      <t xml:space="preserve">Saldo por contrato </t>
    </r>
    <r>
      <rPr>
        <sz val="10"/>
        <rFont val="Century Schoolbook"/>
        <family val="1"/>
      </rPr>
      <t>2019</t>
    </r>
    <r>
      <rPr>
        <sz val="10"/>
        <rFont val="Arial Narrow"/>
        <family val="2"/>
      </rPr>
      <t>: ADECUACION DE UNA CANCHA DE CÉSPED SINTÉTICO</t>
    </r>
  </si>
  <si>
    <r>
      <t xml:space="preserve">Saldo por contrato </t>
    </r>
    <r>
      <rPr>
        <sz val="10"/>
        <rFont val="Century Schoolbook"/>
        <family val="1"/>
      </rPr>
      <t>2019</t>
    </r>
    <r>
      <rPr>
        <sz val="10"/>
        <rFont val="Arial Narrow"/>
        <family val="2"/>
      </rPr>
      <t xml:space="preserve">: SERVICIO Y MANT. DE PINTURA EXTERIOR DE BLOQUES DE LAB FIC Y FCQS </t>
    </r>
  </si>
  <si>
    <t>530402 0701 002</t>
  </si>
  <si>
    <r>
      <t xml:space="preserve">Saldo por contrato </t>
    </r>
    <r>
      <rPr>
        <sz val="10"/>
        <rFont val="Century Schoolbook"/>
        <family val="1"/>
      </rPr>
      <t>2019:</t>
    </r>
    <r>
      <rPr>
        <sz val="10"/>
        <rFont val="Arial Narrow"/>
        <family val="2"/>
      </rPr>
      <t xml:space="preserve"> ADECUACION DE LOS LABORATORIOS DE INVESTIGACION DE LA FCQS DE LA UTMACH </t>
    </r>
  </si>
  <si>
    <t xml:space="preserve">Honorarios profesionales por concepto de la coordinación del Plan de Perfeccionamiento Académico </t>
  </si>
  <si>
    <t>Honorarios profesionales por concepto de curso de capacitación al personal del Biomódulo - Bioterio</t>
  </si>
  <si>
    <r>
      <t xml:space="preserve">Saldo por contrato </t>
    </r>
    <r>
      <rPr>
        <sz val="10"/>
        <rFont val="Century Schoolbook"/>
        <family val="1"/>
      </rPr>
      <t>2019</t>
    </r>
    <r>
      <rPr>
        <sz val="10"/>
        <rFont val="Arial Narrow"/>
        <family val="2"/>
      </rPr>
      <t>: SERVICIO DE ANALISIS QUIMICO DE MUESTRA DE TEJIDOS DE PLANTAS PARA EJECUC DE PROYECTO DE INVEST FCA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</si>
  <si>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</si>
  <si>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rFont val="Century Schoolbook"/>
        <family val="1"/>
      </rPr>
      <t>2.-</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</si>
  <si>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color theme="1"/>
        <rFont val="Century Schoolbook"/>
        <family val="1"/>
      </rPr>
      <t>4.-</t>
    </r>
    <r>
      <rPr>
        <sz val="10"/>
        <color theme="1"/>
        <rFont val="Arial Narrow"/>
        <family val="2"/>
      </rPr>
      <t xml:space="preserve"> Elaborar la Evaluación de la Planificación Operativa Anual.</t>
    </r>
  </si>
  <si>
    <r>
      <rPr>
        <b/>
        <sz val="9"/>
        <color theme="1"/>
        <rFont val="Century Schoolbook"/>
        <family val="1"/>
      </rPr>
      <t>1.-</t>
    </r>
    <r>
      <rPr>
        <sz val="10"/>
        <color theme="1"/>
        <rFont val="Arial Narrow"/>
        <family val="2"/>
      </rPr>
      <t xml:space="preserve"> Plan Operativo Anual y Evaluación del POA.</t>
    </r>
  </si>
  <si>
    <r>
      <t xml:space="preserve">Ver anexo Matriz de proyectos de investigación vigentes con corte junio </t>
    </r>
    <r>
      <rPr>
        <sz val="10"/>
        <rFont val="Century Schoolbook"/>
        <family val="1"/>
      </rPr>
      <t>2019.</t>
    </r>
    <r>
      <rPr>
        <sz val="10"/>
        <rFont val="Arial Narrow"/>
        <family val="2"/>
      </rPr>
      <t xml:space="preserve">
(Investigación)</t>
    </r>
  </si>
  <si>
    <r>
      <rPr>
        <b/>
        <sz val="9"/>
        <color theme="1"/>
        <rFont val="Century Schoolbook"/>
        <family val="1"/>
      </rPr>
      <t>3.-</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</si>
  <si>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</si>
  <si>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</si>
  <si>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EDITORIAL UTMACH</t>
  </si>
  <si>
    <t>Aumentar la producción, competitividad y posicionamiento de la editorial universitaria.</t>
  </si>
  <si>
    <r>
      <rPr>
        <b/>
        <sz val="9"/>
        <rFont val="Century Schoolbook"/>
        <family val="1"/>
      </rPr>
      <t>1.-</t>
    </r>
    <r>
      <rPr>
        <sz val="10"/>
        <rFont val="Arial Narrow"/>
        <family val="2"/>
      </rPr>
      <t xml:space="preserve"> Gestionar los procesos y productos editoriales para la difusión del conocimiento científico.</t>
    </r>
  </si>
  <si>
    <t>N° de procesos editoriales ejecutados</t>
  </si>
  <si>
    <r>
      <rPr>
        <b/>
        <sz val="9"/>
        <rFont val="Century Schoolbook"/>
        <family val="1"/>
      </rPr>
      <t>1.-</t>
    </r>
    <r>
      <rPr>
        <sz val="10"/>
        <rFont val="Arial Narrow"/>
        <family val="2"/>
      </rPr>
      <t xml:space="preserve"> Coordinar el proceso editorial por texto.
</t>
    </r>
    <r>
      <rPr>
        <b/>
        <sz val="9"/>
        <rFont val="Century Schoolbook"/>
        <family val="1"/>
      </rPr>
      <t>2.-</t>
    </r>
    <r>
      <rPr>
        <sz val="10"/>
        <rFont val="Arial Narrow"/>
        <family val="2"/>
      </rPr>
      <t xml:space="preserve"> Verificar las hojas de ruta y controlar el flujo de trabajo de los autores.
</t>
    </r>
    <r>
      <rPr>
        <b/>
        <sz val="9"/>
        <rFont val="Century Schoolbook"/>
        <family val="1"/>
      </rPr>
      <t>3.-</t>
    </r>
    <r>
      <rPr>
        <sz val="10"/>
        <rFont val="Arial Narrow"/>
        <family val="2"/>
      </rPr>
      <t xml:space="preserve"> Seleccionar árbitros para evaluación de propuestas y originales.</t>
    </r>
  </si>
  <si>
    <r>
      <rPr>
        <b/>
        <sz val="9"/>
        <rFont val="Century Schoolbook"/>
        <family val="1"/>
      </rPr>
      <t xml:space="preserve">1.- </t>
    </r>
    <r>
      <rPr>
        <sz val="10"/>
        <rFont val="Arial Narrow"/>
        <family val="2"/>
      </rPr>
      <t>Reporte de la gestión de procesos y productos editoriales para la difusión del conocimiento científico.</t>
    </r>
  </si>
  <si>
    <t>* Luis Brito Gaona,
  Director del Centro de Investigación
* Karina Lozano Zambrano,
  Jefe Editor</t>
  </si>
  <si>
    <t>530204 0701 001</t>
  </si>
  <si>
    <t>Aumentar la producción, competitividad y posicionamiento de la editorial universitaria.</t>
  </si>
  <si>
    <r>
      <rPr>
        <b/>
        <sz val="9"/>
        <color theme="1"/>
        <rFont val="Century Schoolbook"/>
        <family val="1"/>
      </rPr>
      <t>2.-</t>
    </r>
    <r>
      <rPr>
        <sz val="10"/>
        <color theme="1"/>
        <rFont val="Arial Narrow"/>
        <family val="2"/>
      </rPr>
      <t xml:space="preserve"> Diseñar y/o actualizar los programas de difusión de los Productos editoriales.</t>
    </r>
  </si>
  <si>
    <t>N° de productos editoriales diseñados</t>
  </si>
  <si>
    <r>
      <rPr>
        <b/>
        <sz val="9"/>
        <color theme="1"/>
        <rFont val="Century Schoolbook"/>
        <family val="1"/>
      </rPr>
      <t>1.-</t>
    </r>
    <r>
      <rPr>
        <sz val="10"/>
        <color theme="1"/>
        <rFont val="Arial Narrow"/>
        <family val="2"/>
      </rPr>
      <t xml:space="preserve"> Elaborar las bases de la convocatoria.
</t>
    </r>
    <r>
      <rPr>
        <b/>
        <sz val="9"/>
        <color theme="1"/>
        <rFont val="Century Schoolbook"/>
        <family val="1"/>
      </rPr>
      <t>2.-</t>
    </r>
    <r>
      <rPr>
        <sz val="10"/>
        <color theme="1"/>
        <rFont val="Arial Narrow"/>
        <family val="2"/>
      </rPr>
      <t xml:space="preserve"> Elaborar hojas de rutas para el proceso editorial e la convocatoria.</t>
    </r>
  </si>
  <si>
    <r>
      <rPr>
        <b/>
        <sz val="9"/>
        <color theme="1"/>
        <rFont val="Century Schoolbook"/>
        <family val="1"/>
      </rPr>
      <t>1.-</t>
    </r>
    <r>
      <rPr>
        <sz val="10"/>
        <color theme="1"/>
        <rFont val="Arial Narrow"/>
        <family val="2"/>
      </rPr>
      <t xml:space="preserve"> Reporte de Diseño y/o actualización de los programas de difusión de los Productos editoriales.</t>
    </r>
  </si>
  <si>
    <t>Renovación licencia anual PAPERPILE</t>
  </si>
  <si>
    <t>Licencia para gestión editorial (ADOBE)</t>
  </si>
  <si>
    <t>530807 0701 002</t>
  </si>
  <si>
    <t>Materiales de Impresión, Fotografía, Reproducción y Publicaciones</t>
  </si>
  <si>
    <t>Aumentar la producción, competitividad y posicionamiento de la editorial universitaria.</t>
  </si>
  <si>
    <r>
      <rPr>
        <b/>
        <sz val="9"/>
        <rFont val="Century Schoolbook"/>
        <family val="1"/>
      </rPr>
      <t>3.-</t>
    </r>
    <r>
      <rPr>
        <sz val="10"/>
        <rFont val="Arial Narrow"/>
        <family val="2"/>
      </rPr>
      <t xml:space="preserve"> Presentar la planificación Operativa Anual y Evaluación de la Planificación Operativa Anual.</t>
    </r>
  </si>
  <si>
    <r>
      <rPr>
        <b/>
        <sz val="9"/>
        <color theme="1"/>
        <rFont val="Century Schoolbook"/>
        <family val="1"/>
      </rPr>
      <t>1.-</t>
    </r>
    <r>
      <rPr>
        <sz val="10"/>
        <color theme="1"/>
        <rFont val="Arial Narrow"/>
        <family val="2"/>
      </rPr>
      <t xml:space="preserve"> Plan Operativo Anual y Evaluación del POA.</t>
    </r>
  </si>
  <si>
    <t>Aumentar la producción, competitividad y posicionamiento de la editorial universitaria.</t>
  </si>
  <si>
    <r>
      <rPr>
        <b/>
        <sz val="9"/>
        <color theme="1"/>
        <rFont val="Century Schoolbook"/>
        <family val="1"/>
      </rPr>
      <t>4.-</t>
    </r>
    <r>
      <rPr>
        <sz val="10"/>
        <color theme="1"/>
        <rFont val="Arial Narrow"/>
        <family val="2"/>
      </rPr>
      <t xml:space="preserve"> Organizar el Archivo de Gestión.</t>
    </r>
  </si>
  <si>
    <r>
      <rPr>
        <b/>
        <sz val="9"/>
        <color theme="1"/>
        <rFont val="Century Schoolbook"/>
        <family val="1"/>
      </rPr>
      <t>1.-</t>
    </r>
    <r>
      <rPr>
        <sz val="10"/>
        <color theme="1"/>
        <rFont val="Arial Narrow"/>
        <family val="2"/>
      </rPr>
      <t xml:space="preserve"> Elaborar la documentación de la Dependencia.
</t>
    </r>
    <r>
      <rPr>
        <b/>
        <sz val="9"/>
        <color theme="1"/>
        <rFont val="Century Schoolbook"/>
        <family val="1"/>
      </rPr>
      <t>2.-</t>
    </r>
    <r>
      <rPr>
        <sz val="10"/>
        <color theme="1"/>
        <rFont val="Arial Narrow"/>
        <family val="2"/>
      </rPr>
      <t xml:space="preserve"> Mantener el archivo físico en forma cronológica.
</t>
    </r>
    <r>
      <rPr>
        <b/>
        <sz val="9"/>
        <color theme="1"/>
        <rFont val="Century Schoolbook"/>
        <family val="1"/>
      </rPr>
      <t>3.-</t>
    </r>
    <r>
      <rPr>
        <sz val="10"/>
        <color theme="1"/>
        <rFont val="Arial Narrow"/>
        <family val="2"/>
      </rPr>
      <t xml:space="preserve"> Incorporar información en las matrices del archivo de gestión.</t>
    </r>
  </si>
  <si>
    <r>
      <rPr>
        <b/>
        <sz val="9"/>
        <color theme="1"/>
        <rFont val="Century Schoolbook"/>
        <family val="1"/>
      </rPr>
      <t>1.-</t>
    </r>
    <r>
      <rPr>
        <sz val="10"/>
        <color theme="1"/>
        <rFont val="Arial Narrow"/>
        <family val="2"/>
      </rPr>
      <t xml:space="preserve"> Inventario Documental.</t>
    </r>
  </si>
  <si>
    <t>TOTAL POA CENTRO DE INVESTIGACIONES 2020:</t>
  </si>
  <si>
    <t>TOTAL PRESUPUESTO ESTIMATIVO CENTRO DE INVESTIGACIONES 2020:</t>
  </si>
  <si>
    <t>RESUMEN PRESUPUESTO ESTIMADO DEL CENTRO DE INVESTIGACIONES 2020</t>
  </si>
  <si>
    <t>PARTIDA</t>
  </si>
  <si>
    <t>CONCEPTO</t>
  </si>
  <si>
    <t>VALOR</t>
  </si>
  <si>
    <t>Remuneración   Mensual Unificada  de Docentes del  Magisterio  y Docentes e Investigadores Universitarios</t>
  </si>
  <si>
    <t>Ing. Verónica Ayala León, Mgs.</t>
  </si>
  <si>
    <t>DIRECTORA DE PLANIFICACIÓN</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</si>
  <si>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</si>
  <si>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</si>
  <si>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</si>
  <si>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</si>
  <si>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</si>
  <si>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</si>
  <si>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51</t>
    </r>
    <r>
      <rPr>
        <sz val="11"/>
        <color theme="1"/>
        <rFont val="Arial Narrow"/>
        <family val="2"/>
      </rPr>
      <t xml:space="preserve"> Gastos de personal</t>
    </r>
  </si>
  <si>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</si>
  <si>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58</t>
    </r>
    <r>
      <rPr>
        <sz val="11"/>
        <color theme="1"/>
        <rFont val="Arial Narrow"/>
        <family val="2"/>
      </rPr>
      <t xml:space="preserve"> Transferencias y Donaciones Corrientes</t>
    </r>
  </si>
  <si>
    <r>
      <rPr>
        <sz val="11"/>
        <color theme="1"/>
        <rFont val="Century Schoolbook"/>
        <family val="1"/>
      </rPr>
      <t>84</t>
    </r>
    <r>
      <rPr>
        <sz val="11"/>
        <color theme="1"/>
        <rFont val="Arial Narrow"/>
        <family val="2"/>
      </rPr>
      <t xml:space="preserve"> Bienes de Larga Duración</t>
    </r>
  </si>
  <si>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</si>
  <si>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</si>
  <si>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</si>
  <si>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</si>
  <si>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</si>
  <si>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</si>
  <si>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</si>
  <si>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</si>
  <si>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</si>
  <si>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</si>
  <si>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</si>
  <si>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</si>
  <si>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</si>
  <si>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</si>
  <si>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</si>
  <si>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</si>
  <si>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</si>
  <si>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</si>
  <si>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</si>
  <si>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</si>
  <si>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</si>
  <si>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EJES ESTRATÉGICOS DE LA UTMACH</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</si>
  <si>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</si>
  <si>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</si>
  <si>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</si>
  <si>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</si>
  <si>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</si>
  <si>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</si>
  <si>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</si>
  <si>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</si>
  <si>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LINEAMIENTOS ESTRATÉGICOS DE LA UTMACH</t>
  </si>
  <si>
    <t>1 Creatividad e innovación en la oferta académica.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</si>
  <si>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</si>
  <si>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</si>
  <si>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</si>
  <si>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</si>
  <si>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</si>
  <si>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</si>
  <si>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</si>
  <si>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</si>
  <si>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</si>
  <si>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</si>
  <si>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</si>
  <si>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</si>
  <si>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</si>
  <si>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</si>
  <si>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</si>
  <si>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</si>
  <si>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</si>
  <si>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</si>
  <si>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</si>
  <si>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</si>
  <si>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Incrementar la producción de artículos en revistas con indexación transnacional y regional.</t>
  </si>
  <si>
    <t>Fortalecer la creación de medios de difusión científica (revistas, proceedings) potencialmente indexables en corriente principal.</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</si>
  <si>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</si>
  <si>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</si>
  <si>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</si>
  <si>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</si>
  <si>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</si>
  <si>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</si>
  <si>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</si>
  <si>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</si>
  <si>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</si>
  <si>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</si>
  <si>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</si>
  <si>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</si>
  <si>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</si>
  <si>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</si>
  <si>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</si>
  <si>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</si>
  <si>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</si>
  <si>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</si>
  <si>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</si>
  <si>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</si>
  <si>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</si>
  <si>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</si>
  <si>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</si>
  <si>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</si>
  <si>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</si>
  <si>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</si>
  <si>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</si>
  <si>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</si>
  <si>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</si>
  <si>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</si>
  <si>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</si>
  <si>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</si>
  <si>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</si>
  <si>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</si>
  <si>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</si>
  <si>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</si>
  <si>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530402 0701 998</t>
  </si>
  <si>
    <t>Licencia Ezproxy</t>
  </si>
  <si>
    <t>Licencia PLUGGIN</t>
  </si>
  <si>
    <t>Suscripción a base de datos SCOPUS</t>
  </si>
  <si>
    <t>Pago de inscripciones a eventos académicos on line</t>
  </si>
  <si>
    <t>Suscripción - Manejo, gestión y seguimiento a Identificadores de Objeto Digital (DOI)</t>
  </si>
  <si>
    <t>Mejoramiento de procesamiento y almacenamiento para la infraestructura de servidores y comunicaciones UTMACH</t>
  </si>
  <si>
    <t>Suscripción a base de datos LEGACY EDUCA</t>
  </si>
  <si>
    <t>530606 0701 003</t>
  </si>
  <si>
    <t xml:space="preserve">Honorarios profesionales por concepto de la contratación de personal para la EDITORIAL UTMACH </t>
  </si>
  <si>
    <t>530612 0701 002</t>
  </si>
  <si>
    <t>Pago de capacitación para miembros de proyectos de investigación</t>
  </si>
  <si>
    <t>531407 0701 001</t>
  </si>
  <si>
    <t>840107 0701 002</t>
  </si>
  <si>
    <t xml:space="preserve">GPS y accesorios </t>
  </si>
  <si>
    <t xml:space="preserve">Trípode para cámara </t>
  </si>
  <si>
    <t>Regulador de voltaje para equipo de laboratorio -UPS</t>
  </si>
  <si>
    <t>N/A</t>
  </si>
  <si>
    <t xml:space="preserve">Se modificó esta meta, ya que debido a la emergencia sanitaria se solicitó la replanificación de las  actividades de formación (eventos académicos), a fin de que se desarrollen de forma virtual. </t>
  </si>
  <si>
    <t xml:space="preserve">El reporte del inventario documental de la Dirección de Investigación, es remitido en el segundo semestre en correspondencia a los acuerdos y capacitaciones sostenidas con la Unidad de Archivo General de la UTMACH. </t>
  </si>
  <si>
    <t xml:space="preserve">Disco Duro externo </t>
  </si>
  <si>
    <t>Cámara Nikon profesional</t>
  </si>
  <si>
    <t>Micrófono Samson Condensador (incluye cables para micrófonos)</t>
  </si>
  <si>
    <t>Micrófono de cañon (incluye cables para micrófonos)</t>
  </si>
  <si>
    <t xml:space="preserve">Registradores de datos bajo el agua TD-Diver </t>
  </si>
  <si>
    <t xml:space="preserve">Refrigerador de vitrina </t>
  </si>
  <si>
    <t xml:space="preserve">Scanner Vertical Epson </t>
  </si>
  <si>
    <t>TINTA EPSON  IMPRESORAS TINTA CONTINUA Y DUPLEX  / COLOR NEGRO</t>
  </si>
  <si>
    <t xml:space="preserve">TINTA EPSON  IMPRESORAS TINTA CONTINUA Y DUPLEX / COLOR CYAN </t>
  </si>
  <si>
    <t>Suscripción a base de datos TIRAND</t>
  </si>
  <si>
    <t>Se modificó esta meta, ya que debido a la emergencia sanitaria se realizó la replanificación del lanzamiento de los productos editoriales gestionados desde la Dirección de Investigación.</t>
  </si>
  <si>
    <r>
      <t xml:space="preserve">Elaboración:               </t>
    </r>
    <r>
      <rPr>
        <sz val="11"/>
        <color theme="1"/>
        <rFont val="Arial Narrow"/>
        <family val="2"/>
      </rPr>
      <t>Centro de Investigaciones</t>
    </r>
  </si>
  <si>
    <r>
      <t xml:space="preserve">Saldo contrato </t>
    </r>
    <r>
      <rPr>
        <sz val="10"/>
        <color theme="1"/>
        <rFont val="Century Schoolbook"/>
        <family val="1"/>
      </rPr>
      <t>2019</t>
    </r>
  </si>
  <si>
    <r>
      <t xml:space="preserve">Focusrite Scarlett </t>
    </r>
    <r>
      <rPr>
        <sz val="10"/>
        <color theme="1"/>
        <rFont val="Century Schoolbook"/>
        <family val="1"/>
      </rPr>
      <t>2</t>
    </r>
    <r>
      <rPr>
        <sz val="10"/>
        <color theme="1"/>
        <rFont val="Arial Narrow"/>
        <family val="2"/>
      </rPr>
      <t>i</t>
    </r>
    <r>
      <rPr>
        <sz val="10"/>
        <color theme="1"/>
        <rFont val="Century Schoolbook"/>
        <family val="1"/>
      </rPr>
      <t>2</t>
    </r>
  </si>
  <si>
    <r>
      <t>Tinta EPSON T</t>
    </r>
    <r>
      <rPr>
        <sz val="10"/>
        <rFont val="Century Schoolbook"/>
        <family val="1"/>
      </rPr>
      <t>941</t>
    </r>
    <r>
      <rPr>
        <sz val="10"/>
        <rFont val="Arial Narrow"/>
        <family val="2"/>
      </rPr>
      <t xml:space="preserve"> NEGRO WFC</t>
    </r>
    <r>
      <rPr>
        <sz val="10"/>
        <rFont val="Century Schoolbook"/>
        <family val="1"/>
      </rPr>
      <t>5710/5790 5000</t>
    </r>
    <r>
      <rPr>
        <sz val="10"/>
        <rFont val="Arial Narrow"/>
        <family val="2"/>
      </rPr>
      <t xml:space="preserve"> pág. T</t>
    </r>
    <r>
      <rPr>
        <sz val="10"/>
        <rFont val="Century Schoolbook"/>
        <family val="1"/>
      </rPr>
      <t>941120</t>
    </r>
    <r>
      <rPr>
        <sz val="10"/>
        <rFont val="Arial Narrow"/>
        <family val="2"/>
      </rPr>
      <t>-AL</t>
    </r>
  </si>
  <si>
    <r>
      <t>Tinta EPSON T</t>
    </r>
    <r>
      <rPr>
        <sz val="10"/>
        <rFont val="Century Schoolbook"/>
        <family val="1"/>
      </rPr>
      <t>941</t>
    </r>
    <r>
      <rPr>
        <sz val="10"/>
        <rFont val="Arial Narrow"/>
        <family val="2"/>
      </rPr>
      <t xml:space="preserve"> CYAN WFC</t>
    </r>
    <r>
      <rPr>
        <sz val="10"/>
        <rFont val="Century Schoolbook"/>
        <family val="1"/>
      </rPr>
      <t>5710/5790 5000</t>
    </r>
    <r>
      <rPr>
        <sz val="10"/>
        <rFont val="Arial Narrow"/>
        <family val="2"/>
      </rPr>
      <t xml:space="preserve"> pág. T</t>
    </r>
    <r>
      <rPr>
        <sz val="10"/>
        <rFont val="Century Schoolbook"/>
        <family val="1"/>
      </rPr>
      <t>941220</t>
    </r>
    <r>
      <rPr>
        <sz val="10"/>
        <rFont val="Arial Narrow"/>
        <family val="2"/>
      </rPr>
      <t>-AL</t>
    </r>
  </si>
  <si>
    <r>
      <t>Tinta EPSON T</t>
    </r>
    <r>
      <rPr>
        <sz val="10"/>
        <rFont val="Century Schoolbook"/>
        <family val="1"/>
      </rPr>
      <t>941</t>
    </r>
    <r>
      <rPr>
        <sz val="10"/>
        <rFont val="Arial Narrow"/>
        <family val="2"/>
      </rPr>
      <t xml:space="preserve"> MAGENTA  WFC</t>
    </r>
    <r>
      <rPr>
        <sz val="10"/>
        <rFont val="Century Schoolbook"/>
        <family val="1"/>
      </rPr>
      <t>5710/5790 5000</t>
    </r>
    <r>
      <rPr>
        <sz val="10"/>
        <rFont val="Arial Narrow"/>
        <family val="2"/>
      </rPr>
      <t xml:space="preserve"> pág. T</t>
    </r>
    <r>
      <rPr>
        <sz val="10"/>
        <rFont val="Century Schoolbook"/>
        <family val="1"/>
      </rPr>
      <t>941320</t>
    </r>
    <r>
      <rPr>
        <sz val="10"/>
        <rFont val="Arial Narrow"/>
        <family val="2"/>
      </rPr>
      <t>-AL</t>
    </r>
  </si>
  <si>
    <r>
      <t>Tinta EPSON T</t>
    </r>
    <r>
      <rPr>
        <sz val="10"/>
        <rFont val="Century Schoolbook"/>
        <family val="1"/>
      </rPr>
      <t>941</t>
    </r>
    <r>
      <rPr>
        <sz val="10"/>
        <rFont val="Arial Narrow"/>
        <family val="2"/>
      </rPr>
      <t xml:space="preserve"> YELLOW WFC</t>
    </r>
    <r>
      <rPr>
        <sz val="10"/>
        <rFont val="Century Schoolbook"/>
        <family val="1"/>
      </rPr>
      <t>5710/5790 5000</t>
    </r>
    <r>
      <rPr>
        <sz val="10"/>
        <rFont val="Arial Narrow"/>
        <family val="2"/>
      </rPr>
      <t xml:space="preserve"> pág. T</t>
    </r>
    <r>
      <rPr>
        <sz val="10"/>
        <rFont val="Century Schoolbook"/>
        <family val="1"/>
      </rPr>
      <t>941420</t>
    </r>
    <r>
      <rPr>
        <sz val="10"/>
        <rFont val="Arial Narrow"/>
        <family val="2"/>
      </rPr>
      <t>-AL</t>
    </r>
  </si>
  <si>
    <r>
      <t>FUENTE</t>
    </r>
    <r>
      <rPr>
        <sz val="11"/>
        <color theme="1"/>
        <rFont val="Century Schoolbook"/>
        <family val="1"/>
      </rPr>
      <t xml:space="preserve"> 998</t>
    </r>
  </si>
  <si>
    <r>
      <rPr>
        <b/>
        <sz val="9"/>
        <rFont val="Century Schoolbook"/>
        <family val="1"/>
      </rPr>
      <t>1.-</t>
    </r>
    <r>
      <rPr>
        <sz val="10"/>
        <rFont val="Arial Narrow"/>
        <family val="2"/>
      </rPr>
      <t xml:space="preserve"> Gestionar la aprobación de los programas y/o proyectos de investigación, cuya evaluación fue favorable por los pares académicos en la convocatoria vigente. 
</t>
    </r>
    <r>
      <rPr>
        <b/>
        <sz val="9"/>
        <rFont val="Century Schoolbook"/>
        <family val="1"/>
      </rPr>
      <t>2.-</t>
    </r>
    <r>
      <rPr>
        <sz val="10"/>
        <rFont val="Arial Narrow"/>
        <family val="2"/>
      </rPr>
      <t xml:space="preserve"> Gestionar el cierre académico y administrativo de los programas y/o proyectos de investigación ante el H. Consejo Universitario que han cumplido con los requisitos establecidos para tal fin. </t>
    </r>
  </si>
  <si>
    <r>
      <rPr>
        <b/>
        <sz val="9"/>
        <color theme="1"/>
        <rFont val="Century Schoolbook"/>
        <family val="1"/>
      </rPr>
      <t>1.-</t>
    </r>
    <r>
      <rPr>
        <sz val="10"/>
        <color theme="1"/>
        <rFont val="Arial Narrow"/>
        <family val="2"/>
      </rPr>
      <t xml:space="preserve"> Elaborar un presupuesto estimativo de los requerimientos anuales.
</t>
    </r>
    <r>
      <rPr>
        <b/>
        <sz val="9"/>
        <color theme="1"/>
        <rFont val="Century Schoolbook"/>
        <family val="1"/>
      </rPr>
      <t>2.-</t>
    </r>
    <r>
      <rPr>
        <sz val="10"/>
        <color theme="1"/>
        <rFont val="Arial Narrow"/>
        <family val="2"/>
      </rPr>
      <t xml:space="preserve"> Compilar los requerimientos por grupo de gasto.
</t>
    </r>
    <r>
      <rPr>
        <b/>
        <sz val="9"/>
        <color theme="1"/>
        <rFont val="Century Schoolbook"/>
        <family val="1"/>
      </rPr>
      <t>3.-</t>
    </r>
    <r>
      <rPr>
        <sz val="10"/>
        <color theme="1"/>
        <rFont val="Arial Narrow"/>
        <family val="2"/>
      </rPr>
      <t xml:space="preserve"> Elaborar la Planificación Operativa Anual.
</t>
    </r>
    <r>
      <rPr>
        <b/>
        <sz val="9"/>
        <rFont val="Century Schoolbook"/>
        <family val="1"/>
      </rPr>
      <t>4.-</t>
    </r>
    <r>
      <rPr>
        <sz val="10"/>
        <color rgb="FFFF0000"/>
        <rFont val="Arial Narrow"/>
        <family val="2"/>
      </rPr>
      <t xml:space="preserve"> </t>
    </r>
    <r>
      <rPr>
        <sz val="10"/>
        <color theme="1"/>
        <rFont val="Arial Narrow"/>
        <family val="2"/>
      </rPr>
      <t>Elaborar la Evaluación de la Planificación Operativa Anual.</t>
    </r>
  </si>
  <si>
    <t xml:space="preserve">PLANCHA CALENTADORA CON AGITACIÓN MECANICA </t>
  </si>
  <si>
    <t xml:space="preserve">ANALIZADOR DE HUMEDAD </t>
  </si>
  <si>
    <t>Columna RR Accuore optimizada para LC-MS</t>
  </si>
  <si>
    <t>Suscripción Paquete de Bibliografía Básica de Cengage y ECOE</t>
  </si>
  <si>
    <t>TINTAS EPSON IMPRESORAS TINTA CONTINUA Y DUPLEX / COLOR YELLOW</t>
  </si>
  <si>
    <t>TINTAS EPSON  IMPRESORAS TINTA CONTINUA Y DUPLEX  / COLOR MAGENTA</t>
  </si>
  <si>
    <t>RESPALDOS DE BASE DE DATOS EN NUBE MEGA BUSSINESS</t>
  </si>
  <si>
    <t>MANTENIMIENTO Y REPARACION DE TRAMO DE FO EN ANILLO SECUNDARIO Y PRINCIPAL</t>
  </si>
  <si>
    <t>530811 0701 002</t>
  </si>
  <si>
    <t>Insumos, Materiales y Suministros para Construcción, Electricidad, Plomería, Carpintería, Señalización Vial, Navegación, Contra Incendios y Placas</t>
  </si>
  <si>
    <t>CINTAS PARA ETIQUETADORA</t>
  </si>
  <si>
    <t>CABLE USB A SERIAL</t>
  </si>
  <si>
    <t xml:space="preserve">Puntero láser </t>
  </si>
  <si>
    <t>Plugin WEGLOT plan PRO</t>
  </si>
  <si>
    <t>ETIQUETADORA PARA CABLES</t>
  </si>
  <si>
    <t>UNIDAD</t>
  </si>
  <si>
    <t>OTDR</t>
  </si>
  <si>
    <t>RESMA DE PAPEL BOND A4 DE 75 GR*</t>
  </si>
  <si>
    <t>AGENDA EJECUTIVA*</t>
  </si>
  <si>
    <t>FLASH MEMORY 64 GB*</t>
  </si>
  <si>
    <t>PARES DE PILAS AA RECARGABLE*</t>
  </si>
  <si>
    <t>PARES DE PILAS AAA RECARGABLE*</t>
  </si>
  <si>
    <t>PAPELERA METÁLICA 2 SEVICIOS TIPO MALLA*</t>
  </si>
  <si>
    <t>ESFEROGRAFICO AZUL PUNTA FINA*</t>
  </si>
  <si>
    <t>ESFEROGRAFICO NEGRO PUNTA FINA*</t>
  </si>
  <si>
    <t>ESFEROGRAFICO ROJO PUNTA FINA*</t>
  </si>
  <si>
    <t>GRAPADORA NORMAL METALICA MEDIANA*</t>
  </si>
  <si>
    <t>CLIPS MARIPOSA CAJA DE 50 UNIDADES*</t>
  </si>
  <si>
    <t>CLIPS STANDAR 32 MM COLORES*</t>
  </si>
  <si>
    <t>PORTA CLIPS MAGNÉTICOS*</t>
  </si>
  <si>
    <t>ESTILETE MEDIANO*</t>
  </si>
  <si>
    <t>PORTAMINAS PLÁSTICO 0,5 MM*</t>
  </si>
  <si>
    <t>MINAS 0.5 MM*</t>
  </si>
  <si>
    <t>BORRADOR (GRANDE) PARA LAPIZ*</t>
  </si>
  <si>
    <t>MOUSE PAD CON APOYA MUNECAS DE GEL*</t>
  </si>
  <si>
    <t>ARCHIVADOR TIPO ACORDEON PLASTICO TAMAÑO A-4*</t>
  </si>
  <si>
    <t>PERFORADORA DE ESCRITORIO MEDIANA*</t>
  </si>
  <si>
    <t>NOTAS ADHESIVAS CUBO DE 5 COLORES 3X3"*</t>
  </si>
  <si>
    <t>TINTA CORRECTORA TIPO ESFERO*</t>
  </si>
  <si>
    <t>CARPETAS PLASTICAS UN LADO TRANSPARENTE*</t>
  </si>
  <si>
    <t>CARPETAS PLASTICAS DOS ANILLOS TAMANO OFICIO LOMO 5*</t>
  </si>
  <si>
    <t>SACAGRAPAS SEMI INDUSTRIAL*</t>
  </si>
  <si>
    <t>CINTA ADHESIVA TRANSPARENTE 18 X 50 YDAS*</t>
  </si>
  <si>
    <t>SOBRE MANILA F4*</t>
  </si>
  <si>
    <t>SOBRE MANILA F6*</t>
  </si>
  <si>
    <t>GRAPAS 26/6 CAJA DE 1000 U*</t>
  </si>
  <si>
    <t xml:space="preserve">BOLSO CUADRADO CON JALADERA </t>
  </si>
  <si>
    <t xml:space="preserve">CARTULINA A 4 VARIOS COLORES*   </t>
  </si>
  <si>
    <t xml:space="preserve">GRAPADORA INDUSTRIAL PARA 200 HOJAS*  </t>
  </si>
  <si>
    <t>SEPARADORES PLÁSTICOS A4 FUNDA 10 U*</t>
  </si>
  <si>
    <t>GOMAS BARRA 21 GR</t>
  </si>
  <si>
    <t>ARCHIVADOR TAMAÑO OFICIO LOMO 8 CMS</t>
  </si>
  <si>
    <t xml:space="preserve">SEÑALADORES TIPO BANDERITAS* </t>
  </si>
  <si>
    <t xml:space="preserve">Incubadora </t>
  </si>
  <si>
    <t>Módulo de control de reactor - pantalla táctil</t>
  </si>
  <si>
    <t>Acelerómetro con rango de medición de escala completa - sismómetro</t>
  </si>
  <si>
    <t>Destilador de vidrio para aceites</t>
  </si>
  <si>
    <t>Horno de esterilización y secado</t>
  </si>
  <si>
    <t xml:space="preserve">Calentador de bloque </t>
  </si>
  <si>
    <t xml:space="preserve">Centrífuga clínica </t>
  </si>
  <si>
    <t xml:space="preserve">Micrófono Inalámbrico </t>
  </si>
  <si>
    <t>Kit de luces para estudio. Difusores, Pedestales, case visico</t>
  </si>
  <si>
    <t>Kit Micrófono corbatero</t>
  </si>
  <si>
    <t xml:space="preserve">Gafas de realidad aumentada Oculus Go </t>
  </si>
  <si>
    <r>
      <t xml:space="preserve">BALON VOLUMETRICO AFORADO </t>
    </r>
    <r>
      <rPr>
        <sz val="10"/>
        <rFont val="Century Schoolbook"/>
        <family val="1"/>
      </rPr>
      <t>50</t>
    </r>
    <r>
      <rPr>
        <sz val="10"/>
        <rFont val="Arial Narrow"/>
        <family val="2"/>
      </rPr>
      <t xml:space="preserve">ml </t>
    </r>
  </si>
  <si>
    <r>
      <t xml:space="preserve">BALON VOLUMETRICO AFORADO </t>
    </r>
    <r>
      <rPr>
        <sz val="10"/>
        <rFont val="Century Schoolbook"/>
        <family val="1"/>
      </rPr>
      <t>100</t>
    </r>
    <r>
      <rPr>
        <sz val="10"/>
        <rFont val="Arial Narrow"/>
        <family val="2"/>
      </rPr>
      <t xml:space="preserve">ml </t>
    </r>
  </si>
  <si>
    <r>
      <t xml:space="preserve">BALON VOLUMETRICO AFORADO </t>
    </r>
    <r>
      <rPr>
        <sz val="10"/>
        <rFont val="Century Schoolbook"/>
        <family val="1"/>
      </rPr>
      <t>250</t>
    </r>
    <r>
      <rPr>
        <sz val="10"/>
        <rFont val="Arial Narrow"/>
        <family val="2"/>
      </rPr>
      <t xml:space="preserve">ml </t>
    </r>
  </si>
  <si>
    <r>
      <t xml:space="preserve">BALON VOLUMETRICO AFORADO </t>
    </r>
    <r>
      <rPr>
        <sz val="10"/>
        <rFont val="Century Schoolbook"/>
        <family val="1"/>
      </rPr>
      <t>500</t>
    </r>
    <r>
      <rPr>
        <sz val="10"/>
        <rFont val="Arial Narrow"/>
        <family val="2"/>
      </rPr>
      <t xml:space="preserve">ml </t>
    </r>
  </si>
  <si>
    <r>
      <t xml:space="preserve">BALON VOLUMETRICO AFORADO </t>
    </r>
    <r>
      <rPr>
        <sz val="10"/>
        <rFont val="Century Schoolbook"/>
        <family val="1"/>
      </rPr>
      <t>1000</t>
    </r>
    <r>
      <rPr>
        <sz val="10"/>
        <rFont val="Arial Narrow"/>
        <family val="2"/>
      </rPr>
      <t xml:space="preserve">ml </t>
    </r>
  </si>
  <si>
    <r>
      <t>VASO DE PRECIPITACION 5</t>
    </r>
    <r>
      <rPr>
        <sz val="10"/>
        <rFont val="Century Schoolbook"/>
        <family val="1"/>
      </rPr>
      <t>00</t>
    </r>
    <r>
      <rPr>
        <sz val="10"/>
        <rFont val="Arial Narrow"/>
        <family val="2"/>
      </rPr>
      <t xml:space="preserve">ml </t>
    </r>
    <r>
      <rPr>
        <sz val="10"/>
        <rFont val="Century Schoolbook"/>
        <family val="1"/>
      </rPr>
      <t>4110011</t>
    </r>
  </si>
  <si>
    <t xml:space="preserve">TUBO ENSAYO C/TAPA ROSCA </t>
  </si>
  <si>
    <t>Glucómetro ONE TOUCH</t>
  </si>
  <si>
    <r>
      <t xml:space="preserve">ERLENMEYER ESM. </t>
    </r>
    <r>
      <rPr>
        <sz val="10"/>
        <rFont val="Century Schoolbook"/>
        <family val="1"/>
      </rPr>
      <t>250</t>
    </r>
    <r>
      <rPr>
        <sz val="10"/>
        <rFont val="Arial Narrow"/>
        <family val="2"/>
      </rPr>
      <t xml:space="preserve"> ml </t>
    </r>
  </si>
  <si>
    <t>Mortero porcelana mediano</t>
  </si>
  <si>
    <t>Lámina de acrílico</t>
  </si>
  <si>
    <t>Estereomicrospopio de investigación con cámara digital y sistema de iluminación de luz fría (base de contraste oblicuo)</t>
  </si>
  <si>
    <t>Electrodo de referencia de Calomel</t>
  </si>
  <si>
    <t xml:space="preserve">Microcentrífuga para microtubos </t>
  </si>
  <si>
    <t>BAÑO TERMOSTATIZADO</t>
  </si>
  <si>
    <t xml:space="preserve">CAMPANA DE LABORATORIO CON FUNCIÓN DE VENTILADOR DE ESCAPE </t>
  </si>
  <si>
    <r>
      <t>Computador de escritorio: Procesador Intel Core I</t>
    </r>
    <r>
      <rPr>
        <sz val="10"/>
        <color theme="1"/>
        <rFont val="Century Schoolbook"/>
        <family val="1"/>
      </rPr>
      <t>7 9</t>
    </r>
    <r>
      <rPr>
        <sz val="10"/>
        <color theme="1"/>
        <rFont val="Arial Narrow"/>
        <family val="2"/>
      </rPr>
      <t xml:space="preserve">NA - </t>
    </r>
    <r>
      <rPr>
        <sz val="10"/>
        <color theme="1"/>
        <rFont val="Century Schoolbook"/>
        <family val="1"/>
      </rPr>
      <t>10</t>
    </r>
    <r>
      <rPr>
        <sz val="10"/>
        <color theme="1"/>
        <rFont val="Arial Narrow"/>
        <family val="2"/>
      </rPr>
      <t>MA. Gen.</t>
    </r>
  </si>
  <si>
    <t xml:space="preserve">PARES DE PILAS AA RECARGABLE* </t>
  </si>
  <si>
    <t xml:space="preserve">ESFEROGRAFICO AZUL PUNTA FINA*    </t>
  </si>
  <si>
    <t xml:space="preserve">ESFEROGRAFICO ROJO PUNTA FINA*    </t>
  </si>
  <si>
    <t xml:space="preserve">AGENDA EJECUTIVA* </t>
  </si>
  <si>
    <t>PARES DE PILAS AAA RECARGABLE</t>
  </si>
  <si>
    <t xml:space="preserve">GRAPADORA NORMAL METALICA MEDIANA* </t>
  </si>
  <si>
    <t>PORTA CLIPS MAGNÉTICOS</t>
  </si>
  <si>
    <t xml:space="preserve">ESTILETE MEDIANO*    </t>
  </si>
  <si>
    <t xml:space="preserve"> SACAGRAPAS SEMI INDUSTRIAL*</t>
  </si>
  <si>
    <t>BOLSO CUADRADO CON JALADERAS</t>
  </si>
  <si>
    <t xml:space="preserve">SEÑALADORES TIPO BANDERITAS*     </t>
  </si>
  <si>
    <t>840103 0701 002</t>
  </si>
  <si>
    <t>Mobiliarios (Bienes de larga duración)</t>
  </si>
  <si>
    <t>Varios mobiliarios para adecuación del Centro de Investigación</t>
  </si>
  <si>
    <t>Espectrofotómetro portátil SCIO RESEARCHER KIT</t>
  </si>
  <si>
    <r>
      <t xml:space="preserve">Cámara </t>
    </r>
    <r>
      <rPr>
        <sz val="10"/>
        <rFont val="Century Schoolbook"/>
        <family val="1"/>
      </rPr>
      <t>6</t>
    </r>
    <r>
      <rPr>
        <sz val="10"/>
        <rFont val="Arial Narrow"/>
        <family val="2"/>
      </rPr>
      <t xml:space="preserve">x multiespectral sensor 5-Band Multiespectral para Drone Inspire </t>
    </r>
    <r>
      <rPr>
        <sz val="10"/>
        <rFont val="Century Schoolbook"/>
        <family val="1"/>
      </rPr>
      <t>2</t>
    </r>
  </si>
  <si>
    <r>
      <t>YSI EcoSence Ph/EC</t>
    </r>
    <r>
      <rPr>
        <sz val="10"/>
        <rFont val="Century Schoolbook"/>
        <family val="1"/>
      </rPr>
      <t>1030</t>
    </r>
    <r>
      <rPr>
        <sz val="10"/>
        <rFont val="Arial Narrow"/>
        <family val="2"/>
      </rPr>
      <t>A (Salinidad, ph, TDS &amp; Temperatura)</t>
    </r>
  </si>
  <si>
    <r>
      <t xml:space="preserve">Fotómetro YSI </t>
    </r>
    <r>
      <rPr>
        <sz val="10"/>
        <rFont val="Century Schoolbook"/>
        <family val="1"/>
      </rPr>
      <t>9500</t>
    </r>
  </si>
  <si>
    <r>
      <t>Electrodo de Nh</t>
    </r>
    <r>
      <rPr>
        <sz val="10"/>
        <rFont val="Century Schoolbook"/>
        <family val="1"/>
      </rPr>
      <t>4</t>
    </r>
    <r>
      <rPr>
        <sz val="10"/>
        <rFont val="Arial Narrow"/>
        <family val="2"/>
      </rPr>
      <t xml:space="preserve"> para sonda Hanna</t>
    </r>
  </si>
  <si>
    <r>
      <t>Esterilizador SN</t>
    </r>
    <r>
      <rPr>
        <sz val="10"/>
        <rFont val="Century Schoolbook"/>
        <family val="1"/>
      </rPr>
      <t>30</t>
    </r>
  </si>
  <si>
    <t xml:space="preserve">UPS </t>
  </si>
  <si>
    <t>Mobiliarios</t>
  </si>
  <si>
    <t>PLAN OPERATIVO ANUAL 2020 AJUSTADO A LA REFORMA PRESUPUESTARIA N° 009/2020</t>
  </si>
  <si>
    <r>
      <t xml:space="preserve">PROBETAS GRADUADAS </t>
    </r>
    <r>
      <rPr>
        <sz val="10"/>
        <color theme="1"/>
        <rFont val="Century Schoolbook"/>
        <family val="1"/>
      </rPr>
      <t>10</t>
    </r>
    <r>
      <rPr>
        <sz val="10"/>
        <rFont val="Century Schoolbook"/>
        <family val="1"/>
      </rPr>
      <t>:0.5</t>
    </r>
    <r>
      <rPr>
        <sz val="10"/>
        <rFont val="Arial Narrow"/>
        <family val="2"/>
      </rPr>
      <t xml:space="preserve"> ML</t>
    </r>
  </si>
  <si>
    <r>
      <t xml:space="preserve">Termómetro digital Checktemp® </t>
    </r>
    <r>
      <rPr>
        <sz val="10"/>
        <color theme="1"/>
        <rFont val="Century Schoolbook"/>
        <family val="1"/>
      </rPr>
      <t>1</t>
    </r>
  </si>
  <si>
    <r>
      <t xml:space="preserve">Suscripción Ovid Español e-books Colección </t>
    </r>
    <r>
      <rPr>
        <sz val="10"/>
        <color theme="1"/>
        <rFont val="Century Schoolbook"/>
        <family val="1"/>
      </rPr>
      <t>2020</t>
    </r>
  </si>
  <si>
    <r>
      <t xml:space="preserve">Sencha Ext JS → Enterprise edition (Perpetual License)
Cantidad Mínima a adquirir: </t>
    </r>
    <r>
      <rPr>
        <sz val="10"/>
        <rFont val="Century Schoolbook"/>
        <family val="1"/>
      </rPr>
      <t>5</t>
    </r>
  </si>
  <si>
    <r>
      <t xml:space="preserve">CENTRIFUGA DE </t>
    </r>
    <r>
      <rPr>
        <sz val="10"/>
        <rFont val="Century Schoolbook"/>
        <family val="1"/>
      </rPr>
      <t>16</t>
    </r>
    <r>
      <rPr>
        <sz val="10"/>
        <rFont val="Arial Narrow"/>
        <family val="2"/>
      </rPr>
      <t xml:space="preserve"> TUBOS DE HASTA </t>
    </r>
    <r>
      <rPr>
        <sz val="10"/>
        <rFont val="Century Schoolbook"/>
        <family val="1"/>
      </rPr>
      <t>15</t>
    </r>
    <r>
      <rPr>
        <sz val="10"/>
        <rFont val="Arial Narrow"/>
        <family val="2"/>
      </rPr>
      <t xml:space="preserve"> ML</t>
    </r>
  </si>
  <si>
    <r>
      <t xml:space="preserve">MICROPIPETA BOECO VOLUMEN VARIABLE </t>
    </r>
    <r>
      <rPr>
        <sz val="10"/>
        <rFont val="Century Schoolbook"/>
        <family val="1"/>
      </rPr>
      <t>0.5-10</t>
    </r>
    <r>
      <rPr>
        <sz val="10"/>
        <rFont val="Arial Narrow"/>
        <family val="2"/>
      </rPr>
      <t>UL</t>
    </r>
  </si>
  <si>
    <r>
      <t xml:space="preserve">MICROPIPETA BOECO VOLUMEN AJUSTABLE DE </t>
    </r>
    <r>
      <rPr>
        <sz val="10"/>
        <rFont val="Century Schoolbook"/>
        <family val="1"/>
      </rPr>
      <t>5-50</t>
    </r>
    <r>
      <rPr>
        <sz val="10"/>
        <rFont val="Arial Narrow"/>
        <family val="2"/>
      </rPr>
      <t xml:space="preserve"> UL</t>
    </r>
  </si>
  <si>
    <r>
      <t xml:space="preserve">MICROPIPETA AUTOCLAVABLE VOLUMEN VARIABLE </t>
    </r>
    <r>
      <rPr>
        <sz val="10"/>
        <rFont val="Century Schoolbook"/>
        <family val="1"/>
      </rPr>
      <t>2 - 20</t>
    </r>
    <r>
      <rPr>
        <sz val="10"/>
        <rFont val="Arial Narrow"/>
        <family val="2"/>
      </rPr>
      <t>UL</t>
    </r>
  </si>
  <si>
    <r>
      <t>HOMOGENIZADOR D-</t>
    </r>
    <r>
      <rPr>
        <sz val="10"/>
        <rFont val="Century Schoolbook"/>
        <family val="1"/>
      </rPr>
      <t>500</t>
    </r>
  </si>
  <si>
    <r>
      <t xml:space="preserve">MICROPIPETA VOLUMEN VARIABLE </t>
    </r>
    <r>
      <rPr>
        <sz val="10"/>
        <color theme="1"/>
        <rFont val="Century Schoolbook"/>
        <family val="1"/>
      </rPr>
      <t>10-100</t>
    </r>
    <r>
      <rPr>
        <sz val="10"/>
        <color theme="1"/>
        <rFont val="Arial Narrow"/>
        <family val="2"/>
      </rPr>
      <t>UL</t>
    </r>
  </si>
  <si>
    <r>
      <t xml:space="preserve">MICROPIPETA VOLUMEN VARIABLE </t>
    </r>
    <r>
      <rPr>
        <sz val="10"/>
        <color theme="1"/>
        <rFont val="Century Schoolbook"/>
        <family val="1"/>
      </rPr>
      <t>100-1000</t>
    </r>
    <r>
      <rPr>
        <sz val="10"/>
        <color theme="1"/>
        <rFont val="Arial Narrow"/>
        <family val="2"/>
      </rPr>
      <t>UL</t>
    </r>
  </si>
  <si>
    <r>
      <t xml:space="preserve">CAMARA GoPro HERO </t>
    </r>
    <r>
      <rPr>
        <sz val="10"/>
        <color theme="1"/>
        <rFont val="Century Schoolbook"/>
        <family val="1"/>
      </rPr>
      <t>7</t>
    </r>
    <r>
      <rPr>
        <sz val="10"/>
        <color theme="1"/>
        <rFont val="Arial Narrow"/>
        <family val="2"/>
      </rPr>
      <t xml:space="preserve"> Silver </t>
    </r>
    <r>
      <rPr>
        <sz val="10"/>
        <color theme="1"/>
        <rFont val="Century Schoolbook"/>
        <family val="1"/>
      </rPr>
      <t>10</t>
    </r>
    <r>
      <rPr>
        <sz val="10"/>
        <color theme="1"/>
        <rFont val="Arial Narrow"/>
        <family val="2"/>
      </rPr>
      <t xml:space="preserve">MP </t>
    </r>
    <r>
      <rPr>
        <sz val="10"/>
        <color theme="1"/>
        <rFont val="Century Schoolbook"/>
        <family val="1"/>
      </rPr>
      <t>4</t>
    </r>
    <r>
      <rPr>
        <sz val="10"/>
        <color theme="1"/>
        <rFont val="Arial Narrow"/>
        <family val="2"/>
      </rPr>
      <t>K Ultra HD MicroSd Wifi NF</t>
    </r>
  </si>
  <si>
    <r>
      <t xml:space="preserve">Computadora iMac Pro </t>
    </r>
    <r>
      <rPr>
        <sz val="10"/>
        <color theme="1"/>
        <rFont val="Century Schoolbook"/>
        <family val="1"/>
      </rPr>
      <t>27 3.0</t>
    </r>
    <r>
      <rPr>
        <sz val="10"/>
        <color theme="1"/>
        <rFont val="Arial Narrow"/>
        <family val="2"/>
      </rPr>
      <t xml:space="preserve">GHz - Intel Xeon W processor Turbo Boost up to </t>
    </r>
    <r>
      <rPr>
        <sz val="10"/>
        <color theme="1"/>
        <rFont val="Century Schoolbook"/>
        <family val="1"/>
      </rPr>
      <t>4.5</t>
    </r>
    <r>
      <rPr>
        <sz val="10"/>
        <color theme="1"/>
        <rFont val="Arial Narrow"/>
        <family val="2"/>
      </rPr>
      <t xml:space="preserve">GHz </t>
    </r>
    <r>
      <rPr>
        <sz val="10"/>
        <color theme="1"/>
        <rFont val="Century Schoolbook"/>
        <family val="1"/>
      </rPr>
      <t>32</t>
    </r>
    <r>
      <rPr>
        <sz val="10"/>
        <color theme="1"/>
        <rFont val="Arial Narrow"/>
        <family val="2"/>
      </rPr>
      <t xml:space="preserve">GB </t>
    </r>
    <r>
      <rPr>
        <sz val="10"/>
        <color theme="1"/>
        <rFont val="Century Schoolbook"/>
        <family val="1"/>
      </rPr>
      <t>2666</t>
    </r>
    <r>
      <rPr>
        <sz val="10"/>
        <color theme="1"/>
        <rFont val="Arial Narrow"/>
        <family val="2"/>
      </rPr>
      <t>MHz ECC memory</t>
    </r>
  </si>
  <si>
    <r>
      <t xml:space="preserve">UPS </t>
    </r>
    <r>
      <rPr>
        <sz val="10"/>
        <color theme="1"/>
        <rFont val="Century Schoolbook"/>
        <family val="1"/>
      </rPr>
      <t>6</t>
    </r>
    <r>
      <rPr>
        <sz val="10"/>
        <color theme="1"/>
        <rFont val="Arial Narrow"/>
        <family val="2"/>
      </rPr>
      <t>KVA</t>
    </r>
  </si>
  <si>
    <r>
      <t xml:space="preserve">MEDIDOR LASER </t>
    </r>
    <r>
      <rPr>
        <sz val="10"/>
        <color theme="1"/>
        <rFont val="Century Schoolbook"/>
        <family val="1"/>
      </rPr>
      <t>250</t>
    </r>
    <r>
      <rPr>
        <sz val="10"/>
        <color theme="1"/>
        <rFont val="Arial Narrow"/>
        <family val="2"/>
      </rPr>
      <t>mts</t>
    </r>
  </si>
  <si>
    <r>
      <t xml:space="preserve">Laptop con características de alta gama pantalla </t>
    </r>
    <r>
      <rPr>
        <sz val="10"/>
        <color theme="1"/>
        <rFont val="Century Schoolbook"/>
        <family val="1"/>
      </rPr>
      <t>17.3</t>
    </r>
    <r>
      <rPr>
        <sz val="10"/>
        <color theme="1"/>
        <rFont val="Arial Narrow"/>
        <family val="2"/>
      </rPr>
      <t xml:space="preserve"> pulgadas </t>
    </r>
  </si>
  <si>
    <r>
      <t>Laptop core i</t>
    </r>
    <r>
      <rPr>
        <sz val="10"/>
        <color theme="1"/>
        <rFont val="Century Schoolbook"/>
        <family val="1"/>
      </rPr>
      <t>7 10</t>
    </r>
    <r>
      <rPr>
        <sz val="10"/>
        <color theme="1"/>
        <rFont val="Arial Narrow"/>
        <family val="2"/>
      </rPr>
      <t xml:space="preserve"> generación. RAM </t>
    </r>
    <r>
      <rPr>
        <sz val="10"/>
        <color theme="1"/>
        <rFont val="Century Schoolbook"/>
        <family val="1"/>
      </rPr>
      <t>8</t>
    </r>
    <r>
      <rPr>
        <sz val="10"/>
        <color theme="1"/>
        <rFont val="Arial Narrow"/>
        <family val="2"/>
      </rPr>
      <t xml:space="preserve"> GB</t>
    </r>
  </si>
  <si>
    <r>
      <t xml:space="preserve">MacBook Pro - Space Gray </t>
    </r>
    <r>
      <rPr>
        <sz val="10"/>
        <color theme="1"/>
        <rFont val="Century Schoolbook"/>
        <family val="1"/>
      </rPr>
      <t>16</t>
    </r>
    <r>
      <rPr>
        <sz val="10"/>
        <color theme="1"/>
        <rFont val="Arial Narrow"/>
        <family val="2"/>
      </rPr>
      <t xml:space="preserve">-inch 
Hardware </t>
    </r>
    <r>
      <rPr>
        <sz val="10"/>
        <color theme="1"/>
        <rFont val="Century Schoolbook"/>
        <family val="1"/>
      </rPr>
      <t>2.6</t>
    </r>
    <r>
      <rPr>
        <sz val="10"/>
        <color theme="1"/>
        <rFont val="Arial Narrow"/>
        <family val="2"/>
      </rPr>
      <t xml:space="preserve">GHz </t>
    </r>
    <r>
      <rPr>
        <sz val="10"/>
        <color theme="1"/>
        <rFont val="Century Schoolbook"/>
        <family val="1"/>
      </rPr>
      <t>6</t>
    </r>
    <r>
      <rPr>
        <sz val="10"/>
        <color theme="1"/>
        <rFont val="Arial Narrow"/>
        <family val="2"/>
      </rPr>
      <t xml:space="preserve"> core </t>
    </r>
    <r>
      <rPr>
        <sz val="10"/>
        <color theme="1"/>
        <rFont val="Century Schoolbook"/>
        <family val="1"/>
      </rPr>
      <t>9</t>
    </r>
    <r>
      <rPr>
        <sz val="10"/>
        <color theme="1"/>
        <rFont val="Arial Narrow"/>
        <family val="2"/>
      </rPr>
      <t>th generation Intel Core i</t>
    </r>
    <r>
      <rPr>
        <sz val="10"/>
        <color theme="1"/>
        <rFont val="Century Schoolbook"/>
        <family val="1"/>
      </rPr>
      <t>7</t>
    </r>
    <r>
      <rPr>
        <sz val="10"/>
        <color theme="1"/>
        <rFont val="Arial Narrow"/>
        <family val="2"/>
      </rPr>
      <t xml:space="preserve"> processor</t>
    </r>
  </si>
  <si>
    <r>
      <t xml:space="preserve">MacBook Pro - Space Gray </t>
    </r>
    <r>
      <rPr>
        <sz val="10"/>
        <color theme="1"/>
        <rFont val="Century Schoolbook"/>
        <family val="1"/>
      </rPr>
      <t>13</t>
    </r>
    <r>
      <rPr>
        <sz val="10"/>
        <color theme="1"/>
        <rFont val="Arial Narrow"/>
        <family val="2"/>
      </rPr>
      <t xml:space="preserve">-inch 
Hardware </t>
    </r>
    <r>
      <rPr>
        <sz val="10"/>
        <color theme="1"/>
        <rFont val="Century Schoolbook"/>
        <family val="1"/>
      </rPr>
      <t>2.3</t>
    </r>
    <r>
      <rPr>
        <sz val="10"/>
        <color theme="1"/>
        <rFont val="Arial Narrow"/>
        <family val="2"/>
      </rPr>
      <t xml:space="preserve">GHz quad-core </t>
    </r>
    <r>
      <rPr>
        <sz val="10"/>
        <color theme="1"/>
        <rFont val="Century Schoolbook"/>
        <family val="1"/>
      </rPr>
      <t>10</t>
    </r>
    <r>
      <rPr>
        <sz val="10"/>
        <color theme="1"/>
        <rFont val="Arial Narrow"/>
        <family val="2"/>
      </rPr>
      <t>th-generation Intel Core i</t>
    </r>
    <r>
      <rPr>
        <sz val="10"/>
        <color theme="1"/>
        <rFont val="Century Schoolbook"/>
        <family val="1"/>
      </rPr>
      <t>7</t>
    </r>
  </si>
  <si>
    <r>
      <t xml:space="preserve">Computadora iMac Pro </t>
    </r>
    <r>
      <rPr>
        <sz val="10"/>
        <color theme="1"/>
        <rFont val="Century Schoolbook"/>
        <family val="1"/>
      </rPr>
      <t>27 3.0</t>
    </r>
    <r>
      <rPr>
        <sz val="10"/>
        <color theme="1"/>
        <rFont val="Arial Narrow"/>
        <family val="2"/>
      </rPr>
      <t xml:space="preserve">GHz - </t>
    </r>
    <r>
      <rPr>
        <sz val="10"/>
        <color theme="1"/>
        <rFont val="Century Schoolbook"/>
        <family val="1"/>
      </rPr>
      <t>8</t>
    </r>
    <r>
      <rPr>
        <sz val="10"/>
        <color theme="1"/>
        <rFont val="Arial Narrow"/>
        <family val="2"/>
      </rPr>
      <t xml:space="preserve"> GB memory, procesador Intel Core i</t>
    </r>
    <r>
      <rPr>
        <sz val="10"/>
        <color theme="1"/>
        <rFont val="Century Schoolbook"/>
        <family val="1"/>
      </rPr>
      <t>5 - 4.1</t>
    </r>
    <r>
      <rPr>
        <sz val="10"/>
        <color theme="1"/>
        <rFont val="Arial Narrow"/>
        <family val="2"/>
      </rPr>
      <t xml:space="preserve"> GHz</t>
    </r>
  </si>
  <si>
    <r>
      <t xml:space="preserve"> RESMA DE PAPEL BOND A</t>
    </r>
    <r>
      <rPr>
        <sz val="10"/>
        <color theme="1"/>
        <rFont val="Century Schoolbook"/>
        <family val="1"/>
      </rPr>
      <t xml:space="preserve">4 </t>
    </r>
    <r>
      <rPr>
        <sz val="10"/>
        <color theme="1"/>
        <rFont val="Arial Narrow"/>
        <family val="2"/>
      </rPr>
      <t xml:space="preserve">DE 75 GR*   </t>
    </r>
  </si>
  <si>
    <r>
      <t xml:space="preserve">PAPELERA METÁLICA </t>
    </r>
    <r>
      <rPr>
        <sz val="10"/>
        <color theme="1"/>
        <rFont val="Century Schoolbook"/>
        <family val="1"/>
      </rPr>
      <t>2</t>
    </r>
    <r>
      <rPr>
        <sz val="10"/>
        <color theme="1"/>
        <rFont val="Arial Narrow"/>
        <family val="2"/>
      </rPr>
      <t xml:space="preserve"> SEVICIOS TIPO MALLA</t>
    </r>
  </si>
  <si>
    <r>
      <t xml:space="preserve"> FLASH MEMORY </t>
    </r>
    <r>
      <rPr>
        <sz val="10"/>
        <color theme="1"/>
        <rFont val="Century Schoolbook"/>
        <family val="1"/>
      </rPr>
      <t>64</t>
    </r>
    <r>
      <rPr>
        <sz val="10"/>
        <color theme="1"/>
        <rFont val="Arial Narrow"/>
        <family val="2"/>
      </rPr>
      <t xml:space="preserve"> GB*    </t>
    </r>
  </si>
  <si>
    <r>
      <t xml:space="preserve">CLIPS MARIPOSA CAJA DE </t>
    </r>
    <r>
      <rPr>
        <sz val="10"/>
        <color theme="1"/>
        <rFont val="Century Schoolbook"/>
        <family val="1"/>
      </rPr>
      <t>50</t>
    </r>
    <r>
      <rPr>
        <sz val="10"/>
        <color theme="1"/>
        <rFont val="Arial Narrow"/>
        <family val="2"/>
      </rPr>
      <t xml:space="preserve"> UNIDADES*  </t>
    </r>
  </si>
  <si>
    <r>
      <t xml:space="preserve">CLIPS STANDAR </t>
    </r>
    <r>
      <rPr>
        <sz val="10"/>
        <color theme="1"/>
        <rFont val="Century Schoolbook"/>
        <family val="1"/>
      </rPr>
      <t>32</t>
    </r>
    <r>
      <rPr>
        <sz val="10"/>
        <color theme="1"/>
        <rFont val="Arial Narrow"/>
        <family val="2"/>
      </rPr>
      <t xml:space="preserve"> MM COLORES*   </t>
    </r>
  </si>
  <si>
    <r>
      <t xml:space="preserve">PORTAMINAS PLÁSTICO </t>
    </r>
    <r>
      <rPr>
        <sz val="10"/>
        <color theme="1"/>
        <rFont val="Century Schoolbook"/>
        <family val="1"/>
      </rPr>
      <t>0,5</t>
    </r>
    <r>
      <rPr>
        <sz val="10"/>
        <color theme="1"/>
        <rFont val="Arial Narrow"/>
        <family val="2"/>
      </rPr>
      <t xml:space="preserve"> MM*</t>
    </r>
  </si>
  <si>
    <r>
      <t xml:space="preserve">MINAS </t>
    </r>
    <r>
      <rPr>
        <sz val="10"/>
        <color theme="1"/>
        <rFont val="Century Schoolbook"/>
        <family val="1"/>
      </rPr>
      <t>0.5</t>
    </r>
    <r>
      <rPr>
        <sz val="10"/>
        <color theme="1"/>
        <rFont val="Arial Narrow"/>
        <family val="2"/>
      </rPr>
      <t xml:space="preserve"> MM*</t>
    </r>
  </si>
  <si>
    <r>
      <t>ARCHIVADOR TIPO ACORDEON PLASTICO TAMAÑO A-</t>
    </r>
    <r>
      <rPr>
        <sz val="10"/>
        <color theme="1"/>
        <rFont val="Century Schoolbook"/>
        <family val="1"/>
      </rPr>
      <t>4</t>
    </r>
    <r>
      <rPr>
        <sz val="10"/>
        <color theme="1"/>
        <rFont val="Arial Narrow"/>
        <family val="2"/>
      </rPr>
      <t>*</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</si>
  <si>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</si>
  <si>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r>
      <t xml:space="preserve">CARPETAS PLASTICAS DOS ANILLOS TAMANO OFICIO LOMO </t>
    </r>
    <r>
      <rPr>
        <sz val="10"/>
        <color theme="1"/>
        <rFont val="Century Schoolbook"/>
        <family val="1"/>
      </rPr>
      <t>5</t>
    </r>
    <r>
      <rPr>
        <sz val="10"/>
        <color theme="1"/>
        <rFont val="Arial Narrow"/>
        <family val="2"/>
      </rPr>
      <t>*</t>
    </r>
  </si>
  <si>
    <r>
      <t xml:space="preserve">ARCHIVADORES TAMANO OFICIO LOMO </t>
    </r>
    <r>
      <rPr>
        <sz val="10"/>
        <color theme="1"/>
        <rFont val="Century Schoolbook"/>
        <family val="1"/>
      </rPr>
      <t>8</t>
    </r>
    <r>
      <rPr>
        <sz val="10"/>
        <color theme="1"/>
        <rFont val="Arial Narrow"/>
        <family val="2"/>
      </rPr>
      <t xml:space="preserve"> CMS*    </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</si>
  <si>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50</t>
    </r>
    <r>
      <rPr>
        <sz val="10"/>
        <color theme="1"/>
        <rFont val="Arial Narrow"/>
        <family val="2"/>
      </rPr>
      <t xml:space="preserve"> YDAS*</t>
    </r>
  </si>
  <si>
    <r>
      <t>SOBRE MANILA F</t>
    </r>
    <r>
      <rPr>
        <sz val="10"/>
        <color theme="1"/>
        <rFont val="Century Schoolbook"/>
        <family val="1"/>
      </rPr>
      <t>4</t>
    </r>
    <r>
      <rPr>
        <sz val="10"/>
        <color theme="1"/>
        <rFont val="Arial Narrow"/>
        <family val="2"/>
      </rPr>
      <t>*</t>
    </r>
  </si>
  <si>
    <r>
      <t>SOBRE MANILA F</t>
    </r>
    <r>
      <rPr>
        <sz val="10"/>
        <color theme="1"/>
        <rFont val="Century Schoolbook"/>
        <family val="1"/>
      </rPr>
      <t>6</t>
    </r>
    <r>
      <rPr>
        <sz val="10"/>
        <color theme="1"/>
        <rFont val="Arial Narrow"/>
        <family val="2"/>
      </rPr>
      <t>*</t>
    </r>
  </si>
  <si>
    <r>
      <t xml:space="preserve"> 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</si>
  <si>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GOMA EN BARRA </t>
    </r>
    <r>
      <rPr>
        <sz val="10"/>
        <color theme="1"/>
        <rFont val="Century Schoolbook"/>
        <family val="1"/>
      </rPr>
      <t>21</t>
    </r>
    <r>
      <rPr>
        <sz val="10"/>
        <color theme="1"/>
        <rFont val="Arial Narrow"/>
        <family val="2"/>
      </rPr>
      <t xml:space="preserve"> GR*    </t>
    </r>
  </si>
  <si>
    <r>
      <t xml:space="preserve">SEPARADORES PLÁSTICOS A4 FUNDA </t>
    </r>
    <r>
      <rPr>
        <sz val="10"/>
        <color theme="1"/>
        <rFont val="Century Schoolbook"/>
        <family val="1"/>
      </rPr>
      <t>10</t>
    </r>
    <r>
      <rPr>
        <sz val="10"/>
        <color theme="1"/>
        <rFont val="Arial Narrow"/>
        <family val="2"/>
      </rPr>
      <t xml:space="preserve"> U*    </t>
    </r>
  </si>
  <si>
    <r>
      <t xml:space="preserve">CARTULINA A </t>
    </r>
    <r>
      <rPr>
        <sz val="10"/>
        <color theme="1"/>
        <rFont val="Century Schoolbook"/>
        <family val="1"/>
      </rPr>
      <t>4</t>
    </r>
    <r>
      <rPr>
        <sz val="10"/>
        <color theme="1"/>
        <rFont val="Arial Narrow"/>
        <family val="2"/>
      </rPr>
      <t xml:space="preserve"> VARIOS COLORES*    </t>
    </r>
  </si>
  <si>
    <r>
      <t xml:space="preserve">GRAPADORA INDUSTRIAL PARA </t>
    </r>
    <r>
      <rPr>
        <sz val="10"/>
        <color theme="1"/>
        <rFont val="Century Schoolbook"/>
        <family val="1"/>
      </rPr>
      <t>200</t>
    </r>
    <r>
      <rPr>
        <sz val="10"/>
        <color theme="1"/>
        <rFont val="Arial Narrow"/>
        <family val="2"/>
      </rPr>
      <t xml:space="preserve"> HOJAS*    </t>
    </r>
  </si>
  <si>
    <r>
      <t xml:space="preserve">FRASCO AUTOCLAVABLE </t>
    </r>
    <r>
      <rPr>
        <sz val="10"/>
        <color theme="1"/>
        <rFont val="Century Schoolbook"/>
        <family val="1"/>
      </rPr>
      <t>500</t>
    </r>
    <r>
      <rPr>
        <sz val="10"/>
        <color theme="1"/>
        <rFont val="Arial Narrow"/>
        <family val="2"/>
      </rPr>
      <t xml:space="preserve"> ML</t>
    </r>
  </si>
  <si>
    <r>
      <t xml:space="preserve">FRASCO AUTOCLAVABLE </t>
    </r>
    <r>
      <rPr>
        <sz val="10"/>
        <color theme="1"/>
        <rFont val="Century Schoolbook"/>
        <family val="1"/>
      </rPr>
      <t>1000</t>
    </r>
    <r>
      <rPr>
        <sz val="10"/>
        <color theme="1"/>
        <rFont val="Arial Narrow"/>
        <family val="2"/>
      </rPr>
      <t xml:space="preserve"> ML</t>
    </r>
  </si>
  <si>
    <r>
      <t xml:space="preserve">BALON VOLUMETRICO AFORADO </t>
    </r>
    <r>
      <rPr>
        <sz val="10"/>
        <color theme="1"/>
        <rFont val="Century Schoolbook"/>
        <family val="1"/>
      </rPr>
      <t>1</t>
    </r>
    <r>
      <rPr>
        <sz val="10"/>
        <rFont val="Century Schoolbook"/>
        <family val="1"/>
      </rPr>
      <t>0</t>
    </r>
    <r>
      <rPr>
        <sz val="10"/>
        <rFont val="Arial Narrow"/>
        <family val="2"/>
      </rPr>
      <t xml:space="preserve">ml </t>
    </r>
  </si>
  <si>
    <r>
      <t xml:space="preserve">BALON VOLUMETRICO AFORADO </t>
    </r>
    <r>
      <rPr>
        <sz val="10"/>
        <color theme="1"/>
        <rFont val="Century Schoolbook"/>
        <family val="1"/>
      </rPr>
      <t>25</t>
    </r>
    <r>
      <rPr>
        <sz val="10"/>
        <rFont val="Arial Narrow"/>
        <family val="2"/>
      </rPr>
      <t xml:space="preserve">ml </t>
    </r>
  </si>
  <si>
    <t>510108 0701 003</t>
  </si>
  <si>
    <r>
      <t xml:space="preserve">Fecha de entrega:     </t>
    </r>
    <r>
      <rPr>
        <sz val="11"/>
        <color theme="1"/>
        <rFont val="Century Schoolbook"/>
        <family val="1"/>
      </rPr>
      <t>05/10/2020</t>
    </r>
  </si>
  <si>
    <r>
      <t xml:space="preserve">Se modificó esta meta debido a que en el mes de marzo se habilitó el acceso a los recursos, mes en el que inició la emergencia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flexibilizar la programación de las actividades y eventos planificados para el segundo semestre del presente año, considerando actividades de formación en modalidad virtual. </t>
    </r>
  </si>
  <si>
    <r>
      <t xml:space="preserve">Se modificó esta meta debido a que en el mes de marzo se habilitó el acceso a los recursos, mes en el que inició la emergencia sanitaria, lo que imposibilitó la ejecución de la planificación de este año, por otra parte, el </t>
    </r>
    <r>
      <rPr>
        <sz val="10"/>
        <color theme="1"/>
        <rFont val="Century Schoolbook"/>
        <family val="1"/>
      </rPr>
      <t>28</t>
    </r>
    <r>
      <rPr>
        <sz val="10"/>
        <color theme="1"/>
        <rFont val="Arial Narrow"/>
        <family val="2"/>
      </rPr>
      <t xml:space="preserve"> de mayo de </t>
    </r>
    <r>
      <rPr>
        <sz val="10"/>
        <color theme="1"/>
        <rFont val="Century Schoolbook"/>
        <family val="1"/>
      </rPr>
      <t>2020</t>
    </r>
    <r>
      <rPr>
        <sz val="10"/>
        <color theme="1"/>
        <rFont val="Arial Narrow"/>
        <family val="2"/>
      </rPr>
      <t xml:space="preserve">, según resolución N° </t>
    </r>
    <r>
      <rPr>
        <sz val="10"/>
        <color theme="1"/>
        <rFont val="Century Schoolbook"/>
        <family val="1"/>
      </rPr>
      <t>248/2020</t>
    </r>
    <r>
      <rPr>
        <sz val="10"/>
        <color theme="1"/>
        <rFont val="Arial Narrow"/>
        <family val="2"/>
      </rPr>
      <t xml:space="preserve">, se aprobaron los Lineamientos emergentes para la operativización de la investigación durante el período de emergencia sanitaria, lo que permitió flexibilizar los requisitos de cierre de proyectos. </t>
    </r>
  </si>
  <si>
    <t>Microscopio Trinocular para observación en campo claro con cámara digital</t>
  </si>
  <si>
    <t>Bomba peristáltica de flujo variable</t>
  </si>
  <si>
    <r>
      <t xml:space="preserve">MICROSCOPIO TRINOCULAR CON CÁMARA DIGITAL DE </t>
    </r>
    <r>
      <rPr>
        <sz val="10"/>
        <rFont val="Century Schoolbook"/>
        <family val="1"/>
      </rPr>
      <t>18</t>
    </r>
    <r>
      <rPr>
        <sz val="10"/>
        <rFont val="Arial Narrow"/>
        <family val="2"/>
      </rPr>
      <t xml:space="preserve">
megapíxeles.</t>
    </r>
  </si>
  <si>
    <t>Impresora Multifuncional Dúplex-Red-Wifi</t>
  </si>
  <si>
    <r>
      <t xml:space="preserve">Frascos de Vidrio Frascos ámbar, boca ancha, </t>
    </r>
    <r>
      <rPr>
        <sz val="10"/>
        <color theme="1"/>
        <rFont val="Century Schoolbook"/>
        <family val="1"/>
      </rPr>
      <t>120</t>
    </r>
    <r>
      <rPr>
        <sz val="10"/>
        <color theme="1"/>
        <rFont val="Arial Narrow"/>
        <family val="2"/>
      </rPr>
      <t xml:space="preserve"> ml </t>
    </r>
  </si>
  <si>
    <r>
      <t>Frascos de Vidrio Frascos ámbar, boca ancha,</t>
    </r>
    <r>
      <rPr>
        <sz val="10"/>
        <color theme="1"/>
        <rFont val="Century Schoolbook"/>
        <family val="1"/>
      </rPr>
      <t xml:space="preserve"> 500 </t>
    </r>
    <r>
      <rPr>
        <sz val="10"/>
        <color theme="1"/>
        <rFont val="Arial Narrow"/>
        <family val="2"/>
      </rPr>
      <t xml:space="preserve">ml </t>
    </r>
  </si>
  <si>
    <r>
      <t>Colorímetro Checker HC-Hanna de alcalinidad HI</t>
    </r>
    <r>
      <rPr>
        <sz val="10"/>
        <color theme="1"/>
        <rFont val="Century Schoolbook"/>
        <family val="1"/>
      </rPr>
      <t>775</t>
    </r>
  </si>
  <si>
    <t>Lámpara ultravioleta</t>
  </si>
  <si>
    <r>
      <t xml:space="preserve">Se modificó esta meta, ya que debido a la emergencia sanitaria se realizó la replanificación de las convocatorias para la presentación de libros, la estrategia de este año esta alineada a la publicación de capítulos de libros de los trabajos presentados en la Semana de la Ciencia UTMACH </t>
    </r>
    <r>
      <rPr>
        <sz val="10"/>
        <color theme="1"/>
        <rFont val="Century Schoolbook"/>
        <family val="1"/>
      </rPr>
      <t>2020</t>
    </r>
    <r>
      <rPr>
        <sz val="10"/>
        <color theme="1"/>
        <rFont val="Arial Narrow"/>
        <family val="2"/>
      </rPr>
      <t xml:space="preserve">, a realizarse en el mes de noviembre de </t>
    </r>
    <r>
      <rPr>
        <sz val="10"/>
        <color theme="1"/>
        <rFont val="Century Schoolbook"/>
        <family val="1"/>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</si>
</sst>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_);\(&quot;$&quot;\ #,##0.00\)"/>
    <numFmt numFmtId="165" formatCode="#,##0.00_ ;\-#,##0.00\ "/>
    <numFmt numFmtId="166" formatCode="#,##0.0000"/>
    <numFmt numFmtId="167" formatCode="&quot;$&quot;\ #,##0.00"/>
  </numFmts>
  <fonts count="60" x14ac:knownFonts="1">
    <font>
      <sz val="11"/>
      <color theme="1"/>
      <name val="Arial"/>
    </font>
    <font>
      <sz val="11"/>
      <color theme="1"/>
      <name val="Calibri"/>
      <family val="2"/>
      <scheme val="minor"/>
    </font>
    <font>
      <b/>
      <sz val="36"/>
      <color rgb="FF002060"/>
      <name val="Book Antiqua"/>
      <family val="1"/>
    </font>
    <font>
      <sz val="11"/>
      <name val="Arial"/>
      <family val="2"/>
    </font>
    <font>
      <b/>
      <sz val="24"/>
      <color rgb="FF0070C0"/>
      <name val="Book Antiqua"/>
      <family val="1"/>
    </font>
    <font>
      <sz val="12"/>
      <color theme="1"/>
      <name val="Calibri"/>
      <family val="2"/>
    </font>
    <font>
      <b/>
      <sz val="20"/>
      <color theme="0"/>
      <name val="Cambria"/>
      <family val="1"/>
    </font>
    <font>
      <b/>
      <sz val="20"/>
      <color theme="1"/>
      <name val="Cambria"/>
      <family val="1"/>
    </font>
    <font>
      <b/>
      <sz val="14"/>
      <color theme="1"/>
      <name val="Cambria"/>
      <family val="1"/>
    </font>
    <font>
      <b/>
      <sz val="12"/>
      <color theme="1"/>
      <name val="Cambria"/>
      <family val="1"/>
    </font>
    <font>
      <b/>
      <sz val="11"/>
      <color theme="1"/>
      <name val="Cambria"/>
      <family val="1"/>
    </font>
    <font>
      <b/>
      <sz val="10"/>
      <color theme="1"/>
      <name val="Century Schoolbook"/>
      <family val="1"/>
    </font>
    <font>
      <i/>
      <sz val="10"/>
      <color theme="1"/>
      <name val="Cambria"/>
      <family val="1"/>
    </font>
    <font>
      <sz val="10"/>
      <color theme="1"/>
      <name val="Arial Narrow"/>
      <family val="2"/>
    </font>
    <font>
      <sz val="12"/>
      <color theme="1"/>
      <name val="Century Schoolbook"/>
      <family val="1"/>
    </font>
    <font>
      <b/>
      <sz val="12"/>
      <color theme="1"/>
      <name val="Century Schoolbook"/>
      <family val="1"/>
    </font>
    <font>
      <b/>
      <sz val="10"/>
      <color theme="1"/>
      <name val="Arial Narrow"/>
      <family val="2"/>
    </font>
    <font>
      <sz val="10"/>
      <color rgb="FF000000"/>
      <name val="Arial Narrow"/>
      <family val="2"/>
    </font>
    <font>
      <sz val="12"/>
      <color theme="1"/>
      <name val="Arial Narrow"/>
      <family val="2"/>
    </font>
    <font>
      <sz val="10"/>
      <color theme="1"/>
      <name val="Century Schoolbook"/>
      <family val="1"/>
    </font>
    <font>
      <b/>
      <sz val="10"/>
      <color rgb="FFFF0000"/>
      <name val="Century Schoolbook"/>
      <family val="1"/>
    </font>
    <font>
      <sz val="10"/>
      <color rgb="FFFF0000"/>
      <name val="Arial Narrow"/>
      <family val="2"/>
    </font>
    <font>
      <b/>
      <sz val="12"/>
      <color rgb="FF002060"/>
      <name val="Century Schoolbook"/>
      <family val="1"/>
    </font>
    <font>
      <b/>
      <sz val="12"/>
      <color theme="1"/>
      <name val="Arial Narrow"/>
      <family val="2"/>
    </font>
    <font>
      <b/>
      <sz val="12"/>
      <color rgb="FF000000"/>
      <name val="Arial Narrow"/>
      <family val="2"/>
    </font>
    <font>
      <b/>
      <sz val="12"/>
      <color rgb="FFFF0000"/>
      <name val="Century Schoolbook"/>
      <family val="1"/>
    </font>
    <font>
      <b/>
      <sz val="10"/>
      <color theme="1"/>
      <name val="Book Antiqua"/>
      <family val="1"/>
    </font>
    <font>
      <sz val="11"/>
      <color theme="1"/>
      <name val="Century Schoolbook"/>
      <family val="1"/>
    </font>
    <font>
      <b/>
      <sz val="11"/>
      <color rgb="FF002060"/>
      <name val="Century Schoolbook"/>
      <family val="1"/>
    </font>
    <font>
      <b/>
      <sz val="14"/>
      <color theme="0"/>
      <name val="Century Schoolbook"/>
      <family val="1"/>
    </font>
    <font>
      <b/>
      <sz val="12"/>
      <color theme="0"/>
      <name val="Century Schoolbook"/>
      <family val="1"/>
    </font>
    <font>
      <b/>
      <sz val="12"/>
      <color theme="0"/>
      <name val="Calibri"/>
      <family val="2"/>
    </font>
    <font>
      <sz val="11"/>
      <color theme="1"/>
      <name val="Calibri"/>
      <family val="2"/>
    </font>
    <font>
      <sz val="11"/>
      <color theme="1"/>
      <name val="Arial Narrow"/>
      <family val="2"/>
    </font>
    <font>
      <sz val="10"/>
      <color theme="1"/>
      <name val="Calibri"/>
      <family val="2"/>
    </font>
    <font>
      <b/>
      <sz val="11"/>
      <color theme="1"/>
      <name val="Arial Narrow"/>
      <family val="2"/>
    </font>
    <font>
      <b/>
      <sz val="11"/>
      <color theme="0"/>
      <name val="Cambria"/>
      <family val="1"/>
    </font>
    <font>
      <b/>
      <sz val="11"/>
      <color theme="0"/>
      <name val="Century Schoolbook"/>
      <family val="1"/>
    </font>
    <font>
      <b/>
      <sz val="18"/>
      <color rgb="FF002060"/>
      <name val="Cambria"/>
      <family val="1"/>
    </font>
    <font>
      <b/>
      <sz val="11"/>
      <color rgb="FFC00000"/>
      <name val="Calibri"/>
      <family val="2"/>
    </font>
    <font>
      <b/>
      <sz val="11"/>
      <color rgb="FFC00000"/>
      <name val="Century Schoolbook"/>
      <family val="1"/>
    </font>
    <font>
      <b/>
      <sz val="11"/>
      <color theme="1"/>
      <name val="Calibri"/>
      <family val="2"/>
    </font>
    <font>
      <b/>
      <sz val="11"/>
      <color theme="1"/>
      <name val="Century Schoolbook"/>
      <family val="1"/>
    </font>
    <font>
      <b/>
      <sz val="10"/>
      <color rgb="FF000000"/>
      <name val="Cambria"/>
      <family val="1"/>
    </font>
    <font>
      <b/>
      <sz val="11"/>
      <color rgb="FF000000"/>
      <name val="Cambria"/>
      <family val="1"/>
    </font>
    <font>
      <sz val="10"/>
      <name val="Century Schoolbook"/>
      <family val="1"/>
    </font>
    <font>
      <sz val="10"/>
      <name val="Arial Narrow"/>
      <family val="2"/>
    </font>
    <font>
      <b/>
      <sz val="9"/>
      <name val="Century Schoolbook"/>
      <family val="1"/>
    </font>
    <font>
      <sz val="9"/>
      <name val="Century Schoolbook"/>
      <family val="1"/>
    </font>
    <font>
      <b/>
      <sz val="9"/>
      <color theme="1"/>
      <name val="Century Schoolbook"/>
      <family val="1"/>
    </font>
    <font>
      <sz val="9"/>
      <color indexed="81"/>
      <name val="Tahoma"/>
      <family val="2"/>
    </font>
    <font>
      <b/>
      <sz val="9"/>
      <color indexed="81"/>
      <name val="Tahoma"/>
      <family val="2"/>
    </font>
    <font>
      <sz val="11"/>
      <color indexed="8"/>
      <name val="Calibri"/>
      <family val="2"/>
    </font>
    <font>
      <sz val="11"/>
      <color rgb="FF002060"/>
      <name val="Calibri"/>
      <family val="2"/>
      <scheme val="minor"/>
    </font>
    <font>
      <b/>
      <sz val="22"/>
      <color rgb="FF002060"/>
      <name val="Brush Script MT Cursiva"/>
    </font>
    <font>
      <b/>
      <sz val="20"/>
      <name val="Book Antiqua"/>
      <family val="1"/>
    </font>
    <font>
      <b/>
      <sz val="14"/>
      <color rgb="FF002060"/>
      <name val="Bodoni MT"/>
      <family val="1"/>
    </font>
    <font>
      <sz val="12"/>
      <name val="Century Schoolbook"/>
      <family val="1"/>
    </font>
    <font>
      <sz val="11"/>
      <color rgb="FF000000"/>
      <name val="Calibri"/>
      <family val="2"/>
      <charset val="204"/>
    </font>
    <font>
      <b/>
      <sz val="12"/>
      <name val="Century Schoolbook"/>
      <family val="1"/>
    </font>
  </fonts>
  <fills count="15">
    <fill>
      <patternFill patternType="none"/>
    </fill>
    <fill>
      <patternFill patternType="gray125"/>
    </fill>
    <fill>
      <patternFill patternType="solid">
        <fgColor rgb="FF002060"/>
        <bgColor rgb="FF002060"/>
      </patternFill>
    </fill>
    <fill>
      <patternFill patternType="solid">
        <fgColor rgb="FFC2D69B"/>
        <bgColor rgb="FFC2D69B"/>
      </patternFill>
    </fill>
    <fill>
      <patternFill patternType="solid">
        <fgColor rgb="FFFDE9D9"/>
        <bgColor rgb="FFFDE9D9"/>
      </patternFill>
    </fill>
    <fill>
      <patternFill patternType="solid">
        <fgColor rgb="FFDBE5F1"/>
        <bgColor rgb="FFDBE5F1"/>
      </patternFill>
    </fill>
    <fill>
      <patternFill patternType="solid">
        <fgColor rgb="FFEFFF8F"/>
        <bgColor rgb="FFEFFF8F"/>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FCC"/>
      </patternFill>
    </fill>
    <fill>
      <patternFill patternType="solid">
        <fgColor theme="6" tint="0.39997558519241921"/>
        <bgColor rgb="FFC2D69B"/>
      </patternFill>
    </fill>
    <fill>
      <patternFill patternType="solid">
        <fgColor theme="6" tint="0.39997558519241921"/>
        <bgColor indexed="64"/>
      </patternFill>
    </fill>
    <fill>
      <patternFill patternType="solid">
        <fgColor rgb="FFFFFF00"/>
        <bgColor indexed="64"/>
      </patternFill>
    </fill>
    <fill>
      <patternFill patternType="solid">
        <fgColor rgb="FFFFFF00"/>
        <bgColor theme="0"/>
      </patternFill>
    </fill>
  </fills>
  <borders count="146">
    <border>
      <left/>
      <right/>
      <top/>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thin">
        <color theme="8"/>
      </right>
      <top style="medium">
        <color rgb="FF000000"/>
      </top>
      <bottom/>
      <diagonal/>
    </border>
    <border>
      <left style="thin">
        <color theme="8"/>
      </left>
      <right style="thin">
        <color theme="8"/>
      </right>
      <top style="medium">
        <color rgb="FF000000"/>
      </top>
      <bottom/>
      <diagonal/>
    </border>
    <border>
      <left style="thin">
        <color theme="8"/>
      </left>
      <right/>
      <top style="medium">
        <color rgb="FF000000"/>
      </top>
      <bottom style="thin">
        <color theme="8"/>
      </bottom>
      <diagonal/>
    </border>
    <border>
      <left/>
      <right style="thin">
        <color theme="8"/>
      </right>
      <top style="medium">
        <color rgb="FF000000"/>
      </top>
      <bottom style="thin">
        <color theme="8"/>
      </bottom>
      <diagonal/>
    </border>
    <border>
      <left style="thin">
        <color theme="8"/>
      </left>
      <right style="medium">
        <color rgb="FF000000"/>
      </right>
      <top style="medium">
        <color rgb="FF000000"/>
      </top>
      <bottom/>
      <diagonal/>
    </border>
    <border>
      <left style="medium">
        <color rgb="FF000000"/>
      </left>
      <right/>
      <top style="medium">
        <color rgb="FF000000"/>
      </top>
      <bottom style="thin">
        <color rgb="FFFFC000"/>
      </bottom>
      <diagonal/>
    </border>
    <border>
      <left/>
      <right/>
      <top style="medium">
        <color rgb="FF000000"/>
      </top>
      <bottom style="thin">
        <color rgb="FFFFC000"/>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diagonal/>
    </border>
    <border>
      <left style="thin">
        <color rgb="FFFFC000"/>
      </left>
      <right/>
      <top style="medium">
        <color rgb="FF000000"/>
      </top>
      <bottom style="thin">
        <color rgb="FFFFC000"/>
      </bottom>
      <diagonal/>
    </border>
    <border>
      <left style="thin">
        <color rgb="FFFFC000"/>
      </left>
      <right style="double">
        <color rgb="FF000000"/>
      </right>
      <top style="medium">
        <color rgb="FF000000"/>
      </top>
      <bottom/>
      <diagonal/>
    </border>
    <border>
      <left style="double">
        <color rgb="FF000000"/>
      </left>
      <right style="thin">
        <color theme="8"/>
      </right>
      <top/>
      <bottom style="medium">
        <color rgb="FF000000"/>
      </bottom>
      <diagonal/>
    </border>
    <border>
      <left style="thin">
        <color theme="8"/>
      </left>
      <right style="thin">
        <color theme="8"/>
      </right>
      <top/>
      <bottom style="medium">
        <color rgb="FF000000"/>
      </bottom>
      <diagonal/>
    </border>
    <border>
      <left style="thin">
        <color theme="8"/>
      </left>
      <right style="thin">
        <color theme="8"/>
      </right>
      <top style="thin">
        <color theme="8"/>
      </top>
      <bottom style="medium">
        <color rgb="FF000000"/>
      </bottom>
      <diagonal/>
    </border>
    <border>
      <left style="thin">
        <color theme="8"/>
      </left>
      <right style="medium">
        <color rgb="FF000000"/>
      </right>
      <top/>
      <bottom style="medium">
        <color rgb="FF000000"/>
      </bottom>
      <diagonal/>
    </border>
    <border>
      <left style="medium">
        <color rgb="FF000000"/>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rgb="FFFFC000"/>
      </left>
      <right style="thin">
        <color rgb="FFFFC000"/>
      </right>
      <top/>
      <bottom style="medium">
        <color rgb="FF000000"/>
      </bottom>
      <diagonal/>
    </border>
    <border>
      <left style="thin">
        <color rgb="FFFFC000"/>
      </left>
      <right style="double">
        <color rgb="FF000000"/>
      </right>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style="double">
        <color rgb="FF000000"/>
      </left>
      <right style="thin">
        <color rgb="FF000000"/>
      </right>
      <top/>
      <bottom/>
      <diagonal/>
    </border>
    <border>
      <left style="thin">
        <color rgb="FF000000"/>
      </left>
      <right style="thin">
        <color rgb="FFBFBFBF"/>
      </right>
      <top/>
      <bottom/>
      <diagonal/>
    </border>
    <border>
      <left style="thin">
        <color rgb="FFBFBFBF"/>
      </left>
      <right style="medium">
        <color rgb="FF000000"/>
      </right>
      <top/>
      <bottom/>
      <diagonal/>
    </border>
    <border>
      <left style="medium">
        <color rgb="FF000000"/>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double">
        <color rgb="FF000000"/>
      </right>
      <top/>
      <bottom style="thin">
        <color rgb="FF000000"/>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thin">
        <color rgb="FFBFBFBF"/>
      </left>
      <right style="medium">
        <color rgb="FF000000"/>
      </right>
      <top style="thin">
        <color rgb="FF000000"/>
      </top>
      <bottom/>
      <diagonal/>
    </border>
    <border>
      <left style="medium">
        <color rgb="FF000000"/>
      </left>
      <right style="thin">
        <color rgb="FFBFBFBF"/>
      </right>
      <top style="thin">
        <color rgb="FF000000"/>
      </top>
      <bottom/>
      <diagonal/>
    </border>
    <border>
      <left style="thin">
        <color rgb="FFBFBFBF"/>
      </left>
      <right style="double">
        <color rgb="FF000000"/>
      </right>
      <top style="thin">
        <color rgb="FF000000"/>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style="double">
        <color rgb="FF000000"/>
      </left>
      <right/>
      <top/>
      <bottom/>
      <diagonal/>
    </border>
    <border>
      <left style="thin">
        <color rgb="FF000000"/>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thin">
        <color rgb="FFBFBFBF"/>
      </left>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medium">
        <color rgb="FF000000"/>
      </left>
      <right style="thin">
        <color rgb="FFBFBFBF"/>
      </right>
      <top/>
      <bottom style="medium">
        <color rgb="FF000000"/>
      </bottom>
      <diagonal/>
    </border>
    <border>
      <left style="thin">
        <color rgb="FFBFBFBF"/>
      </left>
      <right style="double">
        <color rgb="FF000000"/>
      </right>
      <top/>
      <bottom style="medium">
        <color rgb="FF000000"/>
      </bottom>
      <diagonal/>
    </border>
    <border>
      <left style="double">
        <color rgb="FF000000"/>
      </left>
      <right/>
      <top/>
      <bottom style="medium">
        <color rgb="FF000000"/>
      </bottom>
      <diagonal/>
    </border>
    <border>
      <left/>
      <right/>
      <top style="medium">
        <color rgb="FF000000"/>
      </top>
      <bottom style="medium">
        <color rgb="FF000000"/>
      </bottom>
      <diagonal/>
    </border>
    <border>
      <left/>
      <right style="thin">
        <color rgb="FFA5A5A5"/>
      </right>
      <top style="medium">
        <color rgb="FF000000"/>
      </top>
      <bottom style="medium">
        <color rgb="FF000000"/>
      </bottom>
      <diagonal/>
    </border>
    <border>
      <left style="thin">
        <color rgb="FFA5A5A5"/>
      </left>
      <right style="thin">
        <color rgb="FFA5A5A5"/>
      </right>
      <top/>
      <bottom style="medium">
        <color rgb="FF000000"/>
      </bottom>
      <diagonal/>
    </border>
    <border>
      <left style="thin">
        <color rgb="FFA5A5A5"/>
      </left>
      <right/>
      <top style="medium">
        <color rgb="FF000000"/>
      </top>
      <bottom style="medium">
        <color rgb="FF000000"/>
      </bottom>
      <diagonal/>
    </border>
    <border>
      <left style="thin">
        <color rgb="FFBFBFBF"/>
      </left>
      <right style="double">
        <color rgb="FF000000"/>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thin">
        <color rgb="FFA5A5A5"/>
      </left>
      <right style="thin">
        <color rgb="FFA5A5A5"/>
      </right>
      <top style="medium">
        <color rgb="FF000000"/>
      </top>
      <bottom style="medium">
        <color rgb="FF000000"/>
      </bottom>
      <diagonal/>
    </border>
    <border>
      <left/>
      <right style="thin">
        <color rgb="FF3399FF"/>
      </right>
      <top/>
      <bottom style="double">
        <color rgb="FF000000"/>
      </bottom>
      <diagonal/>
    </border>
    <border>
      <left style="thin">
        <color rgb="FF3399FF"/>
      </left>
      <right style="thin">
        <color rgb="FF3399FF"/>
      </right>
      <top/>
      <bottom style="double">
        <color rgb="FF000000"/>
      </bottom>
      <diagonal/>
    </border>
    <border>
      <left/>
      <right/>
      <top/>
      <bottom style="double">
        <color rgb="FF000000"/>
      </bottom>
      <diagonal/>
    </border>
    <border>
      <left style="double">
        <color rgb="FF000000"/>
      </left>
      <right style="thin">
        <color rgb="FFBFBFBF"/>
      </right>
      <top style="thin">
        <color rgb="FFBFBFBF"/>
      </top>
      <bottom style="thin">
        <color rgb="FFBFBFBF"/>
      </bottom>
      <diagonal/>
    </border>
    <border>
      <left/>
      <right/>
      <top style="thin">
        <color rgb="FF000000"/>
      </top>
      <bottom/>
      <diagonal/>
    </border>
    <border>
      <left style="double">
        <color rgb="FF000000"/>
      </left>
      <right style="thin">
        <color rgb="FFBFBFBF"/>
      </right>
      <top style="thin">
        <color rgb="FFBFBFBF"/>
      </top>
      <bottom/>
      <diagonal/>
    </border>
    <border>
      <left style="double">
        <color rgb="FF000000"/>
      </left>
      <right style="thin">
        <color rgb="FFBFBFBF"/>
      </right>
      <top/>
      <bottom style="double">
        <color rgb="FF000000"/>
      </bottom>
      <diagonal/>
    </border>
    <border>
      <left style="thin">
        <color rgb="FFBFBFBF"/>
      </left>
      <right style="thin">
        <color rgb="FFBFBFBF"/>
      </right>
      <top/>
      <bottom style="double">
        <color rgb="FF000000"/>
      </bottom>
      <diagonal/>
    </border>
    <border>
      <left style="thin">
        <color rgb="FFBFBFBF"/>
      </left>
      <right style="double">
        <color rgb="FF000000"/>
      </right>
      <top/>
      <bottom style="double">
        <color rgb="FF000000"/>
      </bottom>
      <diagonal/>
    </border>
    <border>
      <left/>
      <right/>
      <top/>
      <bottom/>
      <diagonal/>
    </border>
    <border>
      <left style="thin">
        <color rgb="FFBFBFBF"/>
      </left>
      <right/>
      <top style="thin">
        <color rgb="FF000000"/>
      </top>
      <bottom/>
      <diagonal/>
    </border>
    <border>
      <left style="thin">
        <color rgb="FFBFBFBF"/>
      </left>
      <right/>
      <top/>
      <bottom/>
      <diagonal/>
    </border>
    <border>
      <left style="thin">
        <color rgb="FFBFBFBF"/>
      </left>
      <right style="thin">
        <color rgb="FFBFBFBF"/>
      </right>
      <top style="thin">
        <color indexed="64"/>
      </top>
      <bottom style="thin">
        <color rgb="FFBFBFBF"/>
      </bottom>
      <diagonal/>
    </border>
    <border>
      <left style="thin">
        <color rgb="FFBFBFBF"/>
      </left>
      <right style="thin">
        <color rgb="FFBFBFBF"/>
      </right>
      <top style="thin">
        <color rgb="FFBFBFBF"/>
      </top>
      <bottom style="thin">
        <color indexed="64"/>
      </bottom>
      <diagonal/>
    </border>
    <border>
      <left style="thin">
        <color theme="0" tint="-0.499984740745262"/>
      </left>
      <right style="thin">
        <color rgb="FFBFBFBF"/>
      </right>
      <top style="thin">
        <color rgb="FFBFBFBF"/>
      </top>
      <bottom style="thin">
        <color rgb="FFBFBFBF"/>
      </bottom>
      <diagonal/>
    </border>
    <border>
      <left style="thin">
        <color rgb="FFBFBFBF"/>
      </left>
      <right style="thin">
        <color theme="0" tint="-0.499984740745262"/>
      </right>
      <top/>
      <bottom/>
      <diagonal/>
    </border>
    <border>
      <left style="thin">
        <color theme="0" tint="-0.499984740745262"/>
      </left>
      <right style="thin">
        <color rgb="FFBFBFBF"/>
      </right>
      <top style="thin">
        <color rgb="FFBFBFB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000000"/>
      </left>
      <right/>
      <top/>
      <bottom style="medium">
        <color indexed="64"/>
      </bottom>
      <diagonal/>
    </border>
    <border>
      <left style="double">
        <color rgb="FF000000"/>
      </left>
      <right/>
      <top/>
      <bottom style="double">
        <color rgb="FF000000"/>
      </bottom>
      <diagonal/>
    </border>
    <border>
      <left/>
      <right style="double">
        <color rgb="FF000000"/>
      </right>
      <top/>
      <bottom style="double">
        <color rgb="FF000000"/>
      </bottom>
      <diagonal/>
    </border>
    <border>
      <left/>
      <right/>
      <top style="medium">
        <color rgb="FF000000"/>
      </top>
      <bottom style="medium">
        <color indexed="64"/>
      </bottom>
      <diagonal/>
    </border>
    <border>
      <left/>
      <right style="thin">
        <color rgb="FFA5A5A5"/>
      </right>
      <top style="medium">
        <color rgb="FF000000"/>
      </top>
      <bottom style="medium">
        <color indexed="64"/>
      </bottom>
      <diagonal/>
    </border>
    <border>
      <left style="thin">
        <color rgb="FFA5A5A5"/>
      </left>
      <right style="thin">
        <color rgb="FFA5A5A5"/>
      </right>
      <top/>
      <bottom style="medium">
        <color indexed="64"/>
      </bottom>
      <diagonal/>
    </border>
    <border>
      <left style="thin">
        <color rgb="FFA5A5A5"/>
      </left>
      <right/>
      <top/>
      <bottom style="medium">
        <color indexed="64"/>
      </bottom>
      <diagonal/>
    </border>
    <border>
      <left/>
      <right style="thin">
        <color rgb="FFA5A5A5"/>
      </right>
      <top/>
      <bottom style="medium">
        <color indexed="64"/>
      </bottom>
      <diagonal/>
    </border>
    <border>
      <left/>
      <right style="double">
        <color rgb="FF000000"/>
      </right>
      <top/>
      <bottom style="medium">
        <color indexed="64"/>
      </bottom>
      <diagonal/>
    </border>
    <border>
      <left style="thin">
        <color rgb="FFBFBFBF"/>
      </left>
      <right style="thin">
        <color rgb="FFBFBFBF"/>
      </right>
      <top/>
      <bottom style="medium">
        <color indexed="64"/>
      </bottom>
      <diagonal/>
    </border>
    <border>
      <left style="thin">
        <color rgb="FFBFBFBF"/>
      </left>
      <right/>
      <top/>
      <bottom style="medium">
        <color indexed="64"/>
      </bottom>
      <diagonal/>
    </border>
    <border>
      <left style="medium">
        <color rgb="FF000000"/>
      </left>
      <right style="thin">
        <color rgb="FFBFBFBF"/>
      </right>
      <top/>
      <bottom style="medium">
        <color indexed="64"/>
      </bottom>
      <diagonal/>
    </border>
    <border>
      <left style="thin">
        <color rgb="FFBFBFBF"/>
      </left>
      <right style="double">
        <color rgb="FF000000"/>
      </right>
      <top style="thin">
        <color indexed="64"/>
      </top>
      <bottom/>
      <diagonal/>
    </border>
    <border>
      <left style="thin">
        <color rgb="FFBFBFBF"/>
      </left>
      <right style="double">
        <color rgb="FF000000"/>
      </right>
      <top/>
      <bottom style="thin">
        <color indexed="64"/>
      </bottom>
      <diagonal/>
    </border>
    <border>
      <left style="thin">
        <color theme="0" tint="-0.24994659260841701"/>
      </left>
      <right style="thin">
        <color rgb="FFBFBFBF"/>
      </right>
      <top style="thin">
        <color indexed="64"/>
      </top>
      <bottom style="thin">
        <color rgb="FFBFBFBF"/>
      </bottom>
      <diagonal/>
    </border>
    <border>
      <left style="thin">
        <color theme="0" tint="-0.24994659260841701"/>
      </left>
      <right style="thin">
        <color rgb="FFBFBFBF"/>
      </right>
      <top style="thin">
        <color rgb="FFBFBFBF"/>
      </top>
      <bottom style="thin">
        <color rgb="FFBFBFBF"/>
      </bottom>
      <diagonal/>
    </border>
    <border>
      <left style="thin">
        <color theme="0" tint="-0.24994659260841701"/>
      </left>
      <right style="thin">
        <color rgb="FFBFBFBF"/>
      </right>
      <top style="thin">
        <color rgb="FFBFBFBF"/>
      </top>
      <bottom style="thin">
        <color indexed="64"/>
      </bottom>
      <diagonal/>
    </border>
    <border>
      <left style="thin">
        <color theme="0" tint="-0.499984740745262"/>
      </left>
      <right style="thin">
        <color rgb="FFBFBFBF"/>
      </right>
      <top/>
      <bottom style="thin">
        <color rgb="FFBFBFBF"/>
      </bottom>
      <diagonal/>
    </border>
    <border>
      <left style="thin">
        <color rgb="FFA5A5A5"/>
      </left>
      <right/>
      <top style="medium">
        <color rgb="FF000000"/>
      </top>
      <bottom style="medium">
        <color indexed="64"/>
      </bottom>
      <diagonal/>
    </border>
    <border>
      <left style="thin">
        <color rgb="FFA5A5A5"/>
      </left>
      <right style="thin">
        <color rgb="FFA5A5A5"/>
      </right>
      <top style="medium">
        <color rgb="FF000000"/>
      </top>
      <bottom style="medium">
        <color indexed="64"/>
      </bottom>
      <diagonal/>
    </border>
    <border>
      <left/>
      <right style="double">
        <color rgb="FF000000"/>
      </right>
      <top style="medium">
        <color rgb="FF000000"/>
      </top>
      <bottom style="medium">
        <color indexed="64"/>
      </bottom>
      <diagonal/>
    </border>
    <border>
      <left style="thin">
        <color rgb="FFBFBFBF"/>
      </left>
      <right/>
      <top/>
      <bottom style="thin">
        <color indexed="64"/>
      </bottom>
      <diagonal/>
    </border>
    <border>
      <left style="thin">
        <color theme="0" tint="-0.499984740745262"/>
      </left>
      <right style="thin">
        <color rgb="FFBFBFBF"/>
      </right>
      <top style="thin">
        <color rgb="FFBFBFBF"/>
      </top>
      <bottom style="thin">
        <color indexed="64"/>
      </bottom>
      <diagonal/>
    </border>
    <border>
      <left style="thin">
        <color rgb="FFBFBFBF"/>
      </left>
      <right/>
      <top style="thin">
        <color indexed="64"/>
      </top>
      <bottom/>
      <diagonal/>
    </border>
    <border>
      <left style="thin">
        <color theme="0" tint="-0.499984740745262"/>
      </left>
      <right style="thin">
        <color rgb="FFBFBFBF"/>
      </right>
      <top style="thin">
        <color indexed="64"/>
      </top>
      <bottom style="thin">
        <color rgb="FFBFBFBF"/>
      </bottom>
      <diagonal/>
    </border>
    <border>
      <left style="thin">
        <color rgb="FFBFBFBF"/>
      </left>
      <right style="double">
        <color rgb="FF000000"/>
      </right>
      <top style="thin">
        <color indexed="64"/>
      </top>
      <bottom style="medium">
        <color indexed="64"/>
      </bottom>
      <diagonal/>
    </border>
    <border>
      <left style="thin">
        <color theme="0" tint="-0.499984740745262"/>
      </left>
      <right style="thin">
        <color rgb="FFBFBFBF"/>
      </right>
      <top/>
      <bottom/>
      <diagonal/>
    </border>
    <border>
      <left style="thin">
        <color rgb="FFBFBFBF"/>
      </left>
      <right/>
      <top style="thin">
        <color indexed="64"/>
      </top>
      <bottom style="medium">
        <color indexed="64"/>
      </bottom>
      <diagonal/>
    </border>
    <border>
      <left style="thin">
        <color theme="0" tint="-0.499984740745262"/>
      </left>
      <right style="thin">
        <color rgb="FFBFBFBF"/>
      </right>
      <top style="thin">
        <color indexed="64"/>
      </top>
      <bottom style="medium">
        <color indexed="64"/>
      </bottom>
      <diagonal/>
    </border>
    <border>
      <left style="thin">
        <color rgb="FFBFBFBF"/>
      </left>
      <right style="thin">
        <color rgb="FFBFBFBF"/>
      </right>
      <top style="thin">
        <color indexed="64"/>
      </top>
      <bottom style="medium">
        <color indexed="64"/>
      </bottom>
      <diagonal/>
    </border>
    <border>
      <left style="thin">
        <color rgb="FFBFBFBF"/>
      </left>
      <right style="thin">
        <color rgb="FFBFBFBF"/>
      </right>
      <top style="thin">
        <color rgb="FF000000"/>
      </top>
      <bottom style="thin">
        <color indexed="64"/>
      </bottom>
      <diagonal/>
    </border>
    <border>
      <left style="thin">
        <color rgb="FFBFBFBF"/>
      </left>
      <right style="thin">
        <color theme="0" tint="-0.499984740745262"/>
      </right>
      <top style="medium">
        <color rgb="FF000000"/>
      </top>
      <bottom/>
      <diagonal/>
    </border>
    <border>
      <left style="thin">
        <color rgb="FFBFBFBF"/>
      </left>
      <right style="thin">
        <color theme="0" tint="-0.499984740745262"/>
      </right>
      <top/>
      <bottom style="thin">
        <color indexed="64"/>
      </bottom>
      <diagonal/>
    </border>
    <border>
      <left/>
      <right/>
      <top/>
      <bottom style="thin">
        <color indexed="64"/>
      </bottom>
      <diagonal/>
    </border>
    <border>
      <left style="double">
        <color rgb="FF000000"/>
      </left>
      <right style="thin">
        <color rgb="FFBFBFBF"/>
      </right>
      <top style="thin">
        <color rgb="FFBFBFBF"/>
      </top>
      <bottom style="thin">
        <color indexed="64"/>
      </bottom>
      <diagonal/>
    </border>
    <border>
      <left style="thin">
        <color rgb="FFBFBFBF"/>
      </left>
      <right style="double">
        <color rgb="FF000000"/>
      </right>
      <top style="thin">
        <color rgb="FFBFBFBF"/>
      </top>
      <bottom style="thin">
        <color indexed="64"/>
      </bottom>
      <diagonal/>
    </border>
    <border>
      <left style="double">
        <color rgb="FF000000"/>
      </left>
      <right style="thin">
        <color rgb="FFBFBFBF"/>
      </right>
      <top/>
      <bottom style="thin">
        <color rgb="FFBFBFBF"/>
      </bottom>
      <diagonal/>
    </border>
    <border>
      <left style="double">
        <color rgb="FF000000"/>
      </left>
      <right style="thin">
        <color rgb="FFBFBFBF"/>
      </right>
      <top style="double">
        <color rgb="FF000000"/>
      </top>
      <bottom style="thin">
        <color indexed="64"/>
      </bottom>
      <diagonal/>
    </border>
    <border>
      <left style="thin">
        <color rgb="FFBFBFBF"/>
      </left>
      <right style="thin">
        <color rgb="FFBFBFBF"/>
      </right>
      <top style="double">
        <color rgb="FF000000"/>
      </top>
      <bottom style="thin">
        <color indexed="64"/>
      </bottom>
      <diagonal/>
    </border>
    <border>
      <left style="thin">
        <color rgb="FFBFBFBF"/>
      </left>
      <right style="double">
        <color rgb="FF000000"/>
      </right>
      <top style="double">
        <color rgb="FF000000"/>
      </top>
      <bottom style="thin">
        <color indexed="64"/>
      </bottom>
      <diagonal/>
    </border>
    <border>
      <left style="thin">
        <color rgb="FFBFBFBF"/>
      </left>
      <right style="thin">
        <color rgb="FFBFBFBF"/>
      </right>
      <top style="thin">
        <color theme="0" tint="-0.24994659260841701"/>
      </top>
      <bottom style="thin">
        <color theme="0" tint="-0.24994659260841701"/>
      </bottom>
      <diagonal/>
    </border>
    <border>
      <left style="thin">
        <color rgb="FFBFBFBF"/>
      </left>
      <right style="thin">
        <color rgb="FFBFBFBF"/>
      </right>
      <top/>
      <bottom style="thin">
        <color indexed="64"/>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
      <left style="double">
        <color rgb="FF000000"/>
      </left>
      <right/>
      <top style="thin">
        <color indexed="64"/>
      </top>
      <bottom/>
      <diagonal/>
    </border>
  </borders>
  <cellStyleXfs count="4">
    <xf numFmtId="0" fontId="0" fillId="0" borderId="0"/>
    <xf numFmtId="0" fontId="52" fillId="0" borderId="85"/>
    <xf numFmtId="0" fontId="1" fillId="0" borderId="85"/>
    <xf numFmtId="0" fontId="58" fillId="0" borderId="85"/>
  </cellStyleXfs>
  <cellXfs count="557">
    <xf numFmtId="0" fontId="0" fillId="0" borderId="0" xfId="0" applyFont="1" applyAlignment="1"/>
    <xf numFmtId="0" fontId="5" fillId="0" borderId="0" xfId="0" applyFont="1" applyAlignment="1">
      <alignment vertical="center" wrapText="1"/>
    </xf>
    <xf numFmtId="0" fontId="5" fillId="0" borderId="0" xfId="0" applyFont="1" applyAlignment="1">
      <alignment horizontal="center" vertical="center" wrapText="1"/>
    </xf>
    <xf numFmtId="0" fontId="10" fillId="5" borderId="2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9" fillId="6" borderId="24" xfId="0" applyFont="1" applyFill="1" applyBorder="1" applyAlignment="1">
      <alignment horizontal="center" vertical="center" wrapText="1"/>
    </xf>
    <xf numFmtId="49" fontId="9" fillId="6" borderId="24" xfId="0" applyNumberFormat="1" applyFont="1" applyFill="1" applyBorder="1" applyAlignment="1">
      <alignment horizontal="center" vertical="center" wrapText="1"/>
    </xf>
    <xf numFmtId="0" fontId="11" fillId="0" borderId="32" xfId="0" applyFont="1" applyBorder="1" applyAlignment="1">
      <alignment horizontal="center" vertical="center"/>
    </xf>
    <xf numFmtId="39" fontId="13" fillId="0" borderId="32" xfId="0" applyNumberFormat="1" applyFont="1" applyBorder="1" applyAlignment="1">
      <alignment horizontal="center" vertical="center" wrapText="1"/>
    </xf>
    <xf numFmtId="3" fontId="14" fillId="0" borderId="32" xfId="0" applyNumberFormat="1" applyFont="1" applyBorder="1" applyAlignment="1">
      <alignment horizontal="center" vertical="center"/>
    </xf>
    <xf numFmtId="39" fontId="13" fillId="0" borderId="32" xfId="0" applyNumberFormat="1" applyFont="1" applyBorder="1" applyAlignment="1">
      <alignment horizontal="center" vertical="center"/>
    </xf>
    <xf numFmtId="165" fontId="14" fillId="0" borderId="32" xfId="0" applyNumberFormat="1" applyFont="1" applyBorder="1" applyAlignment="1">
      <alignment horizontal="right" vertical="center"/>
    </xf>
    <xf numFmtId="165" fontId="15" fillId="0" borderId="32" xfId="0" applyNumberFormat="1" applyFont="1" applyBorder="1" applyAlignment="1">
      <alignment horizontal="right" vertical="center"/>
    </xf>
    <xf numFmtId="39" fontId="13" fillId="7" borderId="32" xfId="0" applyNumberFormat="1" applyFont="1" applyFill="1" applyBorder="1" applyAlignment="1">
      <alignment horizontal="center" vertical="center"/>
    </xf>
    <xf numFmtId="0" fontId="17" fillId="0" borderId="32" xfId="0" applyFont="1" applyBorder="1" applyAlignment="1">
      <alignment horizontal="center" vertical="center" wrapText="1"/>
    </xf>
    <xf numFmtId="0" fontId="11" fillId="0" borderId="38" xfId="0" applyFont="1" applyBorder="1" applyAlignment="1">
      <alignment horizontal="center" vertical="center"/>
    </xf>
    <xf numFmtId="39" fontId="13" fillId="0" borderId="38" xfId="0" applyNumberFormat="1" applyFont="1" applyBorder="1" applyAlignment="1">
      <alignment horizontal="center" vertical="center" wrapText="1"/>
    </xf>
    <xf numFmtId="39" fontId="13" fillId="0" borderId="38" xfId="0" applyNumberFormat="1" applyFont="1" applyBorder="1" applyAlignment="1">
      <alignment horizontal="left" vertical="center" wrapText="1"/>
    </xf>
    <xf numFmtId="3" fontId="14" fillId="0" borderId="38" xfId="0" applyNumberFormat="1" applyFont="1" applyBorder="1" applyAlignment="1">
      <alignment horizontal="center" vertical="center"/>
    </xf>
    <xf numFmtId="0" fontId="13" fillId="0" borderId="38" xfId="0" applyFont="1" applyBorder="1" applyAlignment="1">
      <alignment horizontal="center" vertical="center" wrapText="1"/>
    </xf>
    <xf numFmtId="165" fontId="14" fillId="0" borderId="38" xfId="0" applyNumberFormat="1" applyFont="1" applyBorder="1" applyAlignment="1">
      <alignment horizontal="right" vertical="center"/>
    </xf>
    <xf numFmtId="165" fontId="15" fillId="0" borderId="38" xfId="0" applyNumberFormat="1" applyFont="1" applyBorder="1" applyAlignment="1">
      <alignment horizontal="right" vertical="center"/>
    </xf>
    <xf numFmtId="39" fontId="13" fillId="7" borderId="38" xfId="0" applyNumberFormat="1" applyFont="1" applyFill="1" applyBorder="1" applyAlignment="1">
      <alignment horizontal="center" vertical="center"/>
    </xf>
    <xf numFmtId="39" fontId="13" fillId="0" borderId="38" xfId="0" applyNumberFormat="1" applyFont="1" applyBorder="1" applyAlignment="1">
      <alignment horizontal="center" vertical="center"/>
    </xf>
    <xf numFmtId="0" fontId="17" fillId="0" borderId="38" xfId="0" applyFont="1" applyBorder="1" applyAlignment="1">
      <alignment horizontal="center" vertical="center" wrapText="1"/>
    </xf>
    <xf numFmtId="39" fontId="18" fillId="7" borderId="38" xfId="0" applyNumberFormat="1" applyFont="1" applyFill="1" applyBorder="1" applyAlignment="1">
      <alignment horizontal="center" vertical="center"/>
    </xf>
    <xf numFmtId="37" fontId="14" fillId="0" borderId="38" xfId="0" applyNumberFormat="1" applyFont="1" applyBorder="1" applyAlignment="1">
      <alignment horizontal="center" vertical="center"/>
    </xf>
    <xf numFmtId="39" fontId="13" fillId="0" borderId="38" xfId="0" applyNumberFormat="1" applyFont="1" applyBorder="1" applyAlignment="1">
      <alignment horizontal="right" vertical="center"/>
    </xf>
    <xf numFmtId="39" fontId="13" fillId="7" borderId="45" xfId="0" applyNumberFormat="1" applyFont="1" applyFill="1" applyBorder="1" applyAlignment="1">
      <alignment horizontal="center" vertical="center"/>
    </xf>
    <xf numFmtId="0" fontId="19" fillId="0" borderId="38" xfId="0" applyFont="1" applyBorder="1" applyAlignment="1">
      <alignment horizontal="center" vertical="center"/>
    </xf>
    <xf numFmtId="165" fontId="15" fillId="0" borderId="38" xfId="0" applyNumberFormat="1" applyFont="1" applyBorder="1" applyAlignment="1">
      <alignment vertical="center"/>
    </xf>
    <xf numFmtId="49" fontId="13" fillId="0" borderId="38" xfId="0" applyNumberFormat="1" applyFont="1" applyBorder="1" applyAlignment="1">
      <alignment horizontal="center" vertical="center"/>
    </xf>
    <xf numFmtId="39" fontId="13" fillId="0" borderId="52" xfId="0" applyNumberFormat="1" applyFont="1" applyBorder="1" applyAlignment="1">
      <alignment horizontal="center" vertical="center" wrapText="1"/>
    </xf>
    <xf numFmtId="37" fontId="14" fillId="0" borderId="52" xfId="0" applyNumberFormat="1" applyFont="1" applyBorder="1" applyAlignment="1">
      <alignment horizontal="center" vertical="center"/>
    </xf>
    <xf numFmtId="39" fontId="13" fillId="0" borderId="52" xfId="0" applyNumberFormat="1" applyFont="1" applyBorder="1" applyAlignment="1">
      <alignment horizontal="right" vertical="center"/>
    </xf>
    <xf numFmtId="165" fontId="14" fillId="0" borderId="52" xfId="0" applyNumberFormat="1" applyFont="1" applyBorder="1" applyAlignment="1">
      <alignment horizontal="right" vertical="center"/>
    </xf>
    <xf numFmtId="165" fontId="15" fillId="0" borderId="52" xfId="0" applyNumberFormat="1" applyFont="1" applyBorder="1" applyAlignment="1">
      <alignment horizontal="right" vertical="center"/>
    </xf>
    <xf numFmtId="0" fontId="13" fillId="0" borderId="52" xfId="0" applyFont="1" applyBorder="1" applyAlignment="1">
      <alignment horizontal="center" vertical="center" wrapText="1"/>
    </xf>
    <xf numFmtId="49" fontId="13" fillId="0" borderId="52" xfId="0" applyNumberFormat="1" applyFont="1" applyBorder="1" applyAlignment="1">
      <alignment horizontal="center" vertical="center"/>
    </xf>
    <xf numFmtId="0" fontId="11" fillId="0" borderId="52" xfId="0" applyFont="1" applyBorder="1" applyAlignment="1">
      <alignment horizontal="center" vertical="center"/>
    </xf>
    <xf numFmtId="165" fontId="14" fillId="7" borderId="38" xfId="0" applyNumberFormat="1" applyFont="1" applyFill="1" applyBorder="1" applyAlignment="1">
      <alignment horizontal="right" vertical="center"/>
    </xf>
    <xf numFmtId="165" fontId="15" fillId="0" borderId="52" xfId="0" applyNumberFormat="1" applyFont="1" applyBorder="1" applyAlignment="1">
      <alignment vertical="center"/>
    </xf>
    <xf numFmtId="0" fontId="11" fillId="0" borderId="55" xfId="0" applyFont="1" applyBorder="1" applyAlignment="1">
      <alignment horizontal="center" vertical="center"/>
    </xf>
    <xf numFmtId="0" fontId="14" fillId="0" borderId="56" xfId="0" applyFont="1" applyBorder="1" applyAlignment="1">
      <alignment horizontal="center" vertical="center" wrapText="1"/>
    </xf>
    <xf numFmtId="0" fontId="14" fillId="7" borderId="56" xfId="0" applyFont="1" applyFill="1" applyBorder="1" applyAlignment="1">
      <alignment horizontal="center" vertical="center" wrapText="1"/>
    </xf>
    <xf numFmtId="165" fontId="14" fillId="0" borderId="58" xfId="0" applyNumberFormat="1" applyFont="1" applyBorder="1" applyAlignment="1">
      <alignment vertical="center"/>
    </xf>
    <xf numFmtId="165" fontId="14" fillId="0" borderId="56" xfId="0" applyNumberFormat="1" applyFont="1" applyBorder="1" applyAlignment="1">
      <alignment vertical="center"/>
    </xf>
    <xf numFmtId="165" fontId="15" fillId="0" borderId="56" xfId="0" applyNumberFormat="1" applyFont="1" applyBorder="1" applyAlignment="1">
      <alignment vertical="center"/>
    </xf>
    <xf numFmtId="0" fontId="11" fillId="0" borderId="56" xfId="0" applyFont="1" applyBorder="1" applyAlignment="1">
      <alignment horizontal="center" vertical="center"/>
    </xf>
    <xf numFmtId="39" fontId="13" fillId="0" borderId="56" xfId="0" applyNumberFormat="1" applyFont="1" applyBorder="1" applyAlignment="1">
      <alignment horizontal="center" vertical="center" wrapText="1"/>
    </xf>
    <xf numFmtId="0" fontId="13" fillId="0" borderId="56" xfId="0" applyFont="1" applyBorder="1" applyAlignment="1">
      <alignment horizontal="center" vertical="center" wrapText="1"/>
    </xf>
    <xf numFmtId="165" fontId="15" fillId="0" borderId="56" xfId="0" applyNumberFormat="1" applyFont="1" applyBorder="1" applyAlignment="1">
      <alignment horizontal="right" vertical="center"/>
    </xf>
    <xf numFmtId="49" fontId="13" fillId="0" borderId="56" xfId="0" applyNumberFormat="1" applyFont="1" applyBorder="1" applyAlignment="1">
      <alignment horizontal="center" vertical="center"/>
    </xf>
    <xf numFmtId="0" fontId="11" fillId="0" borderId="60" xfId="0" applyFont="1" applyBorder="1" applyAlignment="1">
      <alignment horizontal="center" vertical="center"/>
    </xf>
    <xf numFmtId="165" fontId="14" fillId="0" borderId="63" xfId="0" applyNumberFormat="1" applyFont="1" applyBorder="1" applyAlignment="1">
      <alignment vertical="center"/>
    </xf>
    <xf numFmtId="0" fontId="22" fillId="3" borderId="68" xfId="0" applyFont="1" applyFill="1" applyBorder="1" applyAlignment="1">
      <alignment horizontal="right" vertical="center"/>
    </xf>
    <xf numFmtId="165" fontId="22" fillId="3" borderId="68" xfId="0" applyNumberFormat="1" applyFont="1" applyFill="1" applyBorder="1" applyAlignment="1">
      <alignment vertical="center"/>
    </xf>
    <xf numFmtId="165" fontId="22" fillId="3" borderId="68" xfId="0" applyNumberFormat="1" applyFont="1" applyFill="1" applyBorder="1" applyAlignment="1">
      <alignment horizontal="right" vertical="center"/>
    </xf>
    <xf numFmtId="0" fontId="13" fillId="0" borderId="32" xfId="0" applyFont="1" applyBorder="1" applyAlignment="1">
      <alignment horizontal="center" vertical="center" wrapText="1"/>
    </xf>
    <xf numFmtId="165" fontId="14" fillId="0" borderId="38" xfId="0" applyNumberFormat="1" applyFont="1" applyBorder="1" applyAlignment="1">
      <alignment vertical="center"/>
    </xf>
    <xf numFmtId="165" fontId="25" fillId="0" borderId="38" xfId="0" applyNumberFormat="1" applyFont="1" applyBorder="1" applyAlignment="1">
      <alignment vertical="center"/>
    </xf>
    <xf numFmtId="1" fontId="19" fillId="0" borderId="38" xfId="0" applyNumberFormat="1" applyFont="1" applyBorder="1" applyAlignment="1">
      <alignment horizontal="center" vertical="center" wrapText="1"/>
    </xf>
    <xf numFmtId="0" fontId="13" fillId="7" borderId="38" xfId="0" applyFont="1" applyFill="1" applyBorder="1" applyAlignment="1">
      <alignment horizontal="center" vertical="center" wrapText="1"/>
    </xf>
    <xf numFmtId="0" fontId="14" fillId="0" borderId="38" xfId="0" applyFont="1" applyBorder="1" applyAlignment="1">
      <alignment horizontal="center" vertical="center" wrapText="1"/>
    </xf>
    <xf numFmtId="0" fontId="26" fillId="0" borderId="38" xfId="0" applyFont="1" applyBorder="1" applyAlignment="1">
      <alignment horizontal="center" vertical="center"/>
    </xf>
    <xf numFmtId="39" fontId="14" fillId="7" borderId="38" xfId="0" applyNumberFormat="1" applyFont="1" applyFill="1" applyBorder="1" applyAlignment="1">
      <alignment vertical="center"/>
    </xf>
    <xf numFmtId="39" fontId="14" fillId="0" borderId="38" xfId="0" applyNumberFormat="1" applyFont="1" applyBorder="1" applyAlignment="1">
      <alignment horizontal="right" vertical="center"/>
    </xf>
    <xf numFmtId="39" fontId="14" fillId="7" borderId="38" xfId="0" applyNumberFormat="1" applyFont="1" applyFill="1" applyBorder="1" applyAlignment="1">
      <alignment horizontal="right" vertical="center"/>
    </xf>
    <xf numFmtId="39" fontId="15" fillId="7" borderId="38" xfId="0" applyNumberFormat="1" applyFont="1" applyFill="1" applyBorder="1" applyAlignment="1">
      <alignment horizontal="right" vertical="center"/>
    </xf>
    <xf numFmtId="0" fontId="26" fillId="0" borderId="38" xfId="0" applyFont="1" applyBorder="1" applyAlignment="1">
      <alignment horizontal="center" vertical="center" wrapText="1"/>
    </xf>
    <xf numFmtId="39" fontId="14" fillId="7" borderId="45" xfId="0" applyNumberFormat="1" applyFont="1" applyFill="1" applyBorder="1" applyAlignment="1">
      <alignment horizontal="right" vertical="center"/>
    </xf>
    <xf numFmtId="1" fontId="14" fillId="0" borderId="56" xfId="0" applyNumberFormat="1" applyFont="1" applyBorder="1" applyAlignment="1">
      <alignment horizontal="center" vertical="center" wrapText="1"/>
    </xf>
    <xf numFmtId="0" fontId="14" fillId="7" borderId="56" xfId="0" applyFont="1" applyFill="1" applyBorder="1" applyAlignment="1">
      <alignment horizontal="center" vertical="center"/>
    </xf>
    <xf numFmtId="0" fontId="19" fillId="0" borderId="56" xfId="0" applyFont="1" applyBorder="1" applyAlignment="1">
      <alignment horizontal="center" vertical="center"/>
    </xf>
    <xf numFmtId="39" fontId="13" fillId="0" borderId="56" xfId="0" applyNumberFormat="1" applyFont="1" applyBorder="1" applyAlignment="1">
      <alignment horizontal="left" vertical="center" wrapText="1"/>
    </xf>
    <xf numFmtId="37" fontId="14" fillId="0" borderId="56" xfId="0" applyNumberFormat="1" applyFont="1" applyBorder="1" applyAlignment="1">
      <alignment horizontal="center" vertical="center"/>
    </xf>
    <xf numFmtId="39" fontId="13" fillId="0" borderId="56" xfId="0" applyNumberFormat="1" applyFont="1" applyBorder="1" applyAlignment="1">
      <alignment horizontal="center" vertical="center"/>
    </xf>
    <xf numFmtId="165" fontId="14" fillId="0" borderId="56" xfId="0" applyNumberFormat="1" applyFont="1" applyBorder="1" applyAlignment="1">
      <alignment horizontal="right" vertical="center"/>
    </xf>
    <xf numFmtId="0" fontId="17" fillId="0" borderId="56" xfId="0" applyFont="1" applyBorder="1" applyAlignment="1">
      <alignment horizontal="center" vertical="center" wrapText="1"/>
    </xf>
    <xf numFmtId="0" fontId="22" fillId="3" borderId="75" xfId="0" applyFont="1" applyFill="1" applyBorder="1" applyAlignment="1">
      <alignment horizontal="right" vertical="center"/>
    </xf>
    <xf numFmtId="165" fontId="22" fillId="3" borderId="75" xfId="0" applyNumberFormat="1" applyFont="1" applyFill="1" applyBorder="1" applyAlignment="1">
      <alignment vertical="center"/>
    </xf>
    <xf numFmtId="165" fontId="14" fillId="0" borderId="58" xfId="0" applyNumberFormat="1" applyFont="1" applyBorder="1" applyAlignment="1">
      <alignment horizontal="right" vertical="center"/>
    </xf>
    <xf numFmtId="165" fontId="29" fillId="2" borderId="76" xfId="0" applyNumberFormat="1" applyFont="1" applyFill="1" applyBorder="1" applyAlignment="1">
      <alignment horizontal="right" vertical="center"/>
    </xf>
    <xf numFmtId="165" fontId="30" fillId="2" borderId="77" xfId="0" applyNumberFormat="1" applyFont="1" applyFill="1" applyBorder="1" applyAlignment="1">
      <alignment horizontal="right" vertical="center"/>
    </xf>
    <xf numFmtId="4" fontId="29" fillId="2" borderId="78" xfId="0" applyNumberFormat="1" applyFont="1" applyFill="1" applyBorder="1" applyAlignment="1">
      <alignment horizontal="right" vertical="center" wrapText="1"/>
    </xf>
    <xf numFmtId="4" fontId="30" fillId="2" borderId="78" xfId="0" applyNumberFormat="1" applyFont="1" applyFill="1" applyBorder="1" applyAlignment="1">
      <alignment horizontal="right" vertical="center" wrapText="1"/>
    </xf>
    <xf numFmtId="0" fontId="32" fillId="0" borderId="0" xfId="0" applyFont="1"/>
    <xf numFmtId="0" fontId="33" fillId="0" borderId="0" xfId="0" applyFont="1"/>
    <xf numFmtId="0" fontId="34" fillId="0" borderId="0" xfId="0" applyFont="1"/>
    <xf numFmtId="0" fontId="34" fillId="0" borderId="0" xfId="0" applyFont="1" applyAlignment="1">
      <alignment horizontal="center"/>
    </xf>
    <xf numFmtId="0" fontId="19" fillId="0" borderId="0" xfId="0" applyFont="1" applyAlignment="1">
      <alignment horizontal="right"/>
    </xf>
    <xf numFmtId="0" fontId="35" fillId="0" borderId="0" xfId="0" applyFont="1"/>
    <xf numFmtId="4" fontId="33" fillId="0" borderId="0" xfId="0" applyNumberFormat="1" applyFont="1"/>
    <xf numFmtId="0" fontId="35" fillId="0" borderId="0" xfId="0" applyFont="1" applyAlignment="1">
      <alignment vertical="top"/>
    </xf>
    <xf numFmtId="0" fontId="8" fillId="0" borderId="0" xfId="0" applyFont="1" applyAlignment="1">
      <alignment horizontal="center" vertical="center"/>
    </xf>
    <xf numFmtId="2" fontId="32" fillId="0" borderId="0" xfId="0" applyNumberFormat="1" applyFont="1" applyAlignment="1">
      <alignment vertical="center"/>
    </xf>
    <xf numFmtId="166" fontId="32" fillId="0" borderId="0" xfId="0" applyNumberFormat="1" applyFont="1"/>
    <xf numFmtId="0" fontId="36" fillId="2" borderId="82" xfId="0" applyFont="1" applyFill="1" applyBorder="1" applyAlignment="1">
      <alignment horizontal="center" vertical="center"/>
    </xf>
    <xf numFmtId="164" fontId="37" fillId="2" borderId="84" xfId="0" applyNumberFormat="1" applyFont="1" applyFill="1" applyBorder="1" applyAlignment="1">
      <alignment horizontal="right" vertical="center"/>
    </xf>
    <xf numFmtId="0" fontId="32" fillId="0" borderId="0" xfId="0" applyFont="1" applyAlignment="1">
      <alignment horizontal="center" vertical="center" wrapText="1"/>
    </xf>
    <xf numFmtId="0" fontId="32" fillId="0" borderId="0" xfId="0" applyFont="1" applyAlignment="1">
      <alignment vertical="center" wrapText="1"/>
    </xf>
    <xf numFmtId="0" fontId="35" fillId="0" borderId="0" xfId="0" applyFont="1" applyAlignment="1">
      <alignment horizontal="left" vertical="center"/>
    </xf>
    <xf numFmtId="0" fontId="33" fillId="0" borderId="0" xfId="0" applyFont="1" applyAlignment="1">
      <alignment horizontal="left" vertical="center" wrapText="1"/>
    </xf>
    <xf numFmtId="39" fontId="14" fillId="0" borderId="0" xfId="0" applyNumberFormat="1" applyFont="1" applyAlignment="1">
      <alignment vertical="center" wrapText="1"/>
    </xf>
    <xf numFmtId="167" fontId="32" fillId="7" borderId="85" xfId="0" applyNumberFormat="1" applyFont="1" applyFill="1" applyBorder="1"/>
    <xf numFmtId="0" fontId="35" fillId="0" borderId="0" xfId="0" applyFont="1" applyAlignment="1">
      <alignment horizontal="left" vertical="center" wrapText="1"/>
    </xf>
    <xf numFmtId="164" fontId="15" fillId="0" borderId="0" xfId="0" applyNumberFormat="1" applyFont="1"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8" fillId="0" borderId="0" xfId="0" applyFont="1" applyAlignment="1">
      <alignment horizontal="left" vertical="center"/>
    </xf>
    <xf numFmtId="0" fontId="27"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Font="1" applyAlignment="1"/>
    <xf numFmtId="0" fontId="11" fillId="8" borderId="38" xfId="0" applyFont="1" applyFill="1" applyBorder="1" applyAlignment="1">
      <alignment horizontal="center" vertical="center"/>
    </xf>
    <xf numFmtId="39" fontId="13" fillId="8" borderId="38" xfId="0" applyNumberFormat="1" applyFont="1" applyFill="1" applyBorder="1" applyAlignment="1">
      <alignment horizontal="center" vertical="center" wrapText="1"/>
    </xf>
    <xf numFmtId="3" fontId="14" fillId="8" borderId="38" xfId="0" applyNumberFormat="1" applyFont="1" applyFill="1" applyBorder="1" applyAlignment="1">
      <alignment horizontal="center" vertical="center"/>
    </xf>
    <xf numFmtId="39" fontId="13" fillId="8" borderId="38" xfId="0" applyNumberFormat="1" applyFont="1" applyFill="1" applyBorder="1" applyAlignment="1">
      <alignment horizontal="center" vertical="center"/>
    </xf>
    <xf numFmtId="165" fontId="14" fillId="8" borderId="38" xfId="0" applyNumberFormat="1" applyFont="1" applyFill="1" applyBorder="1" applyAlignment="1">
      <alignment horizontal="right" vertical="center"/>
    </xf>
    <xf numFmtId="165" fontId="15" fillId="8" borderId="38" xfId="0" applyNumberFormat="1" applyFont="1" applyFill="1" applyBorder="1" applyAlignment="1">
      <alignment horizontal="right" vertical="center"/>
    </xf>
    <xf numFmtId="165" fontId="15" fillId="9" borderId="38" xfId="0" applyNumberFormat="1" applyFont="1" applyFill="1" applyBorder="1" applyAlignment="1">
      <alignment horizontal="right" vertical="center"/>
    </xf>
    <xf numFmtId="165" fontId="15" fillId="8" borderId="38" xfId="0" applyNumberFormat="1" applyFont="1" applyFill="1" applyBorder="1" applyAlignment="1">
      <alignment vertical="center"/>
    </xf>
    <xf numFmtId="0" fontId="11" fillId="9" borderId="38" xfId="0" applyFont="1" applyFill="1" applyBorder="1" applyAlignment="1">
      <alignment horizontal="center" vertical="center"/>
    </xf>
    <xf numFmtId="0" fontId="19" fillId="8" borderId="38" xfId="0" applyFont="1" applyFill="1" applyBorder="1" applyAlignment="1">
      <alignment horizontal="center" vertical="center"/>
    </xf>
    <xf numFmtId="39" fontId="13" fillId="8" borderId="52" xfId="0" applyNumberFormat="1" applyFont="1" applyFill="1" applyBorder="1" applyAlignment="1">
      <alignment horizontal="center" vertical="center" wrapText="1"/>
    </xf>
    <xf numFmtId="165" fontId="15" fillId="9" borderId="38" xfId="0" applyNumberFormat="1" applyFont="1" applyFill="1" applyBorder="1" applyAlignment="1">
      <alignment vertical="center"/>
    </xf>
    <xf numFmtId="37" fontId="14" fillId="8" borderId="38" xfId="0" applyNumberFormat="1" applyFont="1" applyFill="1" applyBorder="1" applyAlignment="1">
      <alignment horizontal="center" vertical="center"/>
    </xf>
    <xf numFmtId="0" fontId="11" fillId="9" borderId="32" xfId="0" applyFont="1" applyFill="1" applyBorder="1" applyAlignment="1">
      <alignment horizontal="center" vertical="center"/>
    </xf>
    <xf numFmtId="39" fontId="13" fillId="8" borderId="32" xfId="0" applyNumberFormat="1" applyFont="1" applyFill="1" applyBorder="1" applyAlignment="1">
      <alignment horizontal="center" vertical="center" wrapText="1"/>
    </xf>
    <xf numFmtId="37" fontId="14" fillId="8" borderId="32" xfId="0" applyNumberFormat="1" applyFont="1" applyFill="1" applyBorder="1" applyAlignment="1">
      <alignment horizontal="center" vertical="center"/>
    </xf>
    <xf numFmtId="39" fontId="13" fillId="8" borderId="32" xfId="0" applyNumberFormat="1" applyFont="1" applyFill="1" applyBorder="1" applyAlignment="1">
      <alignment horizontal="right" vertical="center"/>
    </xf>
    <xf numFmtId="165" fontId="14" fillId="8" borderId="32" xfId="0" applyNumberFormat="1" applyFont="1" applyFill="1" applyBorder="1" applyAlignment="1">
      <alignment horizontal="right" vertical="center"/>
    </xf>
    <xf numFmtId="165" fontId="15" fillId="8" borderId="32" xfId="0" applyNumberFormat="1" applyFont="1" applyFill="1" applyBorder="1" applyAlignment="1">
      <alignment horizontal="right" vertical="center"/>
    </xf>
    <xf numFmtId="165" fontId="15" fillId="9" borderId="32" xfId="0" applyNumberFormat="1" applyFont="1" applyFill="1" applyBorder="1" applyAlignment="1">
      <alignment vertical="center"/>
    </xf>
    <xf numFmtId="0" fontId="13" fillId="8" borderId="38" xfId="0" applyFont="1" applyFill="1" applyBorder="1" applyAlignment="1">
      <alignment horizontal="center" vertical="center" wrapText="1"/>
    </xf>
    <xf numFmtId="39" fontId="13" fillId="8" borderId="38" xfId="0" applyNumberFormat="1" applyFont="1" applyFill="1" applyBorder="1" applyAlignment="1">
      <alignment horizontal="right" vertical="center"/>
    </xf>
    <xf numFmtId="165" fontId="14" fillId="8" borderId="38" xfId="0" applyNumberFormat="1" applyFont="1" applyFill="1" applyBorder="1" applyAlignment="1">
      <alignment vertical="center"/>
    </xf>
    <xf numFmtId="39" fontId="19" fillId="8" borderId="38" xfId="0" applyNumberFormat="1" applyFont="1" applyFill="1" applyBorder="1" applyAlignment="1">
      <alignment horizontal="center" vertical="center" wrapText="1"/>
    </xf>
    <xf numFmtId="164" fontId="32" fillId="0" borderId="0" xfId="0" applyNumberFormat="1" applyFont="1"/>
    <xf numFmtId="164" fontId="19" fillId="0" borderId="0" xfId="0" applyNumberFormat="1" applyFont="1" applyAlignment="1">
      <alignment horizontal="right"/>
    </xf>
    <xf numFmtId="39" fontId="13" fillId="0" borderId="45" xfId="0" applyNumberFormat="1" applyFont="1" applyBorder="1" applyAlignment="1">
      <alignment horizontal="center" vertical="center" wrapText="1"/>
    </xf>
    <xf numFmtId="3" fontId="14" fillId="0" borderId="45" xfId="0" applyNumberFormat="1" applyFont="1" applyBorder="1" applyAlignment="1">
      <alignment horizontal="center" vertical="center"/>
    </xf>
    <xf numFmtId="0" fontId="13" fillId="0" borderId="45" xfId="0" applyFont="1" applyBorder="1" applyAlignment="1">
      <alignment horizontal="center" vertical="center" wrapText="1"/>
    </xf>
    <xf numFmtId="165" fontId="14" fillId="0" borderId="45" xfId="0" applyNumberFormat="1" applyFont="1" applyBorder="1" applyAlignment="1">
      <alignment horizontal="right" vertical="center"/>
    </xf>
    <xf numFmtId="165" fontId="15" fillId="0" borderId="45" xfId="0" applyNumberFormat="1" applyFont="1" applyBorder="1" applyAlignment="1">
      <alignment horizontal="right" vertical="center"/>
    </xf>
    <xf numFmtId="0" fontId="11" fillId="9" borderId="52" xfId="0" applyFont="1" applyFill="1" applyBorder="1" applyAlignment="1">
      <alignment horizontal="center" vertical="center"/>
    </xf>
    <xf numFmtId="165" fontId="15" fillId="9" borderId="52" xfId="0" applyNumberFormat="1" applyFont="1" applyFill="1" applyBorder="1" applyAlignment="1">
      <alignment horizontal="right" vertical="center"/>
    </xf>
    <xf numFmtId="39" fontId="13" fillId="7" borderId="52" xfId="0" applyNumberFormat="1" applyFont="1" applyFill="1" applyBorder="1" applyAlignment="1">
      <alignment horizontal="center" vertical="center"/>
    </xf>
    <xf numFmtId="39" fontId="13" fillId="0" borderId="88" xfId="0" applyNumberFormat="1" applyFont="1" applyBorder="1" applyAlignment="1">
      <alignment horizontal="center" vertical="center" wrapText="1"/>
    </xf>
    <xf numFmtId="37" fontId="14" fillId="0" borderId="88" xfId="0" applyNumberFormat="1" applyFont="1" applyBorder="1" applyAlignment="1">
      <alignment horizontal="center" vertical="center"/>
    </xf>
    <xf numFmtId="39" fontId="13" fillId="0" borderId="88" xfId="0" applyNumberFormat="1" applyFont="1" applyBorder="1" applyAlignment="1">
      <alignment horizontal="right" vertical="center"/>
    </xf>
    <xf numFmtId="165" fontId="14" fillId="0" borderId="88" xfId="0" applyNumberFormat="1" applyFont="1" applyBorder="1" applyAlignment="1">
      <alignment horizontal="right" vertical="center"/>
    </xf>
    <xf numFmtId="165" fontId="15" fillId="0" borderId="88" xfId="0" applyNumberFormat="1" applyFont="1" applyBorder="1" applyAlignment="1">
      <alignment horizontal="right" vertical="center"/>
    </xf>
    <xf numFmtId="0" fontId="13" fillId="0" borderId="88" xfId="0" applyFont="1" applyBorder="1" applyAlignment="1">
      <alignment horizontal="center" vertical="center" wrapText="1"/>
    </xf>
    <xf numFmtId="39" fontId="13" fillId="7" borderId="88" xfId="0" applyNumberFormat="1" applyFont="1" applyFill="1" applyBorder="1" applyAlignment="1">
      <alignment horizontal="center" vertical="center"/>
    </xf>
    <xf numFmtId="49" fontId="13" fillId="0" borderId="88" xfId="0" applyNumberFormat="1" applyFont="1" applyBorder="1" applyAlignment="1">
      <alignment horizontal="center" vertical="center"/>
    </xf>
    <xf numFmtId="39" fontId="13" fillId="0" borderId="89" xfId="0" applyNumberFormat="1" applyFont="1" applyBorder="1" applyAlignment="1">
      <alignment horizontal="center" vertical="center" wrapText="1"/>
    </xf>
    <xf numFmtId="3" fontId="14" fillId="0" borderId="89" xfId="0" applyNumberFormat="1" applyFont="1" applyBorder="1" applyAlignment="1">
      <alignment horizontal="center" vertical="center"/>
    </xf>
    <xf numFmtId="0" fontId="13" fillId="0" borderId="89" xfId="0" applyFont="1" applyBorder="1" applyAlignment="1">
      <alignment horizontal="center" vertical="center" wrapText="1"/>
    </xf>
    <xf numFmtId="165" fontId="14" fillId="0" borderId="89" xfId="0" applyNumberFormat="1" applyFont="1" applyBorder="1" applyAlignment="1">
      <alignment horizontal="right" vertical="center"/>
    </xf>
    <xf numFmtId="165" fontId="15" fillId="0" borderId="89" xfId="0" applyNumberFormat="1" applyFont="1" applyBorder="1" applyAlignment="1">
      <alignment horizontal="right" vertical="center"/>
    </xf>
    <xf numFmtId="39" fontId="13" fillId="7" borderId="89" xfId="0" applyNumberFormat="1" applyFont="1" applyFill="1" applyBorder="1" applyAlignment="1">
      <alignment horizontal="center" vertical="center"/>
    </xf>
    <xf numFmtId="0" fontId="0" fillId="0" borderId="0" xfId="0" applyFont="1" applyAlignment="1"/>
    <xf numFmtId="0" fontId="0" fillId="0" borderId="0" xfId="0" applyFont="1" applyAlignment="1"/>
    <xf numFmtId="0" fontId="17" fillId="0" borderId="52" xfId="0" applyFont="1" applyBorder="1" applyAlignment="1">
      <alignment horizontal="center" vertical="center" wrapText="1"/>
    </xf>
    <xf numFmtId="165" fontId="27" fillId="8" borderId="74" xfId="0" applyNumberFormat="1" applyFont="1" applyFill="1" applyBorder="1" applyAlignment="1">
      <alignment horizontal="right" vertical="center"/>
    </xf>
    <xf numFmtId="0" fontId="0" fillId="0" borderId="0" xfId="0" applyFont="1" applyAlignment="1"/>
    <xf numFmtId="165" fontId="15" fillId="0" borderId="45" xfId="0" applyNumberFormat="1" applyFont="1" applyBorder="1" applyAlignment="1">
      <alignment vertical="center"/>
    </xf>
    <xf numFmtId="39" fontId="11" fillId="0" borderId="90" xfId="0" applyNumberFormat="1" applyFont="1" applyBorder="1" applyAlignment="1">
      <alignment horizontal="center" vertical="center"/>
    </xf>
    <xf numFmtId="0" fontId="11" fillId="9" borderId="90" xfId="0" applyFont="1" applyFill="1" applyBorder="1" applyAlignment="1">
      <alignment horizontal="center" vertical="center"/>
    </xf>
    <xf numFmtId="0" fontId="11" fillId="0" borderId="90" xfId="0" applyFont="1" applyBorder="1" applyAlignment="1">
      <alignment horizontal="center" vertical="center"/>
    </xf>
    <xf numFmtId="0" fontId="11" fillId="0" borderId="92" xfId="0" applyFont="1" applyBorder="1" applyAlignment="1">
      <alignment horizontal="center" vertical="center"/>
    </xf>
    <xf numFmtId="165" fontId="14" fillId="0" borderId="45" xfId="0" applyNumberFormat="1" applyFont="1" applyBorder="1" applyAlignment="1">
      <alignment vertical="center"/>
    </xf>
    <xf numFmtId="0" fontId="33" fillId="8" borderId="0" xfId="0" applyFont="1" applyFill="1"/>
    <xf numFmtId="0" fontId="11" fillId="0" borderId="47" xfId="0" applyFont="1" applyBorder="1" applyAlignment="1">
      <alignment horizontal="center" vertical="center"/>
    </xf>
    <xf numFmtId="165" fontId="14" fillId="0" borderId="53" xfId="0" applyNumberFormat="1" applyFont="1" applyBorder="1" applyAlignment="1">
      <alignment vertical="center"/>
    </xf>
    <xf numFmtId="0" fontId="14" fillId="8" borderId="48" xfId="0" applyFont="1" applyFill="1" applyBorder="1" applyAlignment="1">
      <alignment horizontal="center" vertical="center" wrapText="1"/>
    </xf>
    <xf numFmtId="0" fontId="14" fillId="0" borderId="48" xfId="0" applyFont="1" applyBorder="1" applyAlignment="1">
      <alignment horizontal="center" vertical="center" wrapText="1"/>
    </xf>
    <xf numFmtId="165" fontId="15" fillId="0" borderId="53" xfId="0" applyNumberFormat="1" applyFont="1" applyBorder="1" applyAlignment="1">
      <alignment vertical="center"/>
    </xf>
    <xf numFmtId="165" fontId="14" fillId="0" borderId="48" xfId="0" applyNumberFormat="1" applyFont="1" applyBorder="1" applyAlignment="1">
      <alignment horizontal="right" vertical="center"/>
    </xf>
    <xf numFmtId="165" fontId="15" fillId="0" borderId="48" xfId="0" applyNumberFormat="1" applyFont="1" applyBorder="1" applyAlignment="1">
      <alignment horizontal="right" vertical="center"/>
    </xf>
    <xf numFmtId="165" fontId="14" fillId="0" borderId="50" xfId="0" applyNumberFormat="1" applyFont="1" applyBorder="1" applyAlignment="1">
      <alignment horizontal="right" vertical="center"/>
    </xf>
    <xf numFmtId="0" fontId="53" fillId="0" borderId="85" xfId="2" applyFont="1"/>
    <xf numFmtId="0" fontId="1" fillId="0" borderId="85" xfId="2"/>
    <xf numFmtId="0" fontId="13" fillId="0" borderId="61" xfId="0" applyFont="1" applyBorder="1" applyAlignment="1">
      <alignment horizontal="center" vertical="center" wrapText="1"/>
    </xf>
    <xf numFmtId="0" fontId="14" fillId="0" borderId="61" xfId="0" applyFont="1" applyBorder="1" applyAlignment="1">
      <alignment horizontal="center" vertical="center" wrapText="1"/>
    </xf>
    <xf numFmtId="165" fontId="14" fillId="0" borderId="61" xfId="0" applyNumberFormat="1" applyFont="1" applyBorder="1" applyAlignment="1">
      <alignment horizontal="right" vertical="center"/>
    </xf>
    <xf numFmtId="165" fontId="15" fillId="0" borderId="61" xfId="0" applyNumberFormat="1" applyFont="1" applyBorder="1" applyAlignment="1">
      <alignment vertical="center"/>
    </xf>
    <xf numFmtId="0" fontId="22" fillId="3" borderId="106" xfId="0" applyFont="1" applyFill="1" applyBorder="1" applyAlignment="1">
      <alignment horizontal="right" vertical="center"/>
    </xf>
    <xf numFmtId="165" fontId="28" fillId="3" borderId="106" xfId="0" applyNumberFormat="1" applyFont="1" applyFill="1" applyBorder="1" applyAlignment="1">
      <alignment vertical="center"/>
    </xf>
    <xf numFmtId="165" fontId="22" fillId="3" borderId="106" xfId="0" applyNumberFormat="1" applyFont="1" applyFill="1" applyBorder="1" applyAlignment="1">
      <alignment horizontal="right" vertical="center"/>
    </xf>
    <xf numFmtId="0" fontId="14" fillId="0" borderId="110" xfId="0" applyFont="1" applyBorder="1" applyAlignment="1">
      <alignment horizontal="center" vertical="center" wrapText="1"/>
    </xf>
    <xf numFmtId="165" fontId="14" fillId="0" borderId="112" xfId="0" applyNumberFormat="1" applyFont="1" applyBorder="1" applyAlignment="1">
      <alignment horizontal="right" vertical="center"/>
    </xf>
    <xf numFmtId="165" fontId="14" fillId="0" borderId="110" xfId="0" applyNumberFormat="1" applyFont="1" applyBorder="1" applyAlignment="1">
      <alignment horizontal="right" vertical="center"/>
    </xf>
    <xf numFmtId="165" fontId="15" fillId="0" borderId="110" xfId="0" applyNumberFormat="1" applyFont="1" applyBorder="1" applyAlignment="1">
      <alignment vertical="center"/>
    </xf>
    <xf numFmtId="165" fontId="29" fillId="2" borderId="77" xfId="0" applyNumberFormat="1" applyFont="1" applyFill="1" applyBorder="1" applyAlignment="1">
      <alignment horizontal="right" vertical="center"/>
    </xf>
    <xf numFmtId="0" fontId="13" fillId="0" borderId="59" xfId="0" applyFont="1" applyBorder="1" applyAlignment="1">
      <alignment horizontal="left" vertical="center" wrapText="1" indent="1"/>
    </xf>
    <xf numFmtId="0" fontId="13" fillId="8" borderId="64" xfId="0" applyFont="1" applyFill="1" applyBorder="1" applyAlignment="1">
      <alignment horizontal="left" vertical="center" wrapText="1" indent="1"/>
    </xf>
    <xf numFmtId="165" fontId="14" fillId="7" borderId="52" xfId="0" applyNumberFormat="1" applyFont="1" applyFill="1" applyBorder="1" applyAlignment="1">
      <alignment horizontal="right" vertical="center"/>
    </xf>
    <xf numFmtId="0" fontId="11" fillId="0" borderId="45" xfId="0" applyFont="1" applyBorder="1" applyAlignment="1">
      <alignment horizontal="center" vertical="center"/>
    </xf>
    <xf numFmtId="165" fontId="14" fillId="0" borderId="61" xfId="0" applyNumberFormat="1" applyFont="1" applyBorder="1" applyAlignment="1">
      <alignment vertical="center"/>
    </xf>
    <xf numFmtId="0" fontId="11" fillId="0" borderId="61" xfId="0" applyFont="1" applyBorder="1" applyAlignment="1">
      <alignment horizontal="center" vertical="center"/>
    </xf>
    <xf numFmtId="39" fontId="13" fillId="0" borderId="61" xfId="0" applyNumberFormat="1" applyFont="1" applyBorder="1" applyAlignment="1">
      <alignment horizontal="center" vertical="center" wrapText="1"/>
    </xf>
    <xf numFmtId="165" fontId="15" fillId="0" borderId="61" xfId="0" applyNumberFormat="1" applyFont="1" applyBorder="1" applyAlignment="1">
      <alignment horizontal="right" vertical="center"/>
    </xf>
    <xf numFmtId="49" fontId="13" fillId="0" borderId="61" xfId="0" applyNumberFormat="1" applyFont="1" applyBorder="1" applyAlignment="1">
      <alignment horizontal="center" vertical="center"/>
    </xf>
    <xf numFmtId="0" fontId="14" fillId="0" borderId="4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61" xfId="0" applyFont="1" applyBorder="1" applyAlignment="1">
      <alignment horizontal="center" vertical="center"/>
    </xf>
    <xf numFmtId="39" fontId="13" fillId="0" borderId="61" xfId="0" applyNumberFormat="1" applyFont="1" applyBorder="1" applyAlignment="1">
      <alignment horizontal="left" vertical="center" wrapText="1"/>
    </xf>
    <xf numFmtId="37" fontId="14" fillId="0" borderId="61" xfId="0" applyNumberFormat="1" applyFont="1" applyBorder="1" applyAlignment="1">
      <alignment horizontal="center" vertical="center"/>
    </xf>
    <xf numFmtId="39" fontId="13" fillId="0" borderId="61" xfId="0" applyNumberFormat="1" applyFont="1" applyBorder="1" applyAlignment="1">
      <alignment horizontal="center" vertical="center"/>
    </xf>
    <xf numFmtId="0" fontId="17" fillId="0" borderId="61" xfId="0" applyFont="1" applyBorder="1" applyAlignment="1">
      <alignment horizontal="center" vertical="center" wrapText="1"/>
    </xf>
    <xf numFmtId="0" fontId="11" fillId="0" borderId="115" xfId="0" applyFont="1" applyBorder="1" applyAlignment="1">
      <alignment horizontal="center" vertical="center"/>
    </xf>
    <xf numFmtId="39" fontId="13" fillId="0" borderId="116" xfId="0" applyNumberFormat="1" applyFont="1" applyBorder="1" applyAlignment="1">
      <alignment horizontal="left" vertical="center" wrapText="1"/>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165" fontId="27" fillId="0" borderId="52" xfId="0" applyNumberFormat="1" applyFont="1" applyBorder="1" applyAlignment="1">
      <alignment horizontal="right" vertical="center"/>
    </xf>
    <xf numFmtId="165" fontId="14" fillId="0" borderId="52" xfId="0" applyNumberFormat="1" applyFont="1" applyBorder="1" applyAlignment="1">
      <alignment vertical="center"/>
    </xf>
    <xf numFmtId="0" fontId="22" fillId="3" borderId="120" xfId="0" applyFont="1" applyFill="1" applyBorder="1" applyAlignment="1">
      <alignment horizontal="right" vertical="center"/>
    </xf>
    <xf numFmtId="165" fontId="22" fillId="3" borderId="120" xfId="0" applyNumberFormat="1" applyFont="1" applyFill="1" applyBorder="1" applyAlignment="1">
      <alignment horizontal="right" vertical="center"/>
    </xf>
    <xf numFmtId="0" fontId="11" fillId="0" borderId="123" xfId="0" applyFont="1" applyBorder="1" applyAlignment="1">
      <alignment horizontal="center" vertical="center"/>
    </xf>
    <xf numFmtId="165" fontId="15" fillId="0" borderId="89" xfId="0" applyNumberFormat="1" applyFont="1" applyBorder="1" applyAlignment="1">
      <alignment vertical="center"/>
    </xf>
    <xf numFmtId="39" fontId="14" fillId="7" borderId="45" xfId="0" applyNumberFormat="1" applyFont="1" applyFill="1" applyBorder="1" applyAlignment="1">
      <alignment vertical="center"/>
    </xf>
    <xf numFmtId="39" fontId="13" fillId="7" borderId="53" xfId="0" applyNumberFormat="1" applyFont="1" applyFill="1" applyBorder="1" applyAlignment="1">
      <alignment horizontal="center" vertical="center"/>
    </xf>
    <xf numFmtId="0" fontId="11" fillId="0" borderId="125" xfId="0" applyFont="1" applyBorder="1" applyAlignment="1">
      <alignment horizontal="center" vertical="center"/>
    </xf>
    <xf numFmtId="39" fontId="13" fillId="0" borderId="88" xfId="0" applyNumberFormat="1" applyFont="1" applyBorder="1" applyAlignment="1">
      <alignment horizontal="center" vertical="center"/>
    </xf>
    <xf numFmtId="165" fontId="15" fillId="0" borderId="88" xfId="0" applyNumberFormat="1" applyFont="1" applyBorder="1" applyAlignment="1">
      <alignment vertical="center"/>
    </xf>
    <xf numFmtId="0" fontId="11" fillId="0" borderId="127" xfId="0" applyFont="1" applyBorder="1" applyAlignment="1">
      <alignment horizontal="center" vertical="center"/>
    </xf>
    <xf numFmtId="39" fontId="13" fillId="0" borderId="53" xfId="0" applyNumberFormat="1" applyFont="1" applyBorder="1" applyAlignment="1">
      <alignment horizontal="center" vertical="center" wrapText="1"/>
    </xf>
    <xf numFmtId="3" fontId="14" fillId="0" borderId="53" xfId="0" applyNumberFormat="1" applyFont="1" applyBorder="1" applyAlignment="1">
      <alignment horizontal="center" vertical="center"/>
    </xf>
    <xf numFmtId="39" fontId="13" fillId="0" borderId="53" xfId="0" applyNumberFormat="1" applyFont="1" applyBorder="1" applyAlignment="1">
      <alignment horizontal="center" vertical="center"/>
    </xf>
    <xf numFmtId="165" fontId="14" fillId="0" borderId="53" xfId="0" applyNumberFormat="1" applyFont="1" applyBorder="1" applyAlignment="1">
      <alignment horizontal="right" vertical="center"/>
    </xf>
    <xf numFmtId="165" fontId="15" fillId="0" borderId="53" xfId="0" applyNumberFormat="1" applyFont="1" applyBorder="1" applyAlignment="1">
      <alignment horizontal="right" vertical="center"/>
    </xf>
    <xf numFmtId="0" fontId="13" fillId="0" borderId="53" xfId="0" applyFont="1" applyBorder="1" applyAlignment="1">
      <alignment horizontal="center" vertical="center" wrapText="1"/>
    </xf>
    <xf numFmtId="49" fontId="13" fillId="0" borderId="53" xfId="0" applyNumberFormat="1" applyFont="1" applyBorder="1" applyAlignment="1">
      <alignment horizontal="center" vertical="center"/>
    </xf>
    <xf numFmtId="0" fontId="13" fillId="0" borderId="39" xfId="0" applyFont="1" applyBorder="1" applyAlignment="1">
      <alignment horizontal="left" vertical="center" wrapText="1" indent="1"/>
    </xf>
    <xf numFmtId="0" fontId="11" fillId="0" borderId="129" xfId="0" applyFont="1" applyBorder="1" applyAlignment="1">
      <alignment horizontal="center" vertical="center"/>
    </xf>
    <xf numFmtId="39" fontId="13" fillId="0" borderId="130" xfId="0" applyNumberFormat="1" applyFont="1" applyBorder="1" applyAlignment="1">
      <alignment horizontal="center" vertical="center" wrapText="1"/>
    </xf>
    <xf numFmtId="3" fontId="14" fillId="0" borderId="130" xfId="0" applyNumberFormat="1" applyFont="1" applyBorder="1" applyAlignment="1">
      <alignment horizontal="center" vertical="center"/>
    </xf>
    <xf numFmtId="39" fontId="13" fillId="0" borderId="130" xfId="0" applyNumberFormat="1" applyFont="1" applyBorder="1" applyAlignment="1">
      <alignment horizontal="center" vertical="center"/>
    </xf>
    <xf numFmtId="165" fontId="14" fillId="0" borderId="130" xfId="0" applyNumberFormat="1" applyFont="1" applyBorder="1" applyAlignment="1">
      <alignment horizontal="right" vertical="center"/>
    </xf>
    <xf numFmtId="165" fontId="15" fillId="0" borderId="130" xfId="0" applyNumberFormat="1" applyFont="1" applyBorder="1" applyAlignment="1">
      <alignment horizontal="right" vertical="center"/>
    </xf>
    <xf numFmtId="165" fontId="14" fillId="0" borderId="130" xfId="0" applyNumberFormat="1" applyFont="1" applyBorder="1" applyAlignment="1">
      <alignment vertical="center"/>
    </xf>
    <xf numFmtId="165" fontId="15" fillId="0" borderId="130" xfId="0" applyNumberFormat="1" applyFont="1" applyBorder="1" applyAlignment="1">
      <alignment vertical="center"/>
    </xf>
    <xf numFmtId="0" fontId="13" fillId="0" borderId="130" xfId="0" applyFont="1" applyBorder="1" applyAlignment="1">
      <alignment horizontal="center" vertical="center" wrapText="1"/>
    </xf>
    <xf numFmtId="49" fontId="13" fillId="0" borderId="130" xfId="0" applyNumberFormat="1" applyFont="1" applyBorder="1" applyAlignment="1">
      <alignment horizontal="center" vertical="center"/>
    </xf>
    <xf numFmtId="0" fontId="13" fillId="8" borderId="126" xfId="0" applyFont="1" applyFill="1" applyBorder="1" applyAlignment="1">
      <alignment horizontal="left" vertical="center" wrapText="1" indent="1"/>
    </xf>
    <xf numFmtId="0" fontId="13" fillId="8" borderId="51" xfId="0" applyFont="1" applyFill="1" applyBorder="1" applyAlignment="1">
      <alignment horizontal="left" vertical="center" wrapText="1" indent="1"/>
    </xf>
    <xf numFmtId="0" fontId="11" fillId="9" borderId="131" xfId="0" applyFont="1" applyFill="1" applyBorder="1" applyAlignment="1">
      <alignment horizontal="center" vertical="center"/>
    </xf>
    <xf numFmtId="39" fontId="13" fillId="8" borderId="131" xfId="0" applyNumberFormat="1" applyFont="1" applyFill="1" applyBorder="1" applyAlignment="1">
      <alignment horizontal="center" vertical="center" wrapText="1"/>
    </xf>
    <xf numFmtId="37" fontId="14" fillId="0" borderId="131" xfId="0" applyNumberFormat="1" applyFont="1" applyBorder="1" applyAlignment="1">
      <alignment horizontal="center" vertical="center"/>
    </xf>
    <xf numFmtId="39" fontId="13" fillId="0" borderId="131" xfId="0" applyNumberFormat="1" applyFont="1" applyBorder="1" applyAlignment="1">
      <alignment horizontal="right" vertical="center"/>
    </xf>
    <xf numFmtId="165" fontId="14" fillId="0" borderId="131" xfId="0" applyNumberFormat="1" applyFont="1" applyBorder="1" applyAlignment="1">
      <alignment horizontal="right" vertical="center"/>
    </xf>
    <xf numFmtId="165" fontId="15" fillId="0" borderId="131" xfId="0" applyNumberFormat="1" applyFont="1" applyBorder="1" applyAlignment="1">
      <alignment horizontal="right" vertical="center"/>
    </xf>
    <xf numFmtId="165" fontId="15" fillId="9" borderId="131" xfId="0" applyNumberFormat="1" applyFont="1" applyFill="1" applyBorder="1" applyAlignment="1">
      <alignment horizontal="right" vertical="center"/>
    </xf>
    <xf numFmtId="0" fontId="13" fillId="0" borderId="131" xfId="0" applyFont="1" applyBorder="1" applyAlignment="1">
      <alignment horizontal="center" vertical="center" wrapText="1"/>
    </xf>
    <xf numFmtId="39" fontId="13" fillId="7" borderId="131" xfId="0" applyNumberFormat="1" applyFont="1" applyFill="1" applyBorder="1" applyAlignment="1">
      <alignment horizontal="center" vertical="center"/>
    </xf>
    <xf numFmtId="49" fontId="13" fillId="0" borderId="131" xfId="0" applyNumberFormat="1" applyFont="1" applyBorder="1" applyAlignment="1">
      <alignment horizontal="center" vertical="center"/>
    </xf>
    <xf numFmtId="39" fontId="16" fillId="0" borderId="52" xfId="0" applyNumberFormat="1" applyFont="1" applyBorder="1" applyAlignment="1">
      <alignment horizontal="left" vertical="center" wrapText="1" indent="1"/>
    </xf>
    <xf numFmtId="39" fontId="13" fillId="0" borderId="38" xfId="0" applyNumberFormat="1" applyFont="1" applyBorder="1" applyAlignment="1">
      <alignment horizontal="left" vertical="center" wrapText="1" indent="1"/>
    </xf>
    <xf numFmtId="0" fontId="16" fillId="0" borderId="38" xfId="0" applyFont="1" applyBorder="1" applyAlignment="1">
      <alignment horizontal="left" vertical="center" indent="1"/>
    </xf>
    <xf numFmtId="0" fontId="13" fillId="7" borderId="45" xfId="0" applyFont="1" applyFill="1" applyBorder="1" applyAlignment="1">
      <alignment horizontal="left" vertical="center" wrapText="1" indent="1"/>
    </xf>
    <xf numFmtId="39" fontId="16" fillId="0" borderId="88" xfId="0" applyNumberFormat="1" applyFont="1" applyBorder="1" applyAlignment="1">
      <alignment horizontal="left" vertical="center" wrapText="1" indent="1"/>
    </xf>
    <xf numFmtId="0" fontId="16" fillId="9" borderId="38" xfId="0" applyFont="1" applyFill="1" applyBorder="1" applyAlignment="1">
      <alignment horizontal="left" vertical="center" wrapText="1" indent="1"/>
    </xf>
    <xf numFmtId="39" fontId="46" fillId="0" borderId="38" xfId="0" applyNumberFormat="1" applyFont="1" applyBorder="1" applyAlignment="1">
      <alignment horizontal="left" vertical="center" wrapText="1" indent="1"/>
    </xf>
    <xf numFmtId="39" fontId="13" fillId="0" borderId="53" xfId="0" applyNumberFormat="1" applyFont="1" applyBorder="1" applyAlignment="1">
      <alignment horizontal="left" vertical="center" wrapText="1" indent="1"/>
    </xf>
    <xf numFmtId="0" fontId="13" fillId="0" borderId="130" xfId="0" applyFont="1" applyBorder="1" applyAlignment="1">
      <alignment horizontal="left" vertical="center" wrapText="1" indent="1"/>
    </xf>
    <xf numFmtId="0" fontId="16" fillId="9" borderId="32" xfId="0" applyFont="1" applyFill="1" applyBorder="1" applyAlignment="1">
      <alignment horizontal="left" vertical="center" wrapText="1" indent="1"/>
    </xf>
    <xf numFmtId="0" fontId="13" fillId="8" borderId="38" xfId="0" applyFont="1" applyFill="1" applyBorder="1" applyAlignment="1">
      <alignment horizontal="left" vertical="center" wrapText="1" indent="1"/>
    </xf>
    <xf numFmtId="0" fontId="16" fillId="7" borderId="38" xfId="0" applyFont="1" applyFill="1" applyBorder="1" applyAlignment="1">
      <alignment horizontal="left" vertical="center" wrapText="1" indent="1"/>
    </xf>
    <xf numFmtId="0" fontId="13" fillId="0" borderId="38" xfId="0" applyFont="1" applyBorder="1" applyAlignment="1">
      <alignment horizontal="left" vertical="center" wrapText="1" indent="1"/>
    </xf>
    <xf numFmtId="39" fontId="13" fillId="8" borderId="38" xfId="0" applyNumberFormat="1" applyFont="1" applyFill="1" applyBorder="1" applyAlignment="1">
      <alignment horizontal="left" vertical="center" wrapText="1" indent="1"/>
    </xf>
    <xf numFmtId="0" fontId="16" fillId="0" borderId="38" xfId="0" applyFont="1" applyBorder="1" applyAlignment="1">
      <alignment horizontal="left" vertical="center" wrapText="1" indent="1"/>
    </xf>
    <xf numFmtId="0" fontId="13" fillId="7" borderId="38" xfId="0" applyFont="1" applyFill="1" applyBorder="1" applyAlignment="1">
      <alignment horizontal="left" vertical="center" wrapText="1" indent="1"/>
    </xf>
    <xf numFmtId="39" fontId="16" fillId="0" borderId="32" xfId="0" applyNumberFormat="1" applyFont="1" applyBorder="1" applyAlignment="1">
      <alignment horizontal="left" vertical="center" wrapText="1" indent="1"/>
    </xf>
    <xf numFmtId="39" fontId="16" fillId="0" borderId="38" xfId="0" applyNumberFormat="1" applyFont="1" applyBorder="1" applyAlignment="1">
      <alignment horizontal="left" vertical="center" wrapText="1" indent="1"/>
    </xf>
    <xf numFmtId="39" fontId="16" fillId="8" borderId="38" xfId="0" applyNumberFormat="1" applyFont="1" applyFill="1" applyBorder="1" applyAlignment="1">
      <alignment horizontal="left" vertical="center" wrapText="1" indent="1"/>
    </xf>
    <xf numFmtId="0" fontId="16" fillId="0" borderId="88" xfId="0" applyFont="1" applyBorder="1" applyAlignment="1">
      <alignment horizontal="left" vertical="center" wrapText="1" indent="1"/>
    </xf>
    <xf numFmtId="0" fontId="13" fillId="0" borderId="89" xfId="0" applyFont="1" applyBorder="1" applyAlignment="1">
      <alignment horizontal="left" vertical="center" wrapText="1" indent="1"/>
    </xf>
    <xf numFmtId="0" fontId="16" fillId="9" borderId="52" xfId="0" applyFont="1" applyFill="1" applyBorder="1" applyAlignment="1">
      <alignment horizontal="left" vertical="center" wrapText="1" indent="1"/>
    </xf>
    <xf numFmtId="0" fontId="16" fillId="8" borderId="38" xfId="0" applyFont="1" applyFill="1" applyBorder="1" applyAlignment="1">
      <alignment horizontal="left" vertical="center" wrapText="1" indent="1"/>
    </xf>
    <xf numFmtId="0" fontId="46" fillId="8" borderId="38" xfId="0" applyFont="1" applyFill="1" applyBorder="1" applyAlignment="1">
      <alignment horizontal="left" vertical="center" wrapText="1" indent="1"/>
    </xf>
    <xf numFmtId="0" fontId="16" fillId="9" borderId="131" xfId="0" applyFont="1" applyFill="1" applyBorder="1" applyAlignment="1">
      <alignment horizontal="left" vertical="center" wrapText="1" indent="1"/>
    </xf>
    <xf numFmtId="0" fontId="16" fillId="0" borderId="52" xfId="0" applyFont="1" applyBorder="1" applyAlignment="1">
      <alignment horizontal="left" vertical="center" wrapText="1" indent="1"/>
    </xf>
    <xf numFmtId="39" fontId="13" fillId="10" borderId="38" xfId="0" applyNumberFormat="1" applyFont="1" applyFill="1" applyBorder="1" applyAlignment="1">
      <alignment horizontal="left" vertical="center" wrapText="1" indent="1"/>
    </xf>
    <xf numFmtId="0" fontId="16" fillId="0" borderId="56" xfId="0" applyFont="1" applyBorder="1" applyAlignment="1">
      <alignment horizontal="left" vertical="center" wrapText="1" indent="1"/>
    </xf>
    <xf numFmtId="0" fontId="16" fillId="0" borderId="61" xfId="0" applyFont="1" applyBorder="1" applyAlignment="1">
      <alignment horizontal="left" vertical="center" wrapText="1" indent="1"/>
    </xf>
    <xf numFmtId="0" fontId="13" fillId="0" borderId="48" xfId="0" applyFont="1" applyBorder="1" applyAlignment="1">
      <alignment horizontal="left" vertical="center" wrapText="1" indent="1"/>
    </xf>
    <xf numFmtId="0" fontId="13" fillId="0" borderId="56" xfId="0" applyFont="1" applyBorder="1" applyAlignment="1">
      <alignment horizontal="left" vertical="center" wrapText="1" indent="1"/>
    </xf>
    <xf numFmtId="0" fontId="13" fillId="0" borderId="61" xfId="0" applyFont="1" applyBorder="1" applyAlignment="1">
      <alignment horizontal="left" vertical="center" wrapText="1" indent="1"/>
    </xf>
    <xf numFmtId="0" fontId="23" fillId="3" borderId="68" xfId="0" applyFont="1" applyFill="1" applyBorder="1" applyAlignment="1">
      <alignment horizontal="left" vertical="center" indent="1"/>
    </xf>
    <xf numFmtId="0" fontId="23" fillId="3" borderId="75" xfId="0" applyFont="1" applyFill="1" applyBorder="1" applyAlignment="1">
      <alignment horizontal="left" vertical="center" indent="1"/>
    </xf>
    <xf numFmtId="0" fontId="13" fillId="0" borderId="87" xfId="0" applyFont="1" applyBorder="1" applyAlignment="1">
      <alignment horizontal="left" vertical="center" wrapText="1" indent="1"/>
    </xf>
    <xf numFmtId="0" fontId="13" fillId="0" borderId="128" xfId="0" applyFont="1" applyBorder="1" applyAlignment="1">
      <alignment horizontal="left" vertical="center" wrapText="1" indent="1"/>
    </xf>
    <xf numFmtId="0" fontId="23" fillId="3" borderId="106" xfId="0" applyFont="1" applyFill="1" applyBorder="1" applyAlignment="1">
      <alignment horizontal="left" vertical="center" indent="1"/>
    </xf>
    <xf numFmtId="39" fontId="29" fillId="2" borderId="78" xfId="0" applyNumberFormat="1" applyFont="1" applyFill="1" applyBorder="1" applyAlignment="1">
      <alignment horizontal="left" vertical="center" indent="1"/>
    </xf>
    <xf numFmtId="0" fontId="13" fillId="7" borderId="56" xfId="0" applyFont="1" applyFill="1" applyBorder="1" applyAlignment="1">
      <alignment horizontal="left" vertical="center" wrapText="1" indent="1"/>
    </xf>
    <xf numFmtId="0" fontId="13" fillId="7" borderId="57" xfId="0" applyFont="1" applyFill="1" applyBorder="1" applyAlignment="1">
      <alignment horizontal="left" vertical="center" wrapText="1" indent="1"/>
    </xf>
    <xf numFmtId="0" fontId="13" fillId="7" borderId="110" xfId="0" applyFont="1" applyFill="1" applyBorder="1" applyAlignment="1">
      <alignment horizontal="left" vertical="center" wrapText="1" indent="1"/>
    </xf>
    <xf numFmtId="0" fontId="13" fillId="7" borderId="111" xfId="0" applyFont="1" applyFill="1" applyBorder="1" applyAlignment="1">
      <alignment horizontal="left" vertical="center" wrapText="1" indent="1"/>
    </xf>
    <xf numFmtId="0" fontId="13" fillId="7" borderId="61" xfId="0" applyFont="1" applyFill="1" applyBorder="1" applyAlignment="1">
      <alignment horizontal="left" vertical="center" wrapText="1" indent="1"/>
    </xf>
    <xf numFmtId="0" fontId="13" fillId="7" borderId="62" xfId="0" applyFont="1" applyFill="1" applyBorder="1" applyAlignment="1">
      <alignment horizontal="left" vertical="center" wrapText="1" indent="1"/>
    </xf>
    <xf numFmtId="0" fontId="13" fillId="0" borderId="49" xfId="0" applyFont="1" applyBorder="1" applyAlignment="1">
      <alignment horizontal="left" vertical="center" wrapText="1" indent="1"/>
    </xf>
    <xf numFmtId="0" fontId="12" fillId="0" borderId="48" xfId="0" applyFont="1" applyBorder="1" applyAlignment="1">
      <alignment horizontal="left" vertical="center" wrapText="1" indent="1"/>
    </xf>
    <xf numFmtId="0" fontId="12" fillId="0" borderId="56" xfId="0" applyFont="1" applyBorder="1" applyAlignment="1">
      <alignment horizontal="left" vertical="center" wrapText="1" indent="1"/>
    </xf>
    <xf numFmtId="0" fontId="12" fillId="0" borderId="61" xfId="0" applyFont="1" applyBorder="1" applyAlignment="1">
      <alignment horizontal="left" vertical="center" wrapText="1" indent="1"/>
    </xf>
    <xf numFmtId="0" fontId="13" fillId="0" borderId="110" xfId="0" applyFont="1" applyBorder="1" applyAlignment="1">
      <alignment horizontal="left" vertical="center" wrapText="1" indent="1"/>
    </xf>
    <xf numFmtId="0" fontId="13" fillId="0" borderId="38" xfId="0" applyFont="1" applyFill="1" applyBorder="1" applyAlignment="1">
      <alignment horizontal="left" vertical="center" wrapText="1" indent="1"/>
    </xf>
    <xf numFmtId="0" fontId="36" fillId="2" borderId="83" xfId="0" applyFont="1" applyFill="1" applyBorder="1" applyAlignment="1">
      <alignment horizontal="left" vertical="center" indent="1"/>
    </xf>
    <xf numFmtId="39" fontId="14" fillId="0" borderId="134" xfId="0" applyNumberFormat="1" applyFont="1" applyBorder="1" applyAlignment="1">
      <alignment vertical="center" wrapText="1"/>
    </xf>
    <xf numFmtId="0" fontId="19" fillId="0" borderId="135" xfId="0" applyFont="1" applyBorder="1" applyAlignment="1">
      <alignment horizontal="center" vertical="center"/>
    </xf>
    <xf numFmtId="0" fontId="33" fillId="0" borderId="89" xfId="0" applyFont="1" applyBorder="1" applyAlignment="1">
      <alignment horizontal="left" vertical="center" wrapText="1" indent="1"/>
    </xf>
    <xf numFmtId="165" fontId="27" fillId="0" borderId="136" xfId="0" applyNumberFormat="1" applyFont="1" applyBorder="1" applyAlignment="1">
      <alignment horizontal="right" vertical="center"/>
    </xf>
    <xf numFmtId="0" fontId="36" fillId="2" borderId="138" xfId="0" applyFont="1" applyFill="1" applyBorder="1" applyAlignment="1">
      <alignment horizontal="center" vertical="center"/>
    </xf>
    <xf numFmtId="0" fontId="36" fillId="2" borderId="139" xfId="0" applyFont="1" applyFill="1" applyBorder="1" applyAlignment="1">
      <alignment horizontal="center" vertical="center"/>
    </xf>
    <xf numFmtId="0" fontId="36" fillId="2" borderId="140" xfId="0" applyFont="1" applyFill="1" applyBorder="1" applyAlignment="1">
      <alignment horizontal="center" vertical="center" wrapText="1"/>
    </xf>
    <xf numFmtId="39" fontId="46" fillId="0" borderId="45" xfId="0" applyNumberFormat="1" applyFont="1" applyBorder="1" applyAlignment="1">
      <alignment horizontal="left" vertical="center" wrapText="1" indent="1"/>
    </xf>
    <xf numFmtId="39" fontId="13" fillId="0" borderId="45" xfId="0" applyNumberFormat="1" applyFont="1" applyBorder="1" applyAlignment="1">
      <alignment horizontal="center" vertical="center"/>
    </xf>
    <xf numFmtId="39" fontId="46" fillId="0" borderId="142" xfId="0" applyNumberFormat="1" applyFont="1" applyBorder="1" applyAlignment="1">
      <alignment horizontal="left" vertical="center" wrapText="1" indent="1"/>
    </xf>
    <xf numFmtId="3" fontId="14" fillId="0" borderId="142" xfId="0" applyNumberFormat="1" applyFont="1" applyBorder="1" applyAlignment="1">
      <alignment horizontal="center" vertical="center"/>
    </xf>
    <xf numFmtId="39" fontId="13" fillId="0" borderId="142" xfId="0" applyNumberFormat="1" applyFont="1" applyBorder="1" applyAlignment="1">
      <alignment horizontal="center" vertical="center"/>
    </xf>
    <xf numFmtId="165" fontId="14" fillId="0" borderId="142" xfId="0" applyNumberFormat="1" applyFont="1" applyBorder="1" applyAlignment="1">
      <alignment vertical="center"/>
    </xf>
    <xf numFmtId="39" fontId="46" fillId="0" borderId="141" xfId="0" applyNumberFormat="1" applyFont="1" applyBorder="1" applyAlignment="1">
      <alignment horizontal="left" vertical="center" wrapText="1" indent="1"/>
    </xf>
    <xf numFmtId="3" fontId="14" fillId="0" borderId="141" xfId="0" applyNumberFormat="1" applyFont="1" applyBorder="1" applyAlignment="1">
      <alignment horizontal="center" vertical="center"/>
    </xf>
    <xf numFmtId="39" fontId="13" fillId="0" borderId="141" xfId="0" applyNumberFormat="1" applyFont="1" applyBorder="1" applyAlignment="1">
      <alignment horizontal="center" vertical="center"/>
    </xf>
    <xf numFmtId="165" fontId="14" fillId="0" borderId="141" xfId="0" applyNumberFormat="1" applyFont="1" applyBorder="1" applyAlignment="1">
      <alignment vertical="center"/>
    </xf>
    <xf numFmtId="0" fontId="0" fillId="0" borderId="0" xfId="0" applyFont="1" applyAlignment="1"/>
    <xf numFmtId="39" fontId="11" fillId="8" borderId="38" xfId="0" applyNumberFormat="1" applyFont="1" applyFill="1" applyBorder="1" applyAlignment="1">
      <alignment horizontal="center" vertical="center"/>
    </xf>
    <xf numFmtId="0" fontId="17" fillId="8" borderId="38" xfId="0" applyFont="1" applyFill="1" applyBorder="1" applyAlignment="1">
      <alignment horizontal="center" vertical="center" wrapText="1"/>
    </xf>
    <xf numFmtId="0" fontId="57" fillId="8" borderId="38" xfId="0" applyFont="1" applyFill="1" applyBorder="1" applyAlignment="1">
      <alignment horizontal="center" vertical="center" wrapText="1"/>
    </xf>
    <xf numFmtId="0" fontId="46" fillId="8" borderId="38" xfId="0" applyFont="1" applyFill="1" applyBorder="1" applyAlignment="1">
      <alignment horizontal="center" vertical="center" wrapText="1"/>
    </xf>
    <xf numFmtId="165" fontId="57" fillId="8" borderId="38" xfId="0" applyNumberFormat="1" applyFont="1" applyFill="1" applyBorder="1" applyAlignment="1">
      <alignment vertical="center"/>
    </xf>
    <xf numFmtId="0" fontId="11" fillId="8" borderId="45" xfId="0" applyFont="1" applyFill="1" applyBorder="1" applyAlignment="1">
      <alignment horizontal="center" vertical="center"/>
    </xf>
    <xf numFmtId="39" fontId="13" fillId="8" borderId="45" xfId="0" applyNumberFormat="1" applyFont="1" applyFill="1" applyBorder="1" applyAlignment="1">
      <alignment horizontal="center" vertical="center" wrapText="1"/>
    </xf>
    <xf numFmtId="39" fontId="13" fillId="8" borderId="45" xfId="0" applyNumberFormat="1" applyFont="1" applyFill="1" applyBorder="1" applyAlignment="1">
      <alignment horizontal="left" vertical="center" wrapText="1" indent="1"/>
    </xf>
    <xf numFmtId="3" fontId="14" fillId="8" borderId="45" xfId="0" applyNumberFormat="1" applyFont="1" applyFill="1" applyBorder="1" applyAlignment="1">
      <alignment horizontal="center" vertical="center"/>
    </xf>
    <xf numFmtId="0" fontId="13" fillId="8" borderId="45" xfId="0" applyFont="1" applyFill="1" applyBorder="1" applyAlignment="1">
      <alignment horizontal="center" vertical="center" wrapText="1"/>
    </xf>
    <xf numFmtId="165" fontId="14" fillId="8" borderId="45" xfId="0" applyNumberFormat="1" applyFont="1" applyFill="1" applyBorder="1" applyAlignment="1">
      <alignment horizontal="right" vertical="center"/>
    </xf>
    <xf numFmtId="165" fontId="15" fillId="8" borderId="45" xfId="0" applyNumberFormat="1" applyFont="1" applyFill="1" applyBorder="1" applyAlignment="1">
      <alignment horizontal="right" vertical="center"/>
    </xf>
    <xf numFmtId="39" fontId="13" fillId="8" borderId="45" xfId="0" applyNumberFormat="1" applyFont="1" applyFill="1" applyBorder="1" applyAlignment="1">
      <alignment horizontal="center" vertical="center"/>
    </xf>
    <xf numFmtId="49" fontId="13" fillId="8" borderId="38" xfId="0" applyNumberFormat="1" applyFont="1" applyFill="1" applyBorder="1" applyAlignment="1">
      <alignment horizontal="center" vertical="center"/>
    </xf>
    <xf numFmtId="1" fontId="13" fillId="8" borderId="38" xfId="0" applyNumberFormat="1" applyFont="1" applyFill="1" applyBorder="1" applyAlignment="1">
      <alignment horizontal="center" vertical="center" wrapText="1"/>
    </xf>
    <xf numFmtId="1" fontId="13" fillId="8" borderId="85" xfId="0" applyNumberFormat="1" applyFont="1" applyFill="1" applyBorder="1" applyAlignment="1">
      <alignment horizontal="center" vertical="center" wrapText="1"/>
    </xf>
    <xf numFmtId="1" fontId="19" fillId="8" borderId="38" xfId="0" applyNumberFormat="1" applyFont="1" applyFill="1" applyBorder="1" applyAlignment="1">
      <alignment horizontal="center" vertical="center" wrapText="1"/>
    </xf>
    <xf numFmtId="0" fontId="11" fillId="9" borderId="71" xfId="0" applyFont="1" applyFill="1" applyBorder="1" applyAlignment="1">
      <alignment horizontal="center" vertical="center"/>
    </xf>
    <xf numFmtId="0" fontId="11" fillId="8" borderId="71" xfId="0" applyFont="1" applyFill="1" applyBorder="1" applyAlignment="1">
      <alignment horizontal="center" vertical="center"/>
    </xf>
    <xf numFmtId="0" fontId="13" fillId="8" borderId="73" xfId="0" applyFont="1" applyFill="1" applyBorder="1" applyAlignment="1">
      <alignment horizontal="left" vertical="center" wrapText="1" indent="1"/>
    </xf>
    <xf numFmtId="0" fontId="20" fillId="8" borderId="71" xfId="0" applyFont="1" applyFill="1" applyBorder="1" applyAlignment="1">
      <alignment horizontal="left" vertical="center" indent="1"/>
    </xf>
    <xf numFmtId="0" fontId="3" fillId="8" borderId="72" xfId="0" applyFont="1" applyFill="1" applyBorder="1" applyAlignment="1"/>
    <xf numFmtId="0" fontId="3" fillId="8" borderId="73" xfId="0" applyFont="1" applyFill="1" applyBorder="1" applyAlignment="1">
      <alignment horizontal="left" indent="1"/>
    </xf>
    <xf numFmtId="0" fontId="14" fillId="8" borderId="38" xfId="0" applyFont="1" applyFill="1" applyBorder="1" applyAlignment="1">
      <alignment horizontal="center" vertical="center" wrapText="1"/>
    </xf>
    <xf numFmtId="0" fontId="26" fillId="8" borderId="38" xfId="0" applyFont="1" applyFill="1" applyBorder="1" applyAlignment="1">
      <alignment horizontal="center" vertical="center"/>
    </xf>
    <xf numFmtId="0" fontId="16" fillId="8" borderId="38" xfId="0" applyFont="1" applyFill="1" applyBorder="1" applyAlignment="1">
      <alignment horizontal="left" vertical="center" indent="1"/>
    </xf>
    <xf numFmtId="0" fontId="19" fillId="8" borderId="137" xfId="0" applyFont="1" applyFill="1" applyBorder="1" applyAlignment="1">
      <alignment horizontal="center" vertical="center"/>
    </xf>
    <xf numFmtId="0" fontId="33" fillId="8" borderId="52" xfId="0" applyFont="1" applyFill="1" applyBorder="1" applyAlignment="1">
      <alignment horizontal="left" vertical="center" wrapText="1" indent="1"/>
    </xf>
    <xf numFmtId="165" fontId="27" fillId="8" borderId="70" xfId="0" applyNumberFormat="1" applyFont="1" applyFill="1" applyBorder="1" applyAlignment="1">
      <alignment horizontal="right" vertical="center"/>
    </xf>
    <xf numFmtId="0" fontId="19" fillId="8" borderId="79" xfId="0" applyFont="1" applyFill="1" applyBorder="1" applyAlignment="1">
      <alignment horizontal="center" vertical="center"/>
    </xf>
    <xf numFmtId="0" fontId="33" fillId="8" borderId="38" xfId="0" applyFont="1" applyFill="1" applyBorder="1" applyAlignment="1">
      <alignment horizontal="left" vertical="center" wrapText="1" indent="1"/>
    </xf>
    <xf numFmtId="0" fontId="19" fillId="8" borderId="81" xfId="0" applyFont="1" applyFill="1" applyBorder="1" applyAlignment="1">
      <alignment horizontal="center" vertical="center"/>
    </xf>
    <xf numFmtId="0" fontId="33" fillId="8" borderId="44" xfId="0" applyFont="1" applyFill="1" applyBorder="1" applyAlignment="1">
      <alignment horizontal="left" vertical="center" wrapText="1" indent="1"/>
    </xf>
    <xf numFmtId="39" fontId="13" fillId="13" borderId="38" xfId="0" applyNumberFormat="1" applyFont="1" applyFill="1" applyBorder="1" applyAlignment="1">
      <alignment horizontal="left" vertical="center" wrapText="1" indent="1"/>
    </xf>
    <xf numFmtId="3" fontId="14" fillId="13" borderId="38" xfId="0" applyNumberFormat="1" applyFont="1" applyFill="1" applyBorder="1" applyAlignment="1">
      <alignment horizontal="center" vertical="center"/>
    </xf>
    <xf numFmtId="0" fontId="0" fillId="0" borderId="0" xfId="0" applyFont="1" applyAlignment="1"/>
    <xf numFmtId="37" fontId="14" fillId="13" borderId="38" xfId="0" applyNumberFormat="1" applyFont="1" applyFill="1" applyBorder="1" applyAlignment="1">
      <alignment horizontal="center" vertical="center"/>
    </xf>
    <xf numFmtId="165" fontId="15" fillId="13" borderId="38" xfId="0" applyNumberFormat="1" applyFont="1" applyFill="1" applyBorder="1" applyAlignment="1">
      <alignment horizontal="right" vertical="center"/>
    </xf>
    <xf numFmtId="165" fontId="14" fillId="14" borderId="38" xfId="0" applyNumberFormat="1" applyFont="1" applyFill="1" applyBorder="1" applyAlignment="1">
      <alignment horizontal="right" vertical="center"/>
    </xf>
    <xf numFmtId="0" fontId="16" fillId="13" borderId="38" xfId="0" applyFont="1" applyFill="1" applyBorder="1" applyAlignment="1">
      <alignment horizontal="left" vertical="center" wrapText="1" indent="1"/>
    </xf>
    <xf numFmtId="39" fontId="13" fillId="13" borderId="38" xfId="0" applyNumberFormat="1" applyFont="1" applyFill="1" applyBorder="1" applyAlignment="1">
      <alignment horizontal="right" vertical="center"/>
    </xf>
    <xf numFmtId="0" fontId="0" fillId="0" borderId="0" xfId="0" applyFont="1" applyAlignment="1"/>
    <xf numFmtId="165" fontId="14" fillId="8" borderId="38" xfId="0" applyNumberFormat="1" applyFont="1" applyFill="1" applyBorder="1" applyAlignment="1">
      <alignment horizontal="center" vertical="center"/>
    </xf>
    <xf numFmtId="37" fontId="57" fillId="8" borderId="38" xfId="0" applyNumberFormat="1" applyFont="1" applyFill="1" applyBorder="1" applyAlignment="1">
      <alignment horizontal="center" vertical="center"/>
    </xf>
    <xf numFmtId="165" fontId="57" fillId="8" borderId="38" xfId="0" applyNumberFormat="1" applyFont="1" applyFill="1" applyBorder="1" applyAlignment="1">
      <alignment horizontal="right" vertical="center"/>
    </xf>
    <xf numFmtId="165" fontId="59" fillId="8" borderId="38" xfId="0" applyNumberFormat="1" applyFont="1" applyFill="1" applyBorder="1" applyAlignment="1">
      <alignment horizontal="right" vertical="center"/>
    </xf>
    <xf numFmtId="3" fontId="57" fillId="8" borderId="38" xfId="0" applyNumberFormat="1" applyFont="1" applyFill="1" applyBorder="1" applyAlignment="1">
      <alignment horizontal="center" vertical="center"/>
    </xf>
    <xf numFmtId="39" fontId="46" fillId="7" borderId="38" xfId="0" applyNumberFormat="1" applyFont="1" applyFill="1" applyBorder="1" applyAlignment="1">
      <alignment horizontal="center" vertical="center"/>
    </xf>
    <xf numFmtId="165" fontId="57" fillId="7" borderId="38" xfId="0" applyNumberFormat="1" applyFont="1" applyFill="1" applyBorder="1" applyAlignment="1">
      <alignment horizontal="right" vertical="center"/>
    </xf>
    <xf numFmtId="165" fontId="27" fillId="13" borderId="74" xfId="0" applyNumberFormat="1" applyFont="1" applyFill="1" applyBorder="1" applyAlignment="1">
      <alignment horizontal="right" vertical="center"/>
    </xf>
    <xf numFmtId="0" fontId="56" fillId="11" borderId="144" xfId="0" applyFont="1" applyFill="1" applyBorder="1" applyAlignment="1">
      <alignment horizontal="center" vertical="center" textRotation="90" wrapText="1"/>
    </xf>
    <xf numFmtId="0" fontId="56" fillId="11" borderId="34" xfId="0" applyFont="1" applyFill="1" applyBorder="1" applyAlignment="1">
      <alignment horizontal="center" vertical="center" textRotation="90" wrapText="1"/>
    </xf>
    <xf numFmtId="0" fontId="56" fillId="11" borderId="143" xfId="0" applyFont="1" applyFill="1" applyBorder="1" applyAlignment="1">
      <alignment horizontal="center" vertical="center" textRotation="90" wrapText="1"/>
    </xf>
    <xf numFmtId="0" fontId="56" fillId="11" borderId="145" xfId="0" applyFont="1" applyFill="1" applyBorder="1" applyAlignment="1">
      <alignment horizontal="center" vertical="center" textRotation="90" wrapText="1"/>
    </xf>
    <xf numFmtId="0" fontId="56" fillId="11" borderId="54" xfId="0" applyFont="1" applyFill="1" applyBorder="1" applyAlignment="1">
      <alignment horizontal="center" vertical="center" textRotation="90" wrapText="1"/>
    </xf>
    <xf numFmtId="0" fontId="56" fillId="11" borderId="65" xfId="0" applyFont="1" applyFill="1" applyBorder="1" applyAlignment="1">
      <alignment horizontal="center" vertical="center" textRotation="90" wrapText="1"/>
    </xf>
    <xf numFmtId="0" fontId="56" fillId="12" borderId="144" xfId="0" applyFont="1" applyFill="1" applyBorder="1" applyAlignment="1">
      <alignment horizontal="center" vertical="center" textRotation="90"/>
    </xf>
    <xf numFmtId="0" fontId="56" fillId="12" borderId="34" xfId="0" applyFont="1" applyFill="1" applyBorder="1" applyAlignment="1">
      <alignment horizontal="center" vertical="center" textRotation="90"/>
    </xf>
    <xf numFmtId="0" fontId="56" fillId="12" borderId="143" xfId="0" applyFont="1" applyFill="1" applyBorder="1" applyAlignment="1">
      <alignment horizontal="center" vertical="center" textRotation="90"/>
    </xf>
    <xf numFmtId="0" fontId="56" fillId="12" borderId="145" xfId="0" applyFont="1" applyFill="1" applyBorder="1" applyAlignment="1">
      <alignment horizontal="center" vertical="center" textRotation="90" wrapText="1"/>
    </xf>
    <xf numFmtId="0" fontId="56" fillId="12" borderId="54" xfId="0" applyFont="1" applyFill="1" applyBorder="1" applyAlignment="1">
      <alignment horizontal="center" vertical="center" textRotation="90" wrapText="1"/>
    </xf>
    <xf numFmtId="0" fontId="56" fillId="12" borderId="65" xfId="0" applyFont="1" applyFill="1" applyBorder="1" applyAlignment="1">
      <alignment horizontal="center" vertical="center" textRotation="90" wrapText="1"/>
    </xf>
    <xf numFmtId="0" fontId="56" fillId="11" borderId="27" xfId="0" applyFont="1" applyFill="1" applyBorder="1" applyAlignment="1">
      <alignment horizontal="center" vertical="center" textRotation="90" wrapText="1"/>
    </xf>
    <xf numFmtId="0" fontId="55" fillId="0" borderId="98" xfId="1" applyFont="1" applyFill="1" applyBorder="1" applyAlignment="1">
      <alignment horizontal="center" vertical="center"/>
    </xf>
    <xf numFmtId="0" fontId="55" fillId="0" borderId="99" xfId="1" applyFont="1" applyFill="1" applyBorder="1" applyAlignment="1">
      <alignment horizontal="center" vertical="center"/>
    </xf>
    <xf numFmtId="0" fontId="55" fillId="0" borderId="100" xfId="1" applyFont="1" applyFill="1" applyBorder="1" applyAlignment="1">
      <alignment horizontal="center" vertical="center"/>
    </xf>
    <xf numFmtId="0" fontId="13" fillId="0" borderId="33" xfId="0" applyFont="1" applyBorder="1" applyAlignment="1">
      <alignment horizontal="left" vertical="center" wrapText="1" indent="1"/>
    </xf>
    <xf numFmtId="0" fontId="13" fillId="0" borderId="39"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7" borderId="29" xfId="0" applyFont="1" applyFill="1" applyBorder="1" applyAlignment="1">
      <alignment horizontal="left" vertical="center" wrapText="1" indent="1"/>
    </xf>
    <xf numFmtId="0" fontId="13" fillId="7" borderId="53" xfId="0" applyFont="1" applyFill="1" applyBorder="1" applyAlignment="1">
      <alignment horizontal="left" vertical="center" wrapText="1" indent="1"/>
    </xf>
    <xf numFmtId="0" fontId="13" fillId="7" borderId="41" xfId="0" applyFont="1" applyFill="1" applyBorder="1" applyAlignment="1">
      <alignment horizontal="left" vertical="center" wrapText="1" indent="1"/>
    </xf>
    <xf numFmtId="0" fontId="13" fillId="0" borderId="30" xfId="0" applyFont="1" applyBorder="1" applyAlignment="1">
      <alignment horizontal="left" vertical="center" wrapText="1" indent="1"/>
    </xf>
    <xf numFmtId="0" fontId="13" fillId="0" borderId="36" xfId="0" applyFont="1" applyBorder="1" applyAlignment="1">
      <alignment horizontal="left" vertical="center" wrapText="1" indent="1"/>
    </xf>
    <xf numFmtId="0" fontId="13" fillId="0" borderId="42" xfId="0" applyFont="1" applyBorder="1" applyAlignment="1">
      <alignment horizontal="left" vertical="center" wrapText="1" indent="1"/>
    </xf>
    <xf numFmtId="0" fontId="13" fillId="0" borderId="132" xfId="0" applyFont="1" applyBorder="1" applyAlignment="1">
      <alignment horizontal="left" vertical="center" wrapText="1" indent="1"/>
    </xf>
    <xf numFmtId="0" fontId="13" fillId="0" borderId="91" xfId="0" applyFont="1" applyBorder="1" applyAlignment="1">
      <alignment horizontal="left" vertical="center" wrapText="1" indent="1"/>
    </xf>
    <xf numFmtId="0" fontId="13" fillId="0" borderId="133" xfId="0" applyFont="1" applyBorder="1" applyAlignment="1">
      <alignment horizontal="left" vertical="center" wrapText="1" indent="1"/>
    </xf>
    <xf numFmtId="165" fontId="15" fillId="0" borderId="29" xfId="0" applyNumberFormat="1" applyFont="1" applyBorder="1" applyAlignment="1">
      <alignment horizontal="right" vertical="center"/>
    </xf>
    <xf numFmtId="165" fontId="15" fillId="0" borderId="53" xfId="0" applyNumberFormat="1" applyFont="1" applyBorder="1" applyAlignment="1">
      <alignment horizontal="right" vertical="center"/>
    </xf>
    <xf numFmtId="165" fontId="15" fillId="0" borderId="41" xfId="0" applyNumberFormat="1" applyFont="1" applyBorder="1" applyAlignment="1">
      <alignment horizontal="right" vertical="center"/>
    </xf>
    <xf numFmtId="165" fontId="14" fillId="0" borderId="29" xfId="0" applyNumberFormat="1" applyFont="1" applyBorder="1" applyAlignment="1">
      <alignment horizontal="right" vertical="center"/>
    </xf>
    <xf numFmtId="165" fontId="14" fillId="0" borderId="53" xfId="0" applyNumberFormat="1" applyFont="1" applyBorder="1" applyAlignment="1">
      <alignment horizontal="right" vertical="center"/>
    </xf>
    <xf numFmtId="165" fontId="14" fillId="0" borderId="41" xfId="0" applyNumberFormat="1" applyFont="1" applyBorder="1" applyAlignment="1">
      <alignment horizontal="right" vertical="center"/>
    </xf>
    <xf numFmtId="165" fontId="14" fillId="0" borderId="31" xfId="0" applyNumberFormat="1" applyFont="1" applyBorder="1" applyAlignment="1">
      <alignment horizontal="right" vertical="center"/>
    </xf>
    <xf numFmtId="165" fontId="14" fillId="0" borderId="37" xfId="0" applyNumberFormat="1" applyFont="1" applyBorder="1" applyAlignment="1">
      <alignment horizontal="right" vertical="center"/>
    </xf>
    <xf numFmtId="165" fontId="14" fillId="0" borderId="43" xfId="0" applyNumberFormat="1" applyFont="1" applyBorder="1" applyAlignment="1">
      <alignment horizontal="right" vertical="center"/>
    </xf>
    <xf numFmtId="0" fontId="14" fillId="0" borderId="29" xfId="0" applyFont="1" applyBorder="1" applyAlignment="1">
      <alignment horizontal="center" vertical="center"/>
    </xf>
    <xf numFmtId="0" fontId="14" fillId="0" borderId="53" xfId="0" applyFont="1" applyBorder="1" applyAlignment="1">
      <alignment horizontal="center" vertical="center"/>
    </xf>
    <xf numFmtId="0" fontId="14" fillId="0" borderId="41" xfId="0" applyFont="1" applyBorder="1" applyAlignment="1">
      <alignment horizontal="center" vertical="center"/>
    </xf>
    <xf numFmtId="1" fontId="14" fillId="0" borderId="29" xfId="0" applyNumberFormat="1" applyFont="1" applyBorder="1" applyAlignment="1">
      <alignment horizontal="center" vertical="center" wrapText="1"/>
    </xf>
    <xf numFmtId="1" fontId="14" fillId="0" borderId="53" xfId="0" applyNumberFormat="1" applyFont="1" applyBorder="1" applyAlignment="1">
      <alignment horizontal="center" vertical="center" wrapText="1"/>
    </xf>
    <xf numFmtId="1" fontId="14" fillId="0" borderId="41" xfId="0" applyNumberFormat="1" applyFont="1" applyBorder="1" applyAlignment="1">
      <alignment horizontal="center" vertical="center" wrapText="1"/>
    </xf>
    <xf numFmtId="0" fontId="13" fillId="0" borderId="29" xfId="0" applyFont="1" applyBorder="1" applyAlignment="1">
      <alignment horizontal="left" vertical="center" wrapText="1" indent="1"/>
    </xf>
    <xf numFmtId="0" fontId="13" fillId="0" borderId="53" xfId="0" applyFont="1" applyBorder="1" applyAlignment="1">
      <alignment horizontal="left" vertical="center" wrapText="1" indent="1"/>
    </xf>
    <xf numFmtId="0" fontId="13" fillId="0" borderId="41" xfId="0" applyFont="1" applyBorder="1" applyAlignment="1">
      <alignment horizontal="left" vertical="center" wrapText="1" indent="1"/>
    </xf>
    <xf numFmtId="0" fontId="11" fillId="0" borderId="28" xfId="0" applyFont="1" applyBorder="1" applyAlignment="1">
      <alignment horizontal="center" vertical="center"/>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2" fillId="0" borderId="29" xfId="0" applyFont="1" applyBorder="1" applyAlignment="1">
      <alignment horizontal="left" vertical="center" wrapText="1" indent="1"/>
    </xf>
    <xf numFmtId="0" fontId="12" fillId="0" borderId="53" xfId="0" applyFont="1" applyBorder="1" applyAlignment="1">
      <alignment horizontal="left" vertical="center" wrapText="1" indent="1"/>
    </xf>
    <xf numFmtId="0" fontId="12" fillId="0" borderId="41" xfId="0" applyFont="1" applyBorder="1" applyAlignment="1">
      <alignment horizontal="left" vertical="center" wrapText="1" indent="1"/>
    </xf>
    <xf numFmtId="0" fontId="13" fillId="0" borderId="2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3" fillId="0" borderId="53" xfId="0" applyFont="1" applyBorder="1" applyAlignment="1">
      <alignment horizontal="left" indent="1"/>
    </xf>
    <xf numFmtId="0" fontId="2" fillId="0" borderId="93" xfId="1" applyFont="1" applyFill="1" applyBorder="1" applyAlignment="1">
      <alignment horizontal="center" vertical="center"/>
    </xf>
    <xf numFmtId="0" fontId="2" fillId="0" borderId="94" xfId="1" applyFont="1" applyFill="1" applyBorder="1" applyAlignment="1">
      <alignment horizontal="center" vertical="center"/>
    </xf>
    <xf numFmtId="0" fontId="2" fillId="0" borderId="95" xfId="1" applyFont="1" applyFill="1" applyBorder="1" applyAlignment="1">
      <alignment horizontal="center" vertical="center"/>
    </xf>
    <xf numFmtId="0" fontId="54" fillId="0" borderId="96" xfId="1" applyFont="1" applyFill="1" applyBorder="1" applyAlignment="1">
      <alignment horizontal="center" vertical="center"/>
    </xf>
    <xf numFmtId="0" fontId="54" fillId="0" borderId="85" xfId="1" applyFont="1" applyFill="1" applyBorder="1" applyAlignment="1">
      <alignment horizontal="center" vertical="center"/>
    </xf>
    <xf numFmtId="0" fontId="54" fillId="0" borderId="97" xfId="1" applyFont="1" applyFill="1" applyBorder="1" applyAlignment="1">
      <alignment horizontal="center" vertical="center"/>
    </xf>
    <xf numFmtId="0" fontId="4" fillId="0" borderId="96" xfId="1" applyFont="1" applyFill="1" applyBorder="1" applyAlignment="1">
      <alignment horizontal="center" vertical="center"/>
    </xf>
    <xf numFmtId="0" fontId="4" fillId="0" borderId="85" xfId="1" applyFont="1" applyFill="1" applyBorder="1" applyAlignment="1">
      <alignment horizontal="center" vertical="center"/>
    </xf>
    <xf numFmtId="0" fontId="4" fillId="0" borderId="97" xfId="1" applyFont="1" applyFill="1" applyBorder="1" applyAlignment="1">
      <alignment horizontal="center" vertical="center"/>
    </xf>
    <xf numFmtId="1" fontId="14" fillId="0" borderId="48" xfId="0" applyNumberFormat="1" applyFont="1" applyBorder="1" applyAlignment="1">
      <alignment horizontal="center" vertical="center" wrapText="1"/>
    </xf>
    <xf numFmtId="0" fontId="3" fillId="0" borderId="53" xfId="0" applyFont="1" applyBorder="1"/>
    <xf numFmtId="0" fontId="3" fillId="0" borderId="35" xfId="0" applyFont="1" applyBorder="1"/>
    <xf numFmtId="0" fontId="11" fillId="0" borderId="47" xfId="0" applyFont="1" applyBorder="1" applyAlignment="1">
      <alignment horizontal="center" vertical="center"/>
    </xf>
    <xf numFmtId="0" fontId="16" fillId="0" borderId="47" xfId="0" applyFont="1" applyBorder="1" applyAlignment="1">
      <alignment horizontal="center" vertical="center" wrapText="1"/>
    </xf>
    <xf numFmtId="0" fontId="12" fillId="0" borderId="48" xfId="0" applyFont="1" applyBorder="1" applyAlignment="1">
      <alignment horizontal="left" vertical="center" wrapText="1" indent="1"/>
    </xf>
    <xf numFmtId="0" fontId="13" fillId="0" borderId="48" xfId="0" applyFont="1" applyBorder="1" applyAlignment="1">
      <alignment horizontal="left" vertical="center" wrapText="1" indent="1"/>
    </xf>
    <xf numFmtId="39" fontId="14" fillId="0" borderId="29" xfId="0" applyNumberFormat="1" applyFont="1" applyBorder="1" applyAlignment="1">
      <alignment vertical="center"/>
    </xf>
    <xf numFmtId="0" fontId="3" fillId="0" borderId="41" xfId="0" applyFont="1" applyBorder="1"/>
    <xf numFmtId="39" fontId="15" fillId="0" borderId="29" xfId="0" applyNumberFormat="1" applyFont="1" applyBorder="1" applyAlignment="1">
      <alignment vertical="center"/>
    </xf>
    <xf numFmtId="0" fontId="3" fillId="0" borderId="41" xfId="0" applyFont="1" applyBorder="1" applyAlignment="1">
      <alignment horizontal="left" indent="1"/>
    </xf>
    <xf numFmtId="0" fontId="22" fillId="3" borderId="119" xfId="0" applyFont="1" applyFill="1" applyBorder="1" applyAlignment="1">
      <alignment horizontal="left" vertical="center" indent="1"/>
    </xf>
    <xf numFmtId="0" fontId="3" fillId="0" borderId="104" xfId="0" applyFont="1" applyBorder="1" applyAlignment="1">
      <alignment horizontal="left" indent="1"/>
    </xf>
    <xf numFmtId="0" fontId="3" fillId="0" borderId="105" xfId="0" applyFont="1" applyBorder="1" applyAlignment="1">
      <alignment horizontal="left" indent="1"/>
    </xf>
    <xf numFmtId="0" fontId="24" fillId="3" borderId="119" xfId="0" applyFont="1" applyFill="1" applyBorder="1" applyAlignment="1">
      <alignment horizontal="center" vertical="center"/>
    </xf>
    <xf numFmtId="0" fontId="3" fillId="0" borderId="104" xfId="0" applyFont="1" applyBorder="1"/>
    <xf numFmtId="0" fontId="3" fillId="0" borderId="121" xfId="0" applyFont="1" applyBorder="1"/>
    <xf numFmtId="0" fontId="3" fillId="0" borderId="40" xfId="0" applyFont="1" applyBorder="1"/>
    <xf numFmtId="0" fontId="22" fillId="3" borderId="66" xfId="0" applyFont="1" applyFill="1" applyBorder="1" applyAlignment="1">
      <alignment horizontal="left" vertical="center" indent="1"/>
    </xf>
    <xf numFmtId="0" fontId="3" fillId="0" borderId="66" xfId="0" applyFont="1" applyBorder="1" applyAlignment="1">
      <alignment horizontal="left" indent="1"/>
    </xf>
    <xf numFmtId="0" fontId="3" fillId="0" borderId="67" xfId="0" applyFont="1" applyBorder="1" applyAlignment="1">
      <alignment horizontal="left" indent="1"/>
    </xf>
    <xf numFmtId="0" fontId="14" fillId="0" borderId="29" xfId="0" applyFont="1" applyBorder="1" applyAlignment="1">
      <alignment horizontal="center" vertical="center" wrapText="1"/>
    </xf>
    <xf numFmtId="0" fontId="3" fillId="0" borderId="36" xfId="0" applyFont="1" applyBorder="1" applyAlignment="1">
      <alignment horizontal="left" indent="1"/>
    </xf>
    <xf numFmtId="0" fontId="3" fillId="0" borderId="42" xfId="0" applyFont="1" applyBorder="1" applyAlignment="1">
      <alignment horizontal="left" indent="1"/>
    </xf>
    <xf numFmtId="39" fontId="14" fillId="0" borderId="31" xfId="0" applyNumberFormat="1" applyFont="1" applyBorder="1" applyAlignment="1">
      <alignment vertical="center"/>
    </xf>
    <xf numFmtId="0" fontId="3" fillId="0" borderId="37" xfId="0" applyFont="1" applyBorder="1"/>
    <xf numFmtId="0" fontId="3" fillId="0" borderId="43" xfId="0" applyFont="1" applyBorder="1"/>
    <xf numFmtId="0" fontId="6" fillId="2" borderId="1" xfId="0" applyFont="1" applyFill="1" applyBorder="1" applyAlignment="1">
      <alignment horizontal="center" vertical="center" wrapText="1"/>
    </xf>
    <xf numFmtId="0" fontId="3" fillId="0" borderId="2" xfId="0" applyFont="1" applyBorder="1"/>
    <xf numFmtId="0" fontId="6" fillId="2" borderId="2" xfId="0" applyFont="1" applyFill="1" applyBorder="1" applyAlignment="1">
      <alignment horizontal="center" vertical="center" wrapText="1"/>
    </xf>
    <xf numFmtId="0" fontId="3" fillId="0" borderId="3" xfId="0" applyFont="1" applyBorder="1"/>
    <xf numFmtId="0" fontId="7" fillId="4" borderId="6" xfId="0" applyFont="1" applyFill="1" applyBorder="1" applyAlignment="1">
      <alignment horizontal="center" vertical="center" wrapText="1"/>
    </xf>
    <xf numFmtId="0" fontId="3" fillId="0" borderId="66" xfId="0" applyFont="1" applyBorder="1"/>
    <xf numFmtId="0" fontId="3" fillId="0" borderId="7" xfId="0" applyFont="1" applyBorder="1"/>
    <xf numFmtId="0" fontId="7" fillId="3" borderId="4" xfId="0" applyFont="1" applyFill="1" applyBorder="1" applyAlignment="1">
      <alignment horizontal="center" vertical="center" wrapText="1"/>
    </xf>
    <xf numFmtId="0" fontId="3" fillId="0" borderId="5" xfId="0" applyFont="1" applyBorder="1"/>
    <xf numFmtId="0" fontId="8" fillId="5" borderId="8" xfId="0" applyFont="1" applyFill="1" applyBorder="1" applyAlignment="1">
      <alignment horizontal="center" vertical="center" textRotation="90" wrapText="1"/>
    </xf>
    <xf numFmtId="0" fontId="3" fillId="0" borderId="19" xfId="0" applyFont="1" applyBorder="1"/>
    <xf numFmtId="0" fontId="8" fillId="5" borderId="9" xfId="0" applyFont="1" applyFill="1" applyBorder="1" applyAlignment="1">
      <alignment horizontal="center" vertical="center" wrapText="1"/>
    </xf>
    <xf numFmtId="0" fontId="3" fillId="0" borderId="20" xfId="0" applyFont="1" applyBorder="1"/>
    <xf numFmtId="0" fontId="8" fillId="5" borderId="12" xfId="0" applyFont="1" applyFill="1" applyBorder="1" applyAlignment="1">
      <alignment horizontal="center" vertical="center" wrapText="1"/>
    </xf>
    <xf numFmtId="0" fontId="3" fillId="0" borderId="22" xfId="0" applyFont="1" applyBorder="1"/>
    <xf numFmtId="0" fontId="8" fillId="6" borderId="17" xfId="0" applyFont="1" applyFill="1" applyBorder="1" applyAlignment="1">
      <alignment horizontal="center" vertical="center" wrapText="1"/>
    </xf>
    <xf numFmtId="0" fontId="3" fillId="0" borderId="14" xfId="0" applyFont="1" applyBorder="1"/>
    <xf numFmtId="0" fontId="3" fillId="0" borderId="15" xfId="0" applyFont="1" applyBorder="1"/>
    <xf numFmtId="0" fontId="8" fillId="6" borderId="18" xfId="0" applyFont="1" applyFill="1" applyBorder="1" applyAlignment="1">
      <alignment horizontal="center" vertical="center" wrapText="1"/>
    </xf>
    <xf numFmtId="0" fontId="3" fillId="0" borderId="26" xfId="0" applyFont="1" applyBorder="1"/>
    <xf numFmtId="0" fontId="9" fillId="5" borderId="10" xfId="0" applyFont="1" applyFill="1" applyBorder="1" applyAlignment="1">
      <alignment horizontal="center" vertical="center" wrapText="1"/>
    </xf>
    <xf numFmtId="0" fontId="3" fillId="0" borderId="11" xfId="0" applyFont="1" applyBorder="1"/>
    <xf numFmtId="0" fontId="8" fillId="5" borderId="10"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3" fillId="0" borderId="25" xfId="0" applyFont="1" applyBorder="1"/>
    <xf numFmtId="0" fontId="14" fillId="0" borderId="48" xfId="0" applyFont="1" applyBorder="1" applyAlignment="1">
      <alignment horizontal="center" vertical="center" wrapText="1"/>
    </xf>
    <xf numFmtId="0" fontId="14" fillId="0" borderId="53" xfId="0" applyFont="1" applyBorder="1" applyAlignment="1">
      <alignment horizontal="center" vertical="center" wrapText="1"/>
    </xf>
    <xf numFmtId="165" fontId="14" fillId="0" borderId="29" xfId="0" applyNumberFormat="1" applyFont="1" applyBorder="1" applyAlignment="1">
      <alignment vertical="center"/>
    </xf>
    <xf numFmtId="165" fontId="15" fillId="0" borderId="29" xfId="0" applyNumberFormat="1" applyFont="1" applyBorder="1" applyAlignment="1">
      <alignment vertical="center"/>
    </xf>
    <xf numFmtId="165" fontId="14" fillId="0" borderId="31" xfId="0" applyNumberFormat="1" applyFont="1" applyBorder="1" applyAlignment="1">
      <alignment vertical="center"/>
    </xf>
    <xf numFmtId="0" fontId="13" fillId="7" borderId="48" xfId="0" applyFont="1" applyFill="1" applyBorder="1" applyAlignment="1">
      <alignment horizontal="left" vertical="center" wrapText="1" indent="1"/>
    </xf>
    <xf numFmtId="0" fontId="13" fillId="8" borderId="33" xfId="0" applyFont="1" applyFill="1" applyBorder="1" applyAlignment="1">
      <alignment horizontal="left" vertical="center" wrapText="1" indent="1"/>
    </xf>
    <xf numFmtId="0" fontId="3" fillId="8" borderId="39" xfId="0" applyFont="1" applyFill="1" applyBorder="1" applyAlignment="1">
      <alignment horizontal="left" indent="1"/>
    </xf>
    <xf numFmtId="0" fontId="13" fillId="0" borderId="113" xfId="0" applyFont="1" applyBorder="1" applyAlignment="1">
      <alignment horizontal="left" vertical="center" wrapText="1" indent="1"/>
    </xf>
    <xf numFmtId="0" fontId="3" fillId="0" borderId="114" xfId="0" applyFont="1" applyBorder="1" applyAlignment="1">
      <alignment horizontal="left" indent="1"/>
    </xf>
    <xf numFmtId="165" fontId="14" fillId="0" borderId="48" xfId="0" applyNumberFormat="1" applyFont="1" applyBorder="1" applyAlignment="1">
      <alignment vertical="center"/>
    </xf>
    <xf numFmtId="165" fontId="14" fillId="0" borderId="53" xfId="0" applyNumberFormat="1" applyFont="1" applyBorder="1" applyAlignment="1">
      <alignment vertical="center"/>
    </xf>
    <xf numFmtId="165" fontId="15" fillId="0" borderId="48" xfId="0" applyNumberFormat="1" applyFont="1" applyBorder="1" applyAlignment="1">
      <alignment vertical="center"/>
    </xf>
    <xf numFmtId="165" fontId="15" fillId="0" borderId="53" xfId="0" applyNumberFormat="1" applyFont="1" applyBorder="1" applyAlignment="1">
      <alignment vertical="center"/>
    </xf>
    <xf numFmtId="0" fontId="13" fillId="0" borderId="86" xfId="0" applyFont="1" applyBorder="1" applyAlignment="1">
      <alignment horizontal="left" vertical="center" wrapText="1" indent="1"/>
    </xf>
    <xf numFmtId="0" fontId="13" fillId="0" borderId="87" xfId="0" applyFont="1" applyBorder="1" applyAlignment="1">
      <alignment horizontal="left" vertical="center" wrapText="1" indent="1"/>
    </xf>
    <xf numFmtId="0" fontId="3" fillId="0" borderId="87" xfId="0" applyFont="1" applyBorder="1" applyAlignment="1">
      <alignment horizontal="left" indent="1"/>
    </xf>
    <xf numFmtId="0" fontId="13" fillId="0" borderId="49" xfId="0" applyFont="1" applyBorder="1" applyAlignment="1">
      <alignment horizontal="left" vertical="center" wrapText="1" indent="1"/>
    </xf>
    <xf numFmtId="165" fontId="14" fillId="0" borderId="50" xfId="0" applyNumberFormat="1" applyFont="1" applyBorder="1" applyAlignment="1">
      <alignment vertical="center"/>
    </xf>
    <xf numFmtId="165" fontId="14" fillId="0" borderId="37" xfId="0" applyNumberFormat="1" applyFont="1" applyBorder="1" applyAlignment="1">
      <alignment vertical="center"/>
    </xf>
    <xf numFmtId="0" fontId="13" fillId="8" borderId="39" xfId="0" applyFont="1" applyFill="1" applyBorder="1" applyAlignment="1">
      <alignment horizontal="left" vertical="center" wrapText="1" indent="1"/>
    </xf>
    <xf numFmtId="0" fontId="14" fillId="8" borderId="48" xfId="0" applyFont="1" applyFill="1" applyBorder="1" applyAlignment="1">
      <alignment horizontal="center" vertical="center" wrapText="1"/>
    </xf>
    <xf numFmtId="0" fontId="3" fillId="8" borderId="53" xfId="0" applyFont="1" applyFill="1" applyBorder="1"/>
    <xf numFmtId="0" fontId="46" fillId="8" borderId="48" xfId="0" applyFont="1" applyFill="1" applyBorder="1" applyAlignment="1">
      <alignment horizontal="left" vertical="center" wrapText="1" indent="1"/>
    </xf>
    <xf numFmtId="0" fontId="3" fillId="8" borderId="53" xfId="0" applyFont="1" applyFill="1" applyBorder="1" applyAlignment="1">
      <alignment horizontal="left" indent="1"/>
    </xf>
    <xf numFmtId="0" fontId="8" fillId="0" borderId="0" xfId="0" applyFont="1" applyAlignment="1">
      <alignment horizontal="center" vertical="center" wrapText="1"/>
    </xf>
    <xf numFmtId="0" fontId="0" fillId="0" borderId="0" xfId="0" applyFont="1" applyAlignment="1"/>
    <xf numFmtId="0" fontId="22" fillId="3" borderId="104" xfId="0" applyFont="1" applyFill="1" applyBorder="1" applyAlignment="1">
      <alignment horizontal="left" vertical="center" indent="1"/>
    </xf>
    <xf numFmtId="0" fontId="3" fillId="0" borderId="99" xfId="0" applyFont="1" applyBorder="1" applyAlignment="1">
      <alignment horizontal="left" indent="1"/>
    </xf>
    <xf numFmtId="0" fontId="3" fillId="0" borderId="108" xfId="0" applyFont="1" applyBorder="1" applyAlignment="1">
      <alignment horizontal="left" indent="1"/>
    </xf>
    <xf numFmtId="0" fontId="22" fillId="3" borderId="107" xfId="0" applyFont="1" applyFill="1" applyBorder="1" applyAlignment="1">
      <alignment horizontal="left" vertical="center" indent="1"/>
    </xf>
    <xf numFmtId="0" fontId="24" fillId="3" borderId="107" xfId="0" applyFont="1" applyFill="1" applyBorder="1" applyAlignment="1">
      <alignment horizontal="center" vertical="center"/>
    </xf>
    <xf numFmtId="0" fontId="3" fillId="0" borderId="99" xfId="0" applyFont="1" applyBorder="1"/>
    <xf numFmtId="0" fontId="3" fillId="0" borderId="109" xfId="0" applyFont="1" applyBorder="1"/>
    <xf numFmtId="0" fontId="29" fillId="2" borderId="102" xfId="0" applyFont="1" applyFill="1" applyBorder="1" applyAlignment="1">
      <alignment horizontal="left" vertical="center" wrapText="1" indent="5"/>
    </xf>
    <xf numFmtId="0" fontId="3" fillId="0" borderId="78" xfId="0" applyFont="1" applyBorder="1" applyAlignment="1">
      <alignment horizontal="left" indent="5"/>
    </xf>
    <xf numFmtId="4" fontId="29" fillId="2" borderId="78" xfId="0" applyNumberFormat="1" applyFont="1" applyFill="1" applyBorder="1" applyAlignment="1">
      <alignment horizontal="left" vertical="center" wrapText="1" indent="1"/>
    </xf>
    <xf numFmtId="0" fontId="3" fillId="0" borderId="78" xfId="0" applyFont="1" applyBorder="1" applyAlignment="1">
      <alignment horizontal="left" indent="1"/>
    </xf>
    <xf numFmtId="4" fontId="31" fillId="2" borderId="78" xfId="0" applyNumberFormat="1" applyFont="1" applyFill="1" applyBorder="1" applyAlignment="1">
      <alignment horizontal="center" vertical="center" wrapText="1"/>
    </xf>
    <xf numFmtId="0" fontId="3" fillId="0" borderId="78" xfId="0" applyFont="1" applyBorder="1"/>
    <xf numFmtId="0" fontId="3" fillId="0" borderId="103" xfId="0" applyFont="1" applyBorder="1"/>
    <xf numFmtId="0" fontId="13" fillId="7" borderId="124" xfId="0" applyFont="1" applyFill="1" applyBorder="1" applyAlignment="1">
      <alignment horizontal="left" vertical="center" wrapText="1" indent="1"/>
    </xf>
    <xf numFmtId="0" fontId="3" fillId="0" borderId="122" xfId="0" applyFont="1" applyBorder="1" applyAlignment="1">
      <alignment horizontal="left" indent="1"/>
    </xf>
    <xf numFmtId="0" fontId="13" fillId="8" borderId="113" xfId="0" applyFont="1" applyFill="1" applyBorder="1" applyAlignment="1">
      <alignment horizontal="left" vertical="center" wrapText="1" indent="1"/>
    </xf>
    <xf numFmtId="0" fontId="3" fillId="8" borderId="114" xfId="0" applyFont="1" applyFill="1" applyBorder="1" applyAlignment="1">
      <alignment horizontal="left" indent="1"/>
    </xf>
    <xf numFmtId="0" fontId="13" fillId="0" borderId="48" xfId="0" applyFont="1" applyBorder="1" applyAlignment="1">
      <alignment horizontal="center" vertical="center" wrapText="1"/>
    </xf>
    <xf numFmtId="0" fontId="3" fillId="0" borderId="53" xfId="0" applyFont="1" applyBorder="1" applyAlignment="1">
      <alignment horizontal="center"/>
    </xf>
    <xf numFmtId="0" fontId="3" fillId="0" borderId="41" xfId="0" applyFont="1" applyBorder="1" applyAlignment="1">
      <alignment horizontal="center"/>
    </xf>
    <xf numFmtId="0" fontId="56" fillId="11" borderId="101" xfId="0" applyFont="1" applyFill="1" applyBorder="1" applyAlignment="1">
      <alignment horizontal="center" vertical="center" textRotation="90" wrapText="1"/>
    </xf>
    <xf numFmtId="0" fontId="13" fillId="8" borderId="51" xfId="0" applyFont="1" applyFill="1" applyBorder="1" applyAlignment="1">
      <alignment horizontal="left" vertical="center" wrapText="1" indent="1"/>
    </xf>
    <xf numFmtId="0" fontId="22" fillId="3" borderId="69" xfId="0" applyFont="1" applyFill="1" applyBorder="1" applyAlignment="1">
      <alignment horizontal="left" vertical="center" indent="1"/>
    </xf>
    <xf numFmtId="0" fontId="24" fillId="3" borderId="69" xfId="0" applyFont="1" applyFill="1" applyBorder="1" applyAlignment="1">
      <alignment horizontal="center" vertical="center"/>
    </xf>
    <xf numFmtId="0" fontId="13" fillId="7" borderId="49" xfId="0" applyFont="1" applyFill="1" applyBorder="1" applyAlignment="1">
      <alignment horizontal="left" vertical="center" wrapText="1" indent="1"/>
    </xf>
    <xf numFmtId="0" fontId="33" fillId="0" borderId="80" xfId="0" applyFont="1" applyBorder="1" applyAlignment="1">
      <alignment horizontal="center"/>
    </xf>
    <xf numFmtId="0" fontId="3" fillId="0" borderId="80" xfId="0" applyFont="1" applyBorder="1"/>
    <xf numFmtId="0" fontId="35" fillId="0" borderId="0" xfId="0" applyFont="1" applyAlignment="1">
      <alignment horizontal="center" vertical="top"/>
    </xf>
    <xf numFmtId="0" fontId="14" fillId="0" borderId="48" xfId="0" applyFont="1" applyBorder="1" applyAlignment="1">
      <alignment horizontal="center" vertical="center"/>
    </xf>
    <xf numFmtId="0" fontId="32" fillId="0" borderId="0" xfId="0" applyFont="1" applyAlignment="1">
      <alignment horizontal="left" vertical="center" wrapText="1"/>
    </xf>
  </cellXfs>
  <cellStyles count="4">
    <cellStyle name="Normal" xfId="0" builtinId="0"/>
    <cellStyle name="Normal 14" xfId="2" xr:uid="{00000000-0005-0000-0000-000001000000}"/>
    <cellStyle name="Normal 2 2" xfId="3" xr:uid="{00000000-0005-0000-0000-000002000000}"/>
    <cellStyle name="Normal_CEPSYMED FCS" xfId="1"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600075</xdr:colOff>
      <xdr:row>283</xdr:row>
      <xdr:rowOff>161925</xdr:rowOff>
    </xdr:from>
    <xdr:ext cx="1743075" cy="1447800"/>
    <xdr:pic>
      <xdr:nvPicPr>
        <xdr:cNvPr id="5"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85725</xdr:colOff>
      <xdr:row>283</xdr:row>
      <xdr:rowOff>104775</xdr:rowOff>
    </xdr:from>
    <xdr:ext cx="1743075" cy="1447800"/>
    <xdr:pic>
      <xdr:nvPicPr>
        <xdr:cNvPr id="7"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214312</xdr:colOff>
      <xdr:row>0</xdr:row>
      <xdr:rowOff>64294</xdr:rowOff>
    </xdr:from>
    <xdr:to>
      <xdr:col>2</xdr:col>
      <xdr:colOff>957262</xdr:colOff>
      <xdr:row>3</xdr:row>
      <xdr:rowOff>23812</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726281" y="64294"/>
          <a:ext cx="1326356" cy="1316831"/>
        </a:xfrm>
        <a:prstGeom prst="rect">
          <a:avLst/>
        </a:prstGeom>
      </xdr:spPr>
    </xdr:pic>
    <xdr:clientData/>
  </xdr:twoCellAnchor>
  <xdr:twoCellAnchor editAs="oneCell">
    <xdr:from>
      <xdr:col>11</xdr:col>
      <xdr:colOff>800099</xdr:colOff>
      <xdr:row>0</xdr:row>
      <xdr:rowOff>19051</xdr:rowOff>
    </xdr:from>
    <xdr:to>
      <xdr:col>11</xdr:col>
      <xdr:colOff>2124074</xdr:colOff>
      <xdr:row>3</xdr:row>
      <xdr:rowOff>1</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230349" y="19051"/>
          <a:ext cx="1323975" cy="1326356"/>
        </a:xfrm>
        <a:prstGeom prst="rect">
          <a:avLst/>
        </a:prstGeom>
      </xdr:spPr>
    </xdr:pic>
    <xdr:clientData/>
  </xdr:twoCellAnchor>
  <xdr:twoCellAnchor editAs="oneCell">
    <xdr:from>
      <xdr:col>20</xdr:col>
      <xdr:colOff>942975</xdr:colOff>
      <xdr:row>0</xdr:row>
      <xdr:rowOff>28575</xdr:rowOff>
    </xdr:from>
    <xdr:to>
      <xdr:col>21</xdr:col>
      <xdr:colOff>1233489</xdr:colOff>
      <xdr:row>2</xdr:row>
      <xdr:rowOff>357188</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065413" y="28575"/>
          <a:ext cx="1326356" cy="1293019"/>
        </a:xfrm>
        <a:prstGeom prst="rect">
          <a:avLst/>
        </a:prstGeom>
      </xdr:spPr>
    </xdr:pic>
    <xdr:clientData/>
  </xdr:twoCellAnchor>
  <xdr:twoCellAnchor editAs="oneCell">
    <xdr:from>
      <xdr:col>4</xdr:col>
      <xdr:colOff>1123950</xdr:colOff>
      <xdr:row>284</xdr:row>
      <xdr:rowOff>38100</xdr:rowOff>
    </xdr:from>
    <xdr:to>
      <xdr:col>5</xdr:col>
      <xdr:colOff>496358</xdr:colOff>
      <xdr:row>287</xdr:row>
      <xdr:rowOff>153244</xdr:rowOff>
    </xdr:to>
    <xdr:pic>
      <xdr:nvPicPr>
        <xdr:cNvPr id="12" name="Imagen 11" descr="C:\Users\Deplan\AppData\Local\Temp\FineReader12.00\media\image1.jpeg">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429250" y="88458675"/>
          <a:ext cx="1086908" cy="1067644"/>
        </a:xfrm>
        <a:prstGeom prst="rect">
          <a:avLst/>
        </a:prstGeom>
        <a:noFill/>
      </xdr:spPr>
    </xdr:pic>
    <xdr:clientData/>
  </xdr:twoCellAnchor>
  <xdr:twoCellAnchor editAs="oneCell">
    <xdr:from>
      <xdr:col>14</xdr:col>
      <xdr:colOff>933450</xdr:colOff>
      <xdr:row>284</xdr:row>
      <xdr:rowOff>76200</xdr:rowOff>
    </xdr:from>
    <xdr:to>
      <xdr:col>15</xdr:col>
      <xdr:colOff>886883</xdr:colOff>
      <xdr:row>287</xdr:row>
      <xdr:rowOff>191344</xdr:rowOff>
    </xdr:to>
    <xdr:pic>
      <xdr:nvPicPr>
        <xdr:cNvPr id="13" name="Imagen 12" descr="C:\Users\Deplan\AppData\Local\Temp\FineReader12.00\media\image1.jpe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154900" y="88496775"/>
          <a:ext cx="1086908" cy="1067644"/>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8"/>
  <sheetViews>
    <sheetView showGridLines="0" tabSelected="1" topLeftCell="N1" zoomScale="80" zoomScaleNormal="80" workbookViewId="0">
      <selection activeCell="L3" sqref="L3:U3"/>
    </sheetView>
  </sheetViews>
  <sheetFormatPr baseColWidth="10" defaultColWidth="12.625" defaultRowHeight="15" customHeight="1" x14ac:dyDescent="0.2"/>
  <cols>
    <col min="1" max="1" width="6.75" customWidth="1"/>
    <col min="2" max="2" width="7.625" customWidth="1"/>
    <col min="3" max="3" width="19.625" customWidth="1"/>
    <col min="4" max="7" width="22.5" customWidth="1"/>
    <col min="8" max="11" width="12.375" customWidth="1"/>
    <col min="12" max="12" width="32.625" customWidth="1"/>
    <col min="13" max="13" width="31.25" customWidth="1"/>
    <col min="14" max="15" width="14.875" customWidth="1"/>
    <col min="16" max="16" width="15.5" customWidth="1"/>
    <col min="17" max="17" width="14.875" customWidth="1"/>
    <col min="18" max="18" width="18.875" customWidth="1"/>
    <col min="19" max="19" width="24.25" customWidth="1"/>
    <col min="20" max="20" width="15.75" customWidth="1"/>
    <col min="21" max="21" width="13.625" customWidth="1"/>
    <col min="22" max="22" width="42.625" customWidth="1"/>
    <col min="23" max="23" width="15.75" customWidth="1"/>
    <col min="24" max="24" width="8.75" customWidth="1"/>
    <col min="25" max="25" width="13" customWidth="1"/>
    <col min="26" max="27" width="12" customWidth="1"/>
    <col min="28" max="28" width="13.75" customWidth="1"/>
    <col min="29" max="31" width="8.5" customWidth="1"/>
    <col min="32" max="32" width="23" customWidth="1"/>
  </cols>
  <sheetData>
    <row r="1" spans="1:32" s="185" customFormat="1" ht="45.75" x14ac:dyDescent="0.25">
      <c r="A1" s="437" t="s">
        <v>0</v>
      </c>
      <c r="B1" s="438"/>
      <c r="C1" s="438"/>
      <c r="D1" s="438"/>
      <c r="E1" s="438"/>
      <c r="F1" s="438"/>
      <c r="G1" s="438"/>
      <c r="H1" s="438"/>
      <c r="I1" s="438"/>
      <c r="J1" s="438"/>
      <c r="K1" s="438"/>
      <c r="L1" s="438" t="s">
        <v>0</v>
      </c>
      <c r="M1" s="438"/>
      <c r="N1" s="438"/>
      <c r="O1" s="438"/>
      <c r="P1" s="438"/>
      <c r="Q1" s="438"/>
      <c r="R1" s="438"/>
      <c r="S1" s="438"/>
      <c r="T1" s="438"/>
      <c r="U1" s="438"/>
      <c r="V1" s="438" t="s">
        <v>0</v>
      </c>
      <c r="W1" s="438"/>
      <c r="X1" s="438"/>
      <c r="Y1" s="438"/>
      <c r="Z1" s="438"/>
      <c r="AA1" s="438"/>
      <c r="AB1" s="438"/>
      <c r="AC1" s="438"/>
      <c r="AD1" s="438"/>
      <c r="AE1" s="438"/>
      <c r="AF1" s="439"/>
    </row>
    <row r="2" spans="1:32" s="186" customFormat="1" ht="30" x14ac:dyDescent="0.25">
      <c r="A2" s="440" t="s">
        <v>1</v>
      </c>
      <c r="B2" s="441"/>
      <c r="C2" s="441"/>
      <c r="D2" s="441"/>
      <c r="E2" s="441"/>
      <c r="F2" s="441"/>
      <c r="G2" s="441"/>
      <c r="H2" s="441"/>
      <c r="I2" s="441"/>
      <c r="J2" s="441"/>
      <c r="K2" s="441"/>
      <c r="L2" s="441" t="s">
        <v>1</v>
      </c>
      <c r="M2" s="441"/>
      <c r="N2" s="441"/>
      <c r="O2" s="441"/>
      <c r="P2" s="441"/>
      <c r="Q2" s="441"/>
      <c r="R2" s="441"/>
      <c r="S2" s="441"/>
      <c r="T2" s="441"/>
      <c r="U2" s="441"/>
      <c r="V2" s="441" t="s">
        <v>1</v>
      </c>
      <c r="W2" s="441"/>
      <c r="X2" s="441"/>
      <c r="Y2" s="441"/>
      <c r="Z2" s="441"/>
      <c r="AA2" s="441"/>
      <c r="AB2" s="441"/>
      <c r="AC2" s="441"/>
      <c r="AD2" s="441"/>
      <c r="AE2" s="441"/>
      <c r="AF2" s="442"/>
    </row>
    <row r="3" spans="1:32" s="186" customFormat="1" ht="30.75" x14ac:dyDescent="0.25">
      <c r="A3" s="443" t="s">
        <v>2</v>
      </c>
      <c r="B3" s="444"/>
      <c r="C3" s="444"/>
      <c r="D3" s="444"/>
      <c r="E3" s="444"/>
      <c r="F3" s="444"/>
      <c r="G3" s="444"/>
      <c r="H3" s="444"/>
      <c r="I3" s="444"/>
      <c r="J3" s="444"/>
      <c r="K3" s="444"/>
      <c r="L3" s="444" t="s">
        <v>2</v>
      </c>
      <c r="M3" s="444"/>
      <c r="N3" s="444"/>
      <c r="O3" s="444"/>
      <c r="P3" s="444"/>
      <c r="Q3" s="444"/>
      <c r="R3" s="444"/>
      <c r="S3" s="444"/>
      <c r="T3" s="444"/>
      <c r="U3" s="444"/>
      <c r="V3" s="444" t="s">
        <v>2</v>
      </c>
      <c r="W3" s="444"/>
      <c r="X3" s="444"/>
      <c r="Y3" s="444"/>
      <c r="Z3" s="444"/>
      <c r="AA3" s="444"/>
      <c r="AB3" s="444"/>
      <c r="AC3" s="444"/>
      <c r="AD3" s="444"/>
      <c r="AE3" s="444"/>
      <c r="AF3" s="445"/>
    </row>
    <row r="4" spans="1:32" s="186" customFormat="1" ht="27" thickBot="1" x14ac:dyDescent="0.3">
      <c r="A4" s="394" t="s">
        <v>496</v>
      </c>
      <c r="B4" s="395"/>
      <c r="C4" s="395"/>
      <c r="D4" s="395"/>
      <c r="E4" s="395"/>
      <c r="F4" s="395"/>
      <c r="G4" s="395"/>
      <c r="H4" s="395"/>
      <c r="I4" s="395"/>
      <c r="J4" s="395"/>
      <c r="K4" s="395"/>
      <c r="L4" s="395" t="s">
        <v>496</v>
      </c>
      <c r="M4" s="395"/>
      <c r="N4" s="395"/>
      <c r="O4" s="395"/>
      <c r="P4" s="395"/>
      <c r="Q4" s="395"/>
      <c r="R4" s="395"/>
      <c r="S4" s="395"/>
      <c r="T4" s="395"/>
      <c r="U4" s="395"/>
      <c r="V4" s="395" t="s">
        <v>496</v>
      </c>
      <c r="W4" s="395"/>
      <c r="X4" s="395"/>
      <c r="Y4" s="395"/>
      <c r="Z4" s="395"/>
      <c r="AA4" s="395"/>
      <c r="AB4" s="395"/>
      <c r="AC4" s="395"/>
      <c r="AD4" s="395"/>
      <c r="AE4" s="395"/>
      <c r="AF4" s="396"/>
    </row>
    <row r="5" spans="1:32" ht="16.5" customHeight="1" thickBot="1" x14ac:dyDescent="0.25">
      <c r="A5" s="1"/>
      <c r="B5" s="1"/>
      <c r="C5" s="1"/>
      <c r="D5" s="1"/>
      <c r="E5" s="1"/>
      <c r="F5" s="1"/>
      <c r="G5" s="1"/>
      <c r="H5" s="1"/>
      <c r="I5" s="1"/>
      <c r="J5" s="1"/>
      <c r="K5" s="1"/>
      <c r="L5" s="1"/>
      <c r="M5" s="1"/>
      <c r="N5" s="1"/>
      <c r="O5" s="1"/>
      <c r="P5" s="1"/>
      <c r="Q5" s="1"/>
      <c r="R5" s="1"/>
      <c r="S5" s="1"/>
      <c r="T5" s="1"/>
      <c r="U5" s="2"/>
      <c r="V5" s="1"/>
      <c r="W5" s="1"/>
      <c r="X5" s="1"/>
      <c r="Y5" s="1"/>
      <c r="Z5" s="1"/>
      <c r="AA5" s="1"/>
      <c r="AB5" s="1"/>
      <c r="AC5" s="1"/>
      <c r="AD5" s="1"/>
      <c r="AE5" s="1"/>
      <c r="AF5" s="1"/>
    </row>
    <row r="6" spans="1:32" ht="27" customHeight="1" x14ac:dyDescent="0.2">
      <c r="A6" s="473" t="s">
        <v>3</v>
      </c>
      <c r="B6" s="474"/>
      <c r="C6" s="474"/>
      <c r="D6" s="474"/>
      <c r="E6" s="474"/>
      <c r="F6" s="474"/>
      <c r="G6" s="474"/>
      <c r="H6" s="474"/>
      <c r="I6" s="474"/>
      <c r="J6" s="474"/>
      <c r="K6" s="474"/>
      <c r="L6" s="475" t="s">
        <v>3</v>
      </c>
      <c r="M6" s="474"/>
      <c r="N6" s="474"/>
      <c r="O6" s="474"/>
      <c r="P6" s="474"/>
      <c r="Q6" s="474"/>
      <c r="R6" s="474"/>
      <c r="S6" s="474"/>
      <c r="T6" s="474"/>
      <c r="U6" s="474"/>
      <c r="V6" s="475" t="s">
        <v>3</v>
      </c>
      <c r="W6" s="474"/>
      <c r="X6" s="474"/>
      <c r="Y6" s="474"/>
      <c r="Z6" s="474"/>
      <c r="AA6" s="474"/>
      <c r="AB6" s="474"/>
      <c r="AC6" s="474"/>
      <c r="AD6" s="474"/>
      <c r="AE6" s="474"/>
      <c r="AF6" s="476"/>
    </row>
    <row r="7" spans="1:32" ht="26.25" customHeight="1" x14ac:dyDescent="0.2">
      <c r="A7" s="480" t="s">
        <v>4</v>
      </c>
      <c r="B7" s="478"/>
      <c r="C7" s="478"/>
      <c r="D7" s="478"/>
      <c r="E7" s="478"/>
      <c r="F7" s="478"/>
      <c r="G7" s="478"/>
      <c r="H7" s="478"/>
      <c r="I7" s="478"/>
      <c r="J7" s="478"/>
      <c r="K7" s="478"/>
      <c r="L7" s="478"/>
      <c r="M7" s="481"/>
      <c r="N7" s="477" t="s">
        <v>5</v>
      </c>
      <c r="O7" s="478"/>
      <c r="P7" s="478"/>
      <c r="Q7" s="478"/>
      <c r="R7" s="478"/>
      <c r="S7" s="478"/>
      <c r="T7" s="478"/>
      <c r="U7" s="478"/>
      <c r="V7" s="478"/>
      <c r="W7" s="478"/>
      <c r="X7" s="478"/>
      <c r="Y7" s="478"/>
      <c r="Z7" s="478"/>
      <c r="AA7" s="478"/>
      <c r="AB7" s="478"/>
      <c r="AC7" s="478"/>
      <c r="AD7" s="478"/>
      <c r="AE7" s="478"/>
      <c r="AF7" s="479"/>
    </row>
    <row r="8" spans="1:32" ht="39.75" customHeight="1" x14ac:dyDescent="0.2">
      <c r="A8" s="482" t="s">
        <v>6</v>
      </c>
      <c r="B8" s="484" t="s">
        <v>7</v>
      </c>
      <c r="C8" s="484" t="s">
        <v>8</v>
      </c>
      <c r="D8" s="484" t="s">
        <v>9</v>
      </c>
      <c r="E8" s="484" t="s">
        <v>10</v>
      </c>
      <c r="F8" s="484" t="s">
        <v>11</v>
      </c>
      <c r="G8" s="484" t="s">
        <v>12</v>
      </c>
      <c r="H8" s="493" t="s">
        <v>13</v>
      </c>
      <c r="I8" s="494"/>
      <c r="J8" s="495" t="s">
        <v>14</v>
      </c>
      <c r="K8" s="494"/>
      <c r="L8" s="484" t="s">
        <v>15</v>
      </c>
      <c r="M8" s="486" t="s">
        <v>16</v>
      </c>
      <c r="N8" s="496" t="s">
        <v>17</v>
      </c>
      <c r="O8" s="489"/>
      <c r="P8" s="489"/>
      <c r="Q8" s="490"/>
      <c r="R8" s="497" t="s">
        <v>18</v>
      </c>
      <c r="S8" s="497" t="s">
        <v>19</v>
      </c>
      <c r="T8" s="488" t="s">
        <v>20</v>
      </c>
      <c r="U8" s="489"/>
      <c r="V8" s="489"/>
      <c r="W8" s="489"/>
      <c r="X8" s="489"/>
      <c r="Y8" s="490"/>
      <c r="Z8" s="488" t="s">
        <v>21</v>
      </c>
      <c r="AA8" s="489"/>
      <c r="AB8" s="490"/>
      <c r="AC8" s="488" t="s">
        <v>22</v>
      </c>
      <c r="AD8" s="489"/>
      <c r="AE8" s="490"/>
      <c r="AF8" s="491" t="s">
        <v>23</v>
      </c>
    </row>
    <row r="9" spans="1:32" ht="64.5" customHeight="1" thickBot="1" x14ac:dyDescent="0.25">
      <c r="A9" s="483"/>
      <c r="B9" s="485"/>
      <c r="C9" s="485"/>
      <c r="D9" s="485"/>
      <c r="E9" s="485"/>
      <c r="F9" s="485"/>
      <c r="G9" s="485"/>
      <c r="H9" s="3" t="s">
        <v>24</v>
      </c>
      <c r="I9" s="3" t="s">
        <v>25</v>
      </c>
      <c r="J9" s="3" t="s">
        <v>24</v>
      </c>
      <c r="K9" s="3" t="s">
        <v>25</v>
      </c>
      <c r="L9" s="485"/>
      <c r="M9" s="487"/>
      <c r="N9" s="4" t="s">
        <v>26</v>
      </c>
      <c r="O9" s="5" t="s">
        <v>27</v>
      </c>
      <c r="P9" s="5" t="s">
        <v>28</v>
      </c>
      <c r="Q9" s="5" t="s">
        <v>29</v>
      </c>
      <c r="R9" s="498"/>
      <c r="S9" s="498"/>
      <c r="T9" s="6" t="s">
        <v>30</v>
      </c>
      <c r="U9" s="6" t="s">
        <v>31</v>
      </c>
      <c r="V9" s="6" t="s">
        <v>32</v>
      </c>
      <c r="W9" s="6" t="s">
        <v>33</v>
      </c>
      <c r="X9" s="6" t="s">
        <v>34</v>
      </c>
      <c r="Y9" s="7" t="s">
        <v>35</v>
      </c>
      <c r="Z9" s="6" t="s">
        <v>36</v>
      </c>
      <c r="AA9" s="6" t="s">
        <v>37</v>
      </c>
      <c r="AB9" s="6" t="s">
        <v>38</v>
      </c>
      <c r="AC9" s="5" t="s">
        <v>39</v>
      </c>
      <c r="AD9" s="5" t="s">
        <v>40</v>
      </c>
      <c r="AE9" s="5" t="s">
        <v>41</v>
      </c>
      <c r="AF9" s="492"/>
    </row>
    <row r="10" spans="1:32" ht="33.75" customHeight="1" x14ac:dyDescent="0.2">
      <c r="A10" s="393" t="s">
        <v>2</v>
      </c>
      <c r="B10" s="427" t="s">
        <v>42</v>
      </c>
      <c r="C10" s="430" t="s">
        <v>43</v>
      </c>
      <c r="D10" s="424" t="s">
        <v>44</v>
      </c>
      <c r="E10" s="424" t="s">
        <v>45</v>
      </c>
      <c r="F10" s="424" t="s">
        <v>46</v>
      </c>
      <c r="G10" s="424" t="s">
        <v>47</v>
      </c>
      <c r="H10" s="421">
        <v>0</v>
      </c>
      <c r="I10" s="421">
        <v>5</v>
      </c>
      <c r="J10" s="418">
        <v>0</v>
      </c>
      <c r="K10" s="418">
        <v>24</v>
      </c>
      <c r="L10" s="424" t="s">
        <v>48</v>
      </c>
      <c r="M10" s="403" t="s">
        <v>49</v>
      </c>
      <c r="N10" s="503">
        <f>AB12+AB16+AB38+AB40</f>
        <v>612494.13864000002</v>
      </c>
      <c r="O10" s="501">
        <f>AB29+AB31+AB42</f>
        <v>102646.98852800002</v>
      </c>
      <c r="P10" s="501">
        <f>AB10</f>
        <v>61183</v>
      </c>
      <c r="Q10" s="501">
        <v>0</v>
      </c>
      <c r="R10" s="502">
        <f>+SUM(N10:P44)</f>
        <v>776324.12716799998</v>
      </c>
      <c r="S10" s="424" t="s">
        <v>50</v>
      </c>
      <c r="T10" s="8" t="s">
        <v>51</v>
      </c>
      <c r="U10" s="9"/>
      <c r="V10" s="278" t="s">
        <v>52</v>
      </c>
      <c r="W10" s="10"/>
      <c r="X10" s="11"/>
      <c r="Y10" s="12"/>
      <c r="Z10" s="12"/>
      <c r="AA10" s="13"/>
      <c r="AB10" s="13">
        <f>AA11</f>
        <v>61183</v>
      </c>
      <c r="AC10" s="14"/>
      <c r="AD10" s="14"/>
      <c r="AE10" s="15"/>
      <c r="AF10" s="505" t="s">
        <v>542</v>
      </c>
    </row>
    <row r="11" spans="1:32" ht="18" customHeight="1" x14ac:dyDescent="0.2">
      <c r="A11" s="382"/>
      <c r="B11" s="448"/>
      <c r="C11" s="436"/>
      <c r="D11" s="436"/>
      <c r="E11" s="436"/>
      <c r="F11" s="436"/>
      <c r="G11" s="436"/>
      <c r="H11" s="447"/>
      <c r="I11" s="447"/>
      <c r="J11" s="447"/>
      <c r="K11" s="447"/>
      <c r="L11" s="436"/>
      <c r="M11" s="468"/>
      <c r="N11" s="471"/>
      <c r="O11" s="447"/>
      <c r="P11" s="447"/>
      <c r="Q11" s="447"/>
      <c r="R11" s="447"/>
      <c r="S11" s="436"/>
      <c r="T11" s="16"/>
      <c r="U11" s="17" t="s">
        <v>53</v>
      </c>
      <c r="V11" s="263" t="s">
        <v>54</v>
      </c>
      <c r="W11" s="19">
        <v>1</v>
      </c>
      <c r="X11" s="20" t="s">
        <v>55</v>
      </c>
      <c r="Y11" s="21">
        <v>61183</v>
      </c>
      <c r="Z11" s="21">
        <f t="shared" ref="Z11:AA11" si="0">Y11</f>
        <v>61183</v>
      </c>
      <c r="AA11" s="22">
        <f t="shared" si="0"/>
        <v>61183</v>
      </c>
      <c r="AB11" s="22"/>
      <c r="AC11" s="23" t="s">
        <v>56</v>
      </c>
      <c r="AD11" s="23" t="s">
        <v>56</v>
      </c>
      <c r="AE11" s="23" t="s">
        <v>56</v>
      </c>
      <c r="AF11" s="506"/>
    </row>
    <row r="12" spans="1:32" s="116" customFormat="1" ht="18" customHeight="1" x14ac:dyDescent="0.2">
      <c r="A12" s="382"/>
      <c r="B12" s="448"/>
      <c r="C12" s="436"/>
      <c r="D12" s="436"/>
      <c r="E12" s="436"/>
      <c r="F12" s="436"/>
      <c r="G12" s="436"/>
      <c r="H12" s="447"/>
      <c r="I12" s="447"/>
      <c r="J12" s="447"/>
      <c r="K12" s="447"/>
      <c r="L12" s="436"/>
      <c r="M12" s="468"/>
      <c r="N12" s="471"/>
      <c r="O12" s="447"/>
      <c r="P12" s="447"/>
      <c r="Q12" s="447"/>
      <c r="R12" s="447"/>
      <c r="S12" s="436"/>
      <c r="T12" s="16" t="s">
        <v>65</v>
      </c>
      <c r="U12" s="17"/>
      <c r="V12" s="279" t="s">
        <v>66</v>
      </c>
      <c r="W12" s="19"/>
      <c r="X12" s="24"/>
      <c r="Y12" s="21"/>
      <c r="Z12" s="21"/>
      <c r="AA12" s="22"/>
      <c r="AB12" s="22">
        <f>AA13+AA14+AA15</f>
        <v>277607.13903999998</v>
      </c>
      <c r="AC12" s="23"/>
      <c r="AD12" s="23"/>
      <c r="AE12" s="23"/>
      <c r="AF12" s="506"/>
    </row>
    <row r="13" spans="1:32" s="116" customFormat="1" ht="32.25" customHeight="1" x14ac:dyDescent="0.2">
      <c r="A13" s="382"/>
      <c r="B13" s="448"/>
      <c r="C13" s="436"/>
      <c r="D13" s="436"/>
      <c r="E13" s="436"/>
      <c r="F13" s="436"/>
      <c r="G13" s="436"/>
      <c r="H13" s="447"/>
      <c r="I13" s="447"/>
      <c r="J13" s="447"/>
      <c r="K13" s="447"/>
      <c r="L13" s="436"/>
      <c r="M13" s="468"/>
      <c r="N13" s="471"/>
      <c r="O13" s="447"/>
      <c r="P13" s="447"/>
      <c r="Q13" s="447"/>
      <c r="R13" s="447"/>
      <c r="S13" s="436"/>
      <c r="T13" s="331"/>
      <c r="U13" s="118" t="s">
        <v>53</v>
      </c>
      <c r="V13" s="275" t="s">
        <v>67</v>
      </c>
      <c r="W13" s="119">
        <v>1</v>
      </c>
      <c r="X13" s="137" t="s">
        <v>55</v>
      </c>
      <c r="Y13" s="121">
        <v>144039.35699999999</v>
      </c>
      <c r="Z13" s="121">
        <f t="shared" ref="Z13:Z15" si="1">+W13*Y13</f>
        <v>144039.35699999999</v>
      </c>
      <c r="AA13" s="122">
        <f t="shared" ref="AA13:AA15" si="2">Z13*12%+Z13</f>
        <v>161324.07983999999</v>
      </c>
      <c r="AB13" s="26"/>
      <c r="AC13" s="23"/>
      <c r="AD13" s="23" t="s">
        <v>56</v>
      </c>
      <c r="AE13" s="23" t="s">
        <v>56</v>
      </c>
      <c r="AF13" s="506"/>
    </row>
    <row r="14" spans="1:32" s="116" customFormat="1" ht="35.25" customHeight="1" x14ac:dyDescent="0.2">
      <c r="A14" s="382"/>
      <c r="B14" s="448"/>
      <c r="C14" s="436"/>
      <c r="D14" s="436"/>
      <c r="E14" s="436"/>
      <c r="F14" s="436"/>
      <c r="G14" s="436"/>
      <c r="H14" s="447"/>
      <c r="I14" s="447"/>
      <c r="J14" s="447"/>
      <c r="K14" s="447"/>
      <c r="L14" s="436"/>
      <c r="M14" s="468"/>
      <c r="N14" s="471"/>
      <c r="O14" s="447"/>
      <c r="P14" s="447"/>
      <c r="Q14" s="447"/>
      <c r="R14" s="447"/>
      <c r="S14" s="436"/>
      <c r="T14" s="331"/>
      <c r="U14" s="118" t="s">
        <v>53</v>
      </c>
      <c r="V14" s="275" t="s">
        <v>68</v>
      </c>
      <c r="W14" s="119">
        <v>1</v>
      </c>
      <c r="X14" s="137" t="s">
        <v>55</v>
      </c>
      <c r="Y14" s="121">
        <v>103288.446</v>
      </c>
      <c r="Z14" s="121">
        <f t="shared" si="1"/>
        <v>103288.446</v>
      </c>
      <c r="AA14" s="122">
        <f>Z14*12%+Z14</f>
        <v>115683.05952</v>
      </c>
      <c r="AB14" s="26"/>
      <c r="AC14" s="23"/>
      <c r="AD14" s="23" t="s">
        <v>56</v>
      </c>
      <c r="AE14" s="23" t="s">
        <v>56</v>
      </c>
      <c r="AF14" s="506"/>
    </row>
    <row r="15" spans="1:32" s="330" customFormat="1" ht="18" customHeight="1" x14ac:dyDescent="0.2">
      <c r="A15" s="382"/>
      <c r="B15" s="448"/>
      <c r="C15" s="436"/>
      <c r="D15" s="436"/>
      <c r="E15" s="436"/>
      <c r="F15" s="436"/>
      <c r="G15" s="436"/>
      <c r="H15" s="447"/>
      <c r="I15" s="447"/>
      <c r="J15" s="447"/>
      <c r="K15" s="447"/>
      <c r="L15" s="436"/>
      <c r="M15" s="468"/>
      <c r="N15" s="471"/>
      <c r="O15" s="447"/>
      <c r="P15" s="447"/>
      <c r="Q15" s="447"/>
      <c r="R15" s="447"/>
      <c r="S15" s="436"/>
      <c r="T15" s="331"/>
      <c r="U15" s="118" t="s">
        <v>53</v>
      </c>
      <c r="V15" s="275" t="s">
        <v>399</v>
      </c>
      <c r="W15" s="119">
        <v>1</v>
      </c>
      <c r="X15" s="137" t="s">
        <v>55</v>
      </c>
      <c r="Y15" s="121">
        <v>535.71400000000006</v>
      </c>
      <c r="Z15" s="121">
        <f t="shared" si="1"/>
        <v>535.71400000000006</v>
      </c>
      <c r="AA15" s="122">
        <f t="shared" si="2"/>
        <v>599.99968000000001</v>
      </c>
      <c r="AB15" s="26"/>
      <c r="AC15" s="23"/>
      <c r="AD15" s="23" t="s">
        <v>56</v>
      </c>
      <c r="AE15" s="23" t="s">
        <v>56</v>
      </c>
      <c r="AF15" s="506"/>
    </row>
    <row r="16" spans="1:32" s="116" customFormat="1" ht="33.75" customHeight="1" x14ac:dyDescent="0.2">
      <c r="A16" s="382"/>
      <c r="B16" s="448"/>
      <c r="C16" s="436"/>
      <c r="D16" s="436"/>
      <c r="E16" s="436"/>
      <c r="F16" s="436"/>
      <c r="G16" s="436"/>
      <c r="H16" s="447"/>
      <c r="I16" s="447"/>
      <c r="J16" s="447"/>
      <c r="K16" s="447"/>
      <c r="L16" s="436"/>
      <c r="M16" s="468"/>
      <c r="N16" s="471"/>
      <c r="O16" s="447"/>
      <c r="P16" s="447"/>
      <c r="Q16" s="447"/>
      <c r="R16" s="447"/>
      <c r="S16" s="436"/>
      <c r="T16" s="117" t="s">
        <v>226</v>
      </c>
      <c r="U16" s="118"/>
      <c r="V16" s="280" t="s">
        <v>58</v>
      </c>
      <c r="W16" s="119"/>
      <c r="X16" s="120"/>
      <c r="Y16" s="121"/>
      <c r="Z16" s="121"/>
      <c r="AA16" s="122"/>
      <c r="AB16" s="122">
        <f>AA17+AA18+AA19+AA20+AA21+AA22+AA23+AA24+AA25+AA26+AA27+AA28</f>
        <v>162180.00472</v>
      </c>
      <c r="AC16" s="23"/>
      <c r="AD16" s="23"/>
      <c r="AE16" s="332"/>
      <c r="AF16" s="506"/>
    </row>
    <row r="17" spans="1:32" s="116" customFormat="1" ht="18" customHeight="1" x14ac:dyDescent="0.2">
      <c r="A17" s="382"/>
      <c r="B17" s="448"/>
      <c r="C17" s="436"/>
      <c r="D17" s="436"/>
      <c r="E17" s="436"/>
      <c r="F17" s="436"/>
      <c r="G17" s="436"/>
      <c r="H17" s="447"/>
      <c r="I17" s="447"/>
      <c r="J17" s="447"/>
      <c r="K17" s="447"/>
      <c r="L17" s="436"/>
      <c r="M17" s="468"/>
      <c r="N17" s="471"/>
      <c r="O17" s="447"/>
      <c r="P17" s="447"/>
      <c r="Q17" s="447"/>
      <c r="R17" s="447"/>
      <c r="S17" s="436"/>
      <c r="T17" s="331"/>
      <c r="U17" s="118" t="s">
        <v>53</v>
      </c>
      <c r="V17" s="275" t="s">
        <v>59</v>
      </c>
      <c r="W17" s="119">
        <v>1</v>
      </c>
      <c r="X17" s="137" t="s">
        <v>55</v>
      </c>
      <c r="Y17" s="121">
        <v>24285.714</v>
      </c>
      <c r="Z17" s="121">
        <f t="shared" ref="Z17:Z28" si="3">W17*Y17</f>
        <v>24285.714</v>
      </c>
      <c r="AA17" s="122">
        <f t="shared" ref="AA17:AA30" si="4">Z17*12%+Z17</f>
        <v>27199.999680000001</v>
      </c>
      <c r="AB17" s="26"/>
      <c r="AC17" s="23"/>
      <c r="AD17" s="23" t="s">
        <v>56</v>
      </c>
      <c r="AE17" s="23" t="s">
        <v>56</v>
      </c>
      <c r="AF17" s="506"/>
    </row>
    <row r="18" spans="1:32" s="116" customFormat="1" ht="18" customHeight="1" x14ac:dyDescent="0.2">
      <c r="A18" s="382"/>
      <c r="B18" s="448"/>
      <c r="C18" s="436"/>
      <c r="D18" s="436"/>
      <c r="E18" s="436"/>
      <c r="F18" s="436"/>
      <c r="G18" s="436"/>
      <c r="H18" s="447"/>
      <c r="I18" s="447"/>
      <c r="J18" s="447"/>
      <c r="K18" s="447"/>
      <c r="L18" s="436"/>
      <c r="M18" s="468"/>
      <c r="N18" s="471"/>
      <c r="O18" s="447"/>
      <c r="P18" s="447"/>
      <c r="Q18" s="447"/>
      <c r="R18" s="447"/>
      <c r="S18" s="436"/>
      <c r="T18" s="331"/>
      <c r="U18" s="118" t="s">
        <v>53</v>
      </c>
      <c r="V18" s="275" t="s">
        <v>60</v>
      </c>
      <c r="W18" s="119">
        <v>1</v>
      </c>
      <c r="X18" s="137" t="s">
        <v>55</v>
      </c>
      <c r="Y18" s="121">
        <v>10714.285</v>
      </c>
      <c r="Z18" s="121">
        <f t="shared" si="3"/>
        <v>10714.285</v>
      </c>
      <c r="AA18" s="122">
        <f t="shared" si="4"/>
        <v>11999.9992</v>
      </c>
      <c r="AB18" s="26"/>
      <c r="AC18" s="23"/>
      <c r="AD18" s="23" t="s">
        <v>56</v>
      </c>
      <c r="AE18" s="23" t="s">
        <v>56</v>
      </c>
      <c r="AF18" s="506"/>
    </row>
    <row r="19" spans="1:32" s="116" customFormat="1" ht="18" customHeight="1" x14ac:dyDescent="0.2">
      <c r="A19" s="382"/>
      <c r="B19" s="448"/>
      <c r="C19" s="436"/>
      <c r="D19" s="436"/>
      <c r="E19" s="436"/>
      <c r="F19" s="436"/>
      <c r="G19" s="436"/>
      <c r="H19" s="447"/>
      <c r="I19" s="447"/>
      <c r="J19" s="447"/>
      <c r="K19" s="447"/>
      <c r="L19" s="436"/>
      <c r="M19" s="468"/>
      <c r="N19" s="471"/>
      <c r="O19" s="447"/>
      <c r="P19" s="447"/>
      <c r="Q19" s="447"/>
      <c r="R19" s="447"/>
      <c r="S19" s="436"/>
      <c r="T19" s="331"/>
      <c r="U19" s="118" t="s">
        <v>53</v>
      </c>
      <c r="V19" s="275" t="s">
        <v>61</v>
      </c>
      <c r="W19" s="119">
        <v>1</v>
      </c>
      <c r="X19" s="137" t="s">
        <v>55</v>
      </c>
      <c r="Y19" s="121">
        <v>20089.285</v>
      </c>
      <c r="Z19" s="121">
        <f t="shared" si="3"/>
        <v>20089.285</v>
      </c>
      <c r="AA19" s="122">
        <f t="shared" si="4"/>
        <v>22499.999199999998</v>
      </c>
      <c r="AB19" s="26"/>
      <c r="AC19" s="23"/>
      <c r="AD19" s="23" t="s">
        <v>56</v>
      </c>
      <c r="AE19" s="23" t="s">
        <v>56</v>
      </c>
      <c r="AF19" s="506"/>
    </row>
    <row r="20" spans="1:32" s="116" customFormat="1" ht="18" customHeight="1" x14ac:dyDescent="0.2">
      <c r="A20" s="382"/>
      <c r="B20" s="448"/>
      <c r="C20" s="436"/>
      <c r="D20" s="436"/>
      <c r="E20" s="436"/>
      <c r="F20" s="436"/>
      <c r="G20" s="436"/>
      <c r="H20" s="447"/>
      <c r="I20" s="447"/>
      <c r="J20" s="447"/>
      <c r="K20" s="447"/>
      <c r="L20" s="436"/>
      <c r="M20" s="468"/>
      <c r="N20" s="471"/>
      <c r="O20" s="447"/>
      <c r="P20" s="447"/>
      <c r="Q20" s="447"/>
      <c r="R20" s="447"/>
      <c r="S20" s="436"/>
      <c r="T20" s="331"/>
      <c r="U20" s="118" t="s">
        <v>53</v>
      </c>
      <c r="V20" s="275" t="s">
        <v>62</v>
      </c>
      <c r="W20" s="119">
        <v>1</v>
      </c>
      <c r="X20" s="137" t="s">
        <v>55</v>
      </c>
      <c r="Y20" s="121">
        <v>16071.428</v>
      </c>
      <c r="Z20" s="121">
        <f t="shared" si="3"/>
        <v>16071.428</v>
      </c>
      <c r="AA20" s="122">
        <f t="shared" si="4"/>
        <v>17999.999360000002</v>
      </c>
      <c r="AB20" s="26"/>
      <c r="AC20" s="23"/>
      <c r="AD20" s="23" t="s">
        <v>56</v>
      </c>
      <c r="AE20" s="23" t="s">
        <v>56</v>
      </c>
      <c r="AF20" s="506"/>
    </row>
    <row r="21" spans="1:32" s="116" customFormat="1" ht="18" customHeight="1" x14ac:dyDescent="0.2">
      <c r="A21" s="382"/>
      <c r="B21" s="448"/>
      <c r="C21" s="436"/>
      <c r="D21" s="436"/>
      <c r="E21" s="436"/>
      <c r="F21" s="436"/>
      <c r="G21" s="436"/>
      <c r="H21" s="447"/>
      <c r="I21" s="447"/>
      <c r="J21" s="447"/>
      <c r="K21" s="447"/>
      <c r="L21" s="436"/>
      <c r="M21" s="468"/>
      <c r="N21" s="471"/>
      <c r="O21" s="447"/>
      <c r="P21" s="447"/>
      <c r="Q21" s="447"/>
      <c r="R21" s="447"/>
      <c r="S21" s="436"/>
      <c r="T21" s="331"/>
      <c r="U21" s="118" t="s">
        <v>53</v>
      </c>
      <c r="V21" s="275" t="s">
        <v>63</v>
      </c>
      <c r="W21" s="119">
        <v>1</v>
      </c>
      <c r="X21" s="137" t="s">
        <v>55</v>
      </c>
      <c r="Y21" s="121">
        <v>17857.142</v>
      </c>
      <c r="Z21" s="121">
        <f t="shared" si="3"/>
        <v>17857.142</v>
      </c>
      <c r="AA21" s="122">
        <f t="shared" si="4"/>
        <v>19999.999039999999</v>
      </c>
      <c r="AB21" s="26"/>
      <c r="AC21" s="23"/>
      <c r="AD21" s="23" t="s">
        <v>56</v>
      </c>
      <c r="AE21" s="23" t="s">
        <v>56</v>
      </c>
      <c r="AF21" s="506"/>
    </row>
    <row r="22" spans="1:32" s="116" customFormat="1" ht="18" customHeight="1" x14ac:dyDescent="0.2">
      <c r="A22" s="382"/>
      <c r="B22" s="448"/>
      <c r="C22" s="436"/>
      <c r="D22" s="436"/>
      <c r="E22" s="436"/>
      <c r="F22" s="436"/>
      <c r="G22" s="436"/>
      <c r="H22" s="447"/>
      <c r="I22" s="447"/>
      <c r="J22" s="447"/>
      <c r="K22" s="447"/>
      <c r="L22" s="436"/>
      <c r="M22" s="468"/>
      <c r="N22" s="471"/>
      <c r="O22" s="447"/>
      <c r="P22" s="447"/>
      <c r="Q22" s="447"/>
      <c r="R22" s="447"/>
      <c r="S22" s="436"/>
      <c r="T22" s="331"/>
      <c r="U22" s="118" t="s">
        <v>53</v>
      </c>
      <c r="V22" s="275" t="s">
        <v>359</v>
      </c>
      <c r="W22" s="119">
        <v>1</v>
      </c>
      <c r="X22" s="137" t="s">
        <v>55</v>
      </c>
      <c r="Y22" s="121">
        <v>3303.57</v>
      </c>
      <c r="Z22" s="121">
        <f t="shared" si="3"/>
        <v>3303.57</v>
      </c>
      <c r="AA22" s="122">
        <f t="shared" si="4"/>
        <v>3699.9984000000004</v>
      </c>
      <c r="AB22" s="26"/>
      <c r="AC22" s="23"/>
      <c r="AD22" s="23" t="s">
        <v>56</v>
      </c>
      <c r="AE22" s="23" t="s">
        <v>56</v>
      </c>
      <c r="AF22" s="506"/>
    </row>
    <row r="23" spans="1:32" s="116" customFormat="1" ht="18" customHeight="1" x14ac:dyDescent="0.2">
      <c r="A23" s="382"/>
      <c r="B23" s="448"/>
      <c r="C23" s="436"/>
      <c r="D23" s="436"/>
      <c r="E23" s="436"/>
      <c r="F23" s="436"/>
      <c r="G23" s="436"/>
      <c r="H23" s="447"/>
      <c r="I23" s="447"/>
      <c r="J23" s="447"/>
      <c r="K23" s="447"/>
      <c r="L23" s="436"/>
      <c r="M23" s="468"/>
      <c r="N23" s="471"/>
      <c r="O23" s="447"/>
      <c r="P23" s="447"/>
      <c r="Q23" s="447"/>
      <c r="R23" s="447"/>
      <c r="S23" s="436"/>
      <c r="T23" s="331"/>
      <c r="U23" s="118" t="s">
        <v>53</v>
      </c>
      <c r="V23" s="275" t="s">
        <v>64</v>
      </c>
      <c r="W23" s="119">
        <v>1</v>
      </c>
      <c r="X23" s="137" t="s">
        <v>55</v>
      </c>
      <c r="Y23" s="121">
        <v>3000</v>
      </c>
      <c r="Z23" s="121">
        <f t="shared" si="3"/>
        <v>3000</v>
      </c>
      <c r="AA23" s="122">
        <f t="shared" si="4"/>
        <v>3360</v>
      </c>
      <c r="AB23" s="26"/>
      <c r="AC23" s="23"/>
      <c r="AD23" s="23" t="s">
        <v>56</v>
      </c>
      <c r="AE23" s="23" t="s">
        <v>56</v>
      </c>
      <c r="AF23" s="506"/>
    </row>
    <row r="24" spans="1:32" s="116" customFormat="1" ht="18" customHeight="1" x14ac:dyDescent="0.2">
      <c r="A24" s="382"/>
      <c r="B24" s="448"/>
      <c r="C24" s="436"/>
      <c r="D24" s="436"/>
      <c r="E24" s="436"/>
      <c r="F24" s="436"/>
      <c r="G24" s="436"/>
      <c r="H24" s="447"/>
      <c r="I24" s="447"/>
      <c r="J24" s="447"/>
      <c r="K24" s="447"/>
      <c r="L24" s="436"/>
      <c r="M24" s="468"/>
      <c r="N24" s="471"/>
      <c r="O24" s="447"/>
      <c r="P24" s="447"/>
      <c r="Q24" s="447"/>
      <c r="R24" s="447"/>
      <c r="S24" s="436"/>
      <c r="T24" s="117"/>
      <c r="U24" s="118" t="s">
        <v>53</v>
      </c>
      <c r="V24" s="275" t="s">
        <v>355</v>
      </c>
      <c r="W24" s="119">
        <v>1</v>
      </c>
      <c r="X24" s="137" t="s">
        <v>55</v>
      </c>
      <c r="Y24" s="121">
        <v>18000</v>
      </c>
      <c r="Z24" s="121">
        <f t="shared" si="3"/>
        <v>18000</v>
      </c>
      <c r="AA24" s="122">
        <f t="shared" si="4"/>
        <v>20160</v>
      </c>
      <c r="AB24" s="122"/>
      <c r="AC24" s="23"/>
      <c r="AD24" s="23" t="s">
        <v>56</v>
      </c>
      <c r="AE24" s="23" t="s">
        <v>56</v>
      </c>
      <c r="AF24" s="506"/>
    </row>
    <row r="25" spans="1:32" s="116" customFormat="1" ht="18" customHeight="1" x14ac:dyDescent="0.2">
      <c r="A25" s="382"/>
      <c r="B25" s="448"/>
      <c r="C25" s="436"/>
      <c r="D25" s="436"/>
      <c r="E25" s="436"/>
      <c r="F25" s="436"/>
      <c r="G25" s="436"/>
      <c r="H25" s="447"/>
      <c r="I25" s="447"/>
      <c r="J25" s="447"/>
      <c r="K25" s="447"/>
      <c r="L25" s="436"/>
      <c r="M25" s="468"/>
      <c r="N25" s="471"/>
      <c r="O25" s="447"/>
      <c r="P25" s="447"/>
      <c r="Q25" s="447"/>
      <c r="R25" s="447"/>
      <c r="S25" s="436"/>
      <c r="T25" s="117"/>
      <c r="U25" s="118" t="s">
        <v>53</v>
      </c>
      <c r="V25" s="275" t="s">
        <v>381</v>
      </c>
      <c r="W25" s="119">
        <v>1</v>
      </c>
      <c r="X25" s="137" t="s">
        <v>55</v>
      </c>
      <c r="Y25" s="121">
        <v>7142.857</v>
      </c>
      <c r="Z25" s="121">
        <f t="shared" ref="Z25" si="5">W25*Y25</f>
        <v>7142.857</v>
      </c>
      <c r="AA25" s="122">
        <f t="shared" ref="AA25:AA27" si="6">Z25*12%+Z25</f>
        <v>7999.9998400000004</v>
      </c>
      <c r="AB25" s="122"/>
      <c r="AC25" s="23"/>
      <c r="AD25" s="23" t="s">
        <v>56</v>
      </c>
      <c r="AE25" s="23" t="s">
        <v>56</v>
      </c>
      <c r="AF25" s="506"/>
    </row>
    <row r="26" spans="1:32" s="116" customFormat="1" ht="18" customHeight="1" x14ac:dyDescent="0.2">
      <c r="A26" s="382"/>
      <c r="B26" s="448"/>
      <c r="C26" s="436"/>
      <c r="D26" s="436"/>
      <c r="E26" s="436"/>
      <c r="F26" s="436"/>
      <c r="G26" s="436"/>
      <c r="H26" s="447"/>
      <c r="I26" s="447"/>
      <c r="J26" s="447"/>
      <c r="K26" s="447"/>
      <c r="L26" s="436"/>
      <c r="M26" s="468"/>
      <c r="N26" s="471"/>
      <c r="O26" s="447"/>
      <c r="P26" s="447"/>
      <c r="Q26" s="447"/>
      <c r="R26" s="447"/>
      <c r="S26" s="436"/>
      <c r="T26" s="117"/>
      <c r="U26" s="118" t="s">
        <v>53</v>
      </c>
      <c r="V26" s="275" t="s">
        <v>499</v>
      </c>
      <c r="W26" s="119">
        <v>1</v>
      </c>
      <c r="X26" s="137" t="s">
        <v>55</v>
      </c>
      <c r="Y26" s="121">
        <v>10000</v>
      </c>
      <c r="Z26" s="121">
        <f t="shared" ref="Z26" si="7">W26*Y26</f>
        <v>10000</v>
      </c>
      <c r="AA26" s="122">
        <f t="shared" si="6"/>
        <v>11200</v>
      </c>
      <c r="AB26" s="122"/>
      <c r="AC26" s="23"/>
      <c r="AD26" s="23" t="s">
        <v>56</v>
      </c>
      <c r="AE26" s="23" t="s">
        <v>56</v>
      </c>
      <c r="AF26" s="506"/>
    </row>
    <row r="27" spans="1:32" s="165" customFormat="1" ht="18" customHeight="1" x14ac:dyDescent="0.2">
      <c r="A27" s="382"/>
      <c r="B27" s="448"/>
      <c r="C27" s="436"/>
      <c r="D27" s="436"/>
      <c r="E27" s="436"/>
      <c r="F27" s="436"/>
      <c r="G27" s="436"/>
      <c r="H27" s="447"/>
      <c r="I27" s="447"/>
      <c r="J27" s="447"/>
      <c r="K27" s="447"/>
      <c r="L27" s="436"/>
      <c r="M27" s="468"/>
      <c r="N27" s="471"/>
      <c r="O27" s="447"/>
      <c r="P27" s="447"/>
      <c r="Q27" s="447"/>
      <c r="R27" s="447"/>
      <c r="S27" s="436"/>
      <c r="T27" s="117"/>
      <c r="U27" s="118" t="s">
        <v>53</v>
      </c>
      <c r="V27" s="275" t="s">
        <v>396</v>
      </c>
      <c r="W27" s="119">
        <v>1</v>
      </c>
      <c r="X27" s="137" t="s">
        <v>55</v>
      </c>
      <c r="Y27" s="121">
        <v>12000</v>
      </c>
      <c r="Z27" s="121">
        <f t="shared" ref="Z27" si="8">W27*Y27</f>
        <v>12000</v>
      </c>
      <c r="AA27" s="122">
        <f t="shared" si="6"/>
        <v>13440</v>
      </c>
      <c r="AB27" s="122"/>
      <c r="AC27" s="23"/>
      <c r="AD27" s="23" t="s">
        <v>56</v>
      </c>
      <c r="AE27" s="23" t="s">
        <v>56</v>
      </c>
      <c r="AF27" s="506"/>
    </row>
    <row r="28" spans="1:32" s="116" customFormat="1" ht="18" customHeight="1" x14ac:dyDescent="0.2">
      <c r="A28" s="383"/>
      <c r="B28" s="448"/>
      <c r="C28" s="436"/>
      <c r="D28" s="436"/>
      <c r="E28" s="436"/>
      <c r="F28" s="436"/>
      <c r="G28" s="436"/>
      <c r="H28" s="447"/>
      <c r="I28" s="447"/>
      <c r="J28" s="447"/>
      <c r="K28" s="447"/>
      <c r="L28" s="436"/>
      <c r="M28" s="468"/>
      <c r="N28" s="471"/>
      <c r="O28" s="447"/>
      <c r="P28" s="447"/>
      <c r="Q28" s="447"/>
      <c r="R28" s="447"/>
      <c r="S28" s="436"/>
      <c r="T28" s="117"/>
      <c r="U28" s="118" t="s">
        <v>53</v>
      </c>
      <c r="V28" s="275" t="s">
        <v>83</v>
      </c>
      <c r="W28" s="119">
        <v>1</v>
      </c>
      <c r="X28" s="137" t="s">
        <v>55</v>
      </c>
      <c r="Y28" s="121">
        <v>2620.0100000000002</v>
      </c>
      <c r="Z28" s="121">
        <f t="shared" si="3"/>
        <v>2620.0100000000002</v>
      </c>
      <c r="AA28" s="122">
        <f>Y28</f>
        <v>2620.0100000000002</v>
      </c>
      <c r="AB28" s="122"/>
      <c r="AC28" s="23"/>
      <c r="AD28" s="23" t="s">
        <v>56</v>
      </c>
      <c r="AE28" s="23" t="s">
        <v>56</v>
      </c>
      <c r="AF28" s="506"/>
    </row>
    <row r="29" spans="1:32" ht="33.75" customHeight="1" x14ac:dyDescent="0.2">
      <c r="A29" s="387" t="s">
        <v>2</v>
      </c>
      <c r="B29" s="448"/>
      <c r="C29" s="436"/>
      <c r="D29" s="436"/>
      <c r="E29" s="436"/>
      <c r="F29" s="436"/>
      <c r="G29" s="436"/>
      <c r="H29" s="447"/>
      <c r="I29" s="447"/>
      <c r="J29" s="447"/>
      <c r="K29" s="447"/>
      <c r="L29" s="436"/>
      <c r="M29" s="468"/>
      <c r="N29" s="471"/>
      <c r="O29" s="447"/>
      <c r="P29" s="447"/>
      <c r="Q29" s="447"/>
      <c r="R29" s="447"/>
      <c r="S29" s="436"/>
      <c r="T29" s="117" t="s">
        <v>57</v>
      </c>
      <c r="U29" s="118"/>
      <c r="V29" s="280" t="s">
        <v>58</v>
      </c>
      <c r="W29" s="119"/>
      <c r="X29" s="120"/>
      <c r="Y29" s="121"/>
      <c r="Z29" s="121"/>
      <c r="AA29" s="122"/>
      <c r="AB29" s="122">
        <f>AA30</f>
        <v>17799.99984</v>
      </c>
      <c r="AC29" s="23"/>
      <c r="AD29" s="23"/>
      <c r="AE29" s="332"/>
      <c r="AF29" s="506"/>
    </row>
    <row r="30" spans="1:32" ht="18" customHeight="1" x14ac:dyDescent="0.2">
      <c r="A30" s="388"/>
      <c r="B30" s="448"/>
      <c r="C30" s="436"/>
      <c r="D30" s="436"/>
      <c r="E30" s="436"/>
      <c r="F30" s="436"/>
      <c r="G30" s="436"/>
      <c r="H30" s="447"/>
      <c r="I30" s="447"/>
      <c r="J30" s="447"/>
      <c r="K30" s="447"/>
      <c r="L30" s="436"/>
      <c r="M30" s="468"/>
      <c r="N30" s="471"/>
      <c r="O30" s="447"/>
      <c r="P30" s="447"/>
      <c r="Q30" s="447"/>
      <c r="R30" s="447"/>
      <c r="S30" s="436"/>
      <c r="T30" s="331"/>
      <c r="U30" s="118" t="s">
        <v>53</v>
      </c>
      <c r="V30" s="275" t="s">
        <v>356</v>
      </c>
      <c r="W30" s="119">
        <v>1</v>
      </c>
      <c r="X30" s="137" t="s">
        <v>55</v>
      </c>
      <c r="Y30" s="121">
        <v>15892.857</v>
      </c>
      <c r="Z30" s="121">
        <f>Y30</f>
        <v>15892.857</v>
      </c>
      <c r="AA30" s="122">
        <f t="shared" si="4"/>
        <v>17799.99984</v>
      </c>
      <c r="AB30" s="26"/>
      <c r="AC30" s="23"/>
      <c r="AD30" s="23" t="s">
        <v>56</v>
      </c>
      <c r="AE30" s="23" t="s">
        <v>56</v>
      </c>
      <c r="AF30" s="506"/>
    </row>
    <row r="31" spans="1:32" ht="18" customHeight="1" x14ac:dyDescent="0.2">
      <c r="A31" s="388"/>
      <c r="B31" s="448"/>
      <c r="C31" s="436"/>
      <c r="D31" s="436"/>
      <c r="E31" s="436"/>
      <c r="F31" s="436"/>
      <c r="G31" s="436"/>
      <c r="H31" s="447"/>
      <c r="I31" s="447"/>
      <c r="J31" s="447"/>
      <c r="K31" s="447"/>
      <c r="L31" s="436"/>
      <c r="M31" s="468"/>
      <c r="N31" s="471"/>
      <c r="O31" s="447"/>
      <c r="P31" s="447"/>
      <c r="Q31" s="447"/>
      <c r="R31" s="447"/>
      <c r="S31" s="436"/>
      <c r="T31" s="117" t="s">
        <v>69</v>
      </c>
      <c r="U31" s="118"/>
      <c r="V31" s="280" t="s">
        <v>70</v>
      </c>
      <c r="W31" s="119"/>
      <c r="X31" s="120"/>
      <c r="Y31" s="121"/>
      <c r="Z31" s="121"/>
      <c r="AA31" s="122"/>
      <c r="AB31" s="122">
        <f>AA32+AA33+AA34+AA35+AA36+AA37</f>
        <v>83846.989968000009</v>
      </c>
      <c r="AC31" s="23"/>
      <c r="AD31" s="120"/>
      <c r="AE31" s="120"/>
      <c r="AF31" s="506"/>
    </row>
    <row r="32" spans="1:32" ht="18" customHeight="1" x14ac:dyDescent="0.2">
      <c r="A32" s="388"/>
      <c r="B32" s="448"/>
      <c r="C32" s="436"/>
      <c r="D32" s="436"/>
      <c r="E32" s="436"/>
      <c r="F32" s="436"/>
      <c r="G32" s="436"/>
      <c r="H32" s="447"/>
      <c r="I32" s="447"/>
      <c r="J32" s="447"/>
      <c r="K32" s="447"/>
      <c r="L32" s="436"/>
      <c r="M32" s="468"/>
      <c r="N32" s="471"/>
      <c r="O32" s="447"/>
      <c r="P32" s="447"/>
      <c r="Q32" s="447"/>
      <c r="R32" s="447"/>
      <c r="S32" s="436"/>
      <c r="T32" s="331"/>
      <c r="U32" s="118" t="s">
        <v>53</v>
      </c>
      <c r="V32" s="272" t="s">
        <v>71</v>
      </c>
      <c r="W32" s="119">
        <v>1</v>
      </c>
      <c r="X32" s="137" t="s">
        <v>55</v>
      </c>
      <c r="Y32" s="121">
        <v>53571.428</v>
      </c>
      <c r="Z32" s="121">
        <f>+W32*Y32</f>
        <v>53571.428</v>
      </c>
      <c r="AA32" s="122">
        <f>Z32*12%+Z32</f>
        <v>59999.999360000002</v>
      </c>
      <c r="AB32" s="26"/>
      <c r="AC32" s="23"/>
      <c r="AD32" s="23" t="s">
        <v>56</v>
      </c>
      <c r="AE32" s="23" t="s">
        <v>56</v>
      </c>
      <c r="AF32" s="506"/>
    </row>
    <row r="33" spans="1:32" s="116" customFormat="1" ht="18" customHeight="1" x14ac:dyDescent="0.2">
      <c r="A33" s="388"/>
      <c r="B33" s="448"/>
      <c r="C33" s="436"/>
      <c r="D33" s="436"/>
      <c r="E33" s="436"/>
      <c r="F33" s="436"/>
      <c r="G33" s="436"/>
      <c r="H33" s="447"/>
      <c r="I33" s="447"/>
      <c r="J33" s="447"/>
      <c r="K33" s="447"/>
      <c r="L33" s="436"/>
      <c r="M33" s="468"/>
      <c r="N33" s="471"/>
      <c r="O33" s="447"/>
      <c r="P33" s="447"/>
      <c r="Q33" s="447"/>
      <c r="R33" s="447"/>
      <c r="S33" s="436"/>
      <c r="T33" s="331"/>
      <c r="U33" s="118" t="s">
        <v>53</v>
      </c>
      <c r="V33" s="272" t="s">
        <v>72</v>
      </c>
      <c r="W33" s="119">
        <v>1</v>
      </c>
      <c r="X33" s="137" t="s">
        <v>55</v>
      </c>
      <c r="Y33" s="121">
        <v>5357.14</v>
      </c>
      <c r="Z33" s="121">
        <f t="shared" ref="Z33" si="9">Y33*W33</f>
        <v>5357.14</v>
      </c>
      <c r="AA33" s="122">
        <f t="shared" ref="AA33:AA37" si="10">Z33*12%+Z33</f>
        <v>5999.9968000000008</v>
      </c>
      <c r="AB33" s="26"/>
      <c r="AC33" s="23"/>
      <c r="AD33" s="23" t="s">
        <v>56</v>
      </c>
      <c r="AE33" s="23" t="s">
        <v>56</v>
      </c>
      <c r="AF33" s="506"/>
    </row>
    <row r="34" spans="1:32" s="116" customFormat="1" ht="18" customHeight="1" x14ac:dyDescent="0.2">
      <c r="A34" s="388"/>
      <c r="B34" s="448"/>
      <c r="C34" s="436"/>
      <c r="D34" s="436"/>
      <c r="E34" s="436"/>
      <c r="F34" s="436"/>
      <c r="G34" s="436"/>
      <c r="H34" s="447"/>
      <c r="I34" s="447"/>
      <c r="J34" s="447"/>
      <c r="K34" s="447"/>
      <c r="L34" s="436"/>
      <c r="M34" s="468"/>
      <c r="N34" s="471"/>
      <c r="O34" s="447"/>
      <c r="P34" s="447"/>
      <c r="Q34" s="447"/>
      <c r="R34" s="447"/>
      <c r="S34" s="436"/>
      <c r="T34" s="331"/>
      <c r="U34" s="118" t="s">
        <v>53</v>
      </c>
      <c r="V34" s="272" t="s">
        <v>73</v>
      </c>
      <c r="W34" s="119">
        <v>1</v>
      </c>
      <c r="X34" s="137" t="s">
        <v>55</v>
      </c>
      <c r="Y34" s="121">
        <v>1964.29</v>
      </c>
      <c r="Z34" s="121">
        <f>Y34*W34</f>
        <v>1964.29</v>
      </c>
      <c r="AA34" s="122">
        <f t="shared" si="10"/>
        <v>2200.0048000000002</v>
      </c>
      <c r="AB34" s="26"/>
      <c r="AC34" s="23"/>
      <c r="AD34" s="23" t="s">
        <v>56</v>
      </c>
      <c r="AE34" s="23" t="s">
        <v>56</v>
      </c>
      <c r="AF34" s="506"/>
    </row>
    <row r="35" spans="1:32" s="330" customFormat="1" ht="27" customHeight="1" x14ac:dyDescent="0.2">
      <c r="A35" s="388"/>
      <c r="B35" s="448"/>
      <c r="C35" s="436"/>
      <c r="D35" s="436"/>
      <c r="E35" s="436"/>
      <c r="F35" s="436"/>
      <c r="G35" s="436"/>
      <c r="H35" s="447"/>
      <c r="I35" s="447"/>
      <c r="J35" s="447"/>
      <c r="K35" s="447"/>
      <c r="L35" s="436"/>
      <c r="M35" s="468"/>
      <c r="N35" s="471"/>
      <c r="O35" s="447"/>
      <c r="P35" s="447"/>
      <c r="Q35" s="447"/>
      <c r="R35" s="447"/>
      <c r="S35" s="436"/>
      <c r="T35" s="331"/>
      <c r="U35" s="118" t="s">
        <v>53</v>
      </c>
      <c r="V35" s="285" t="s">
        <v>500</v>
      </c>
      <c r="W35" s="333">
        <v>5</v>
      </c>
      <c r="X35" s="334" t="s">
        <v>55</v>
      </c>
      <c r="Y35" s="335">
        <v>1850</v>
      </c>
      <c r="Z35" s="121">
        <f t="shared" ref="Z35:Z36" si="11">Y35*W35</f>
        <v>9250</v>
      </c>
      <c r="AA35" s="122">
        <f t="shared" si="10"/>
        <v>10360</v>
      </c>
      <c r="AB35" s="26"/>
      <c r="AC35" s="23"/>
      <c r="AD35" s="23" t="s">
        <v>56</v>
      </c>
      <c r="AE35" s="23" t="s">
        <v>56</v>
      </c>
      <c r="AF35" s="506"/>
    </row>
    <row r="36" spans="1:32" s="330" customFormat="1" ht="18" customHeight="1" x14ac:dyDescent="0.2">
      <c r="A36" s="388"/>
      <c r="B36" s="448"/>
      <c r="C36" s="436"/>
      <c r="D36" s="436"/>
      <c r="E36" s="436"/>
      <c r="F36" s="436"/>
      <c r="G36" s="436"/>
      <c r="H36" s="447"/>
      <c r="I36" s="447"/>
      <c r="J36" s="447"/>
      <c r="K36" s="447"/>
      <c r="L36" s="436"/>
      <c r="M36" s="468"/>
      <c r="N36" s="471"/>
      <c r="O36" s="447"/>
      <c r="P36" s="447"/>
      <c r="Q36" s="447"/>
      <c r="R36" s="447"/>
      <c r="S36" s="436"/>
      <c r="T36" s="331"/>
      <c r="U36" s="118" t="s">
        <v>53</v>
      </c>
      <c r="V36" s="285" t="s">
        <v>406</v>
      </c>
      <c r="W36" s="333">
        <v>1</v>
      </c>
      <c r="X36" s="334" t="s">
        <v>55</v>
      </c>
      <c r="Y36" s="335">
        <v>1050</v>
      </c>
      <c r="Z36" s="121">
        <f t="shared" si="11"/>
        <v>1050</v>
      </c>
      <c r="AA36" s="122">
        <f t="shared" si="10"/>
        <v>1176</v>
      </c>
      <c r="AB36" s="26"/>
      <c r="AC36" s="23"/>
      <c r="AD36" s="23" t="s">
        <v>56</v>
      </c>
      <c r="AE36" s="23" t="s">
        <v>56</v>
      </c>
      <c r="AF36" s="506"/>
    </row>
    <row r="37" spans="1:32" s="116" customFormat="1" ht="33.950000000000003" customHeight="1" x14ac:dyDescent="0.2">
      <c r="A37" s="388"/>
      <c r="B37" s="448"/>
      <c r="C37" s="436"/>
      <c r="D37" s="436"/>
      <c r="E37" s="436"/>
      <c r="F37" s="436"/>
      <c r="G37" s="436"/>
      <c r="H37" s="447"/>
      <c r="I37" s="447"/>
      <c r="J37" s="447"/>
      <c r="K37" s="447"/>
      <c r="L37" s="436"/>
      <c r="M37" s="468"/>
      <c r="N37" s="471"/>
      <c r="O37" s="447"/>
      <c r="P37" s="447"/>
      <c r="Q37" s="447"/>
      <c r="R37" s="447"/>
      <c r="S37" s="436"/>
      <c r="T37" s="331"/>
      <c r="U37" s="118" t="s">
        <v>53</v>
      </c>
      <c r="V37" s="275" t="s">
        <v>136</v>
      </c>
      <c r="W37" s="119">
        <v>1</v>
      </c>
      <c r="X37" s="137" t="s">
        <v>55</v>
      </c>
      <c r="Y37" s="121">
        <f>3953.383-282.8571</f>
        <v>3670.5258999999996</v>
      </c>
      <c r="Z37" s="121">
        <f t="shared" ref="Z37" si="12">Y37*W37</f>
        <v>3670.5258999999996</v>
      </c>
      <c r="AA37" s="122">
        <f t="shared" si="10"/>
        <v>4110.9890079999996</v>
      </c>
      <c r="AB37" s="124"/>
      <c r="AC37" s="23"/>
      <c r="AD37" s="23" t="s">
        <v>56</v>
      </c>
      <c r="AE37" s="23" t="s">
        <v>56</v>
      </c>
      <c r="AF37" s="506"/>
    </row>
    <row r="38" spans="1:32" ht="18" customHeight="1" x14ac:dyDescent="0.2">
      <c r="A38" s="388"/>
      <c r="B38" s="448"/>
      <c r="C38" s="436"/>
      <c r="D38" s="436"/>
      <c r="E38" s="436"/>
      <c r="F38" s="436"/>
      <c r="G38" s="436"/>
      <c r="H38" s="447"/>
      <c r="I38" s="447"/>
      <c r="J38" s="447"/>
      <c r="K38" s="447"/>
      <c r="L38" s="436"/>
      <c r="M38" s="468"/>
      <c r="N38" s="471"/>
      <c r="O38" s="447"/>
      <c r="P38" s="447"/>
      <c r="Q38" s="447"/>
      <c r="R38" s="447"/>
      <c r="S38" s="436"/>
      <c r="T38" s="117" t="s">
        <v>74</v>
      </c>
      <c r="U38" s="118"/>
      <c r="V38" s="280" t="s">
        <v>75</v>
      </c>
      <c r="W38" s="119"/>
      <c r="X38" s="120"/>
      <c r="Y38" s="121"/>
      <c r="Z38" s="121"/>
      <c r="AA38" s="122"/>
      <c r="AB38" s="122">
        <f>AA39</f>
        <v>166506.9952</v>
      </c>
      <c r="AC38" s="120"/>
      <c r="AD38" s="120"/>
      <c r="AE38" s="23"/>
      <c r="AF38" s="506"/>
    </row>
    <row r="39" spans="1:32" s="330" customFormat="1" ht="18" customHeight="1" x14ac:dyDescent="0.2">
      <c r="A39" s="388"/>
      <c r="B39" s="448"/>
      <c r="C39" s="436"/>
      <c r="D39" s="436"/>
      <c r="E39" s="436"/>
      <c r="F39" s="436"/>
      <c r="G39" s="436"/>
      <c r="H39" s="447"/>
      <c r="I39" s="447"/>
      <c r="J39" s="447"/>
      <c r="K39" s="447"/>
      <c r="L39" s="436"/>
      <c r="M39" s="468"/>
      <c r="N39" s="471"/>
      <c r="O39" s="447"/>
      <c r="P39" s="447"/>
      <c r="Q39" s="447"/>
      <c r="R39" s="447"/>
      <c r="S39" s="436"/>
      <c r="T39" s="336"/>
      <c r="U39" s="337" t="s">
        <v>53</v>
      </c>
      <c r="V39" s="338" t="s">
        <v>76</v>
      </c>
      <c r="W39" s="339">
        <v>1</v>
      </c>
      <c r="X39" s="340" t="s">
        <v>55</v>
      </c>
      <c r="Y39" s="341">
        <v>148666.96</v>
      </c>
      <c r="Z39" s="341">
        <f>+W39*Y39</f>
        <v>148666.96</v>
      </c>
      <c r="AA39" s="342">
        <f>Z39*12%+Z39</f>
        <v>166506.9952</v>
      </c>
      <c r="AB39" s="342"/>
      <c r="AC39" s="343"/>
      <c r="AD39" s="23" t="s">
        <v>56</v>
      </c>
      <c r="AE39" s="23" t="s">
        <v>56</v>
      </c>
      <c r="AF39" s="506"/>
    </row>
    <row r="40" spans="1:32" s="330" customFormat="1" ht="33.950000000000003" customHeight="1" x14ac:dyDescent="0.2">
      <c r="A40" s="388"/>
      <c r="B40" s="448"/>
      <c r="C40" s="436"/>
      <c r="D40" s="436"/>
      <c r="E40" s="436"/>
      <c r="F40" s="436"/>
      <c r="G40" s="436"/>
      <c r="H40" s="447"/>
      <c r="I40" s="447"/>
      <c r="J40" s="447"/>
      <c r="K40" s="447"/>
      <c r="L40" s="436"/>
      <c r="M40" s="468"/>
      <c r="N40" s="471"/>
      <c r="O40" s="447"/>
      <c r="P40" s="447"/>
      <c r="Q40" s="447"/>
      <c r="R40" s="447"/>
      <c r="S40" s="436"/>
      <c r="T40" s="336" t="s">
        <v>202</v>
      </c>
      <c r="U40" s="337"/>
      <c r="V40" s="280" t="s">
        <v>203</v>
      </c>
      <c r="W40" s="339"/>
      <c r="X40" s="340"/>
      <c r="Y40" s="341"/>
      <c r="Z40" s="341"/>
      <c r="AA40" s="342"/>
      <c r="AB40" s="342">
        <f>AA41</f>
        <v>6199.9996799999999</v>
      </c>
      <c r="AC40" s="343"/>
      <c r="AD40" s="23"/>
      <c r="AE40" s="23"/>
      <c r="AF40" s="506"/>
    </row>
    <row r="41" spans="1:32" s="330" customFormat="1" ht="31.5" customHeight="1" x14ac:dyDescent="0.2">
      <c r="A41" s="388"/>
      <c r="B41" s="448"/>
      <c r="C41" s="436"/>
      <c r="D41" s="436"/>
      <c r="E41" s="436"/>
      <c r="F41" s="436"/>
      <c r="G41" s="436"/>
      <c r="H41" s="447"/>
      <c r="I41" s="447"/>
      <c r="J41" s="447"/>
      <c r="K41" s="447"/>
      <c r="L41" s="436"/>
      <c r="M41" s="468"/>
      <c r="N41" s="471"/>
      <c r="O41" s="447"/>
      <c r="P41" s="447"/>
      <c r="Q41" s="447"/>
      <c r="R41" s="447"/>
      <c r="S41" s="436"/>
      <c r="T41" s="336"/>
      <c r="U41" s="337" t="s">
        <v>53</v>
      </c>
      <c r="V41" s="338" t="s">
        <v>400</v>
      </c>
      <c r="W41" s="339">
        <v>1</v>
      </c>
      <c r="X41" s="340" t="s">
        <v>55</v>
      </c>
      <c r="Y41" s="341">
        <v>5535.7139999999999</v>
      </c>
      <c r="Z41" s="341">
        <f t="shared" ref="Z41:Z44" si="13">+W41*Y41</f>
        <v>5535.7139999999999</v>
      </c>
      <c r="AA41" s="342">
        <f t="shared" ref="AA41:AA44" si="14">Z41*12%+Z41</f>
        <v>6199.9996799999999</v>
      </c>
      <c r="AB41" s="342"/>
      <c r="AC41" s="343"/>
      <c r="AD41" s="23" t="s">
        <v>56</v>
      </c>
      <c r="AE41" s="23" t="s">
        <v>56</v>
      </c>
      <c r="AF41" s="506"/>
    </row>
    <row r="42" spans="1:32" s="330" customFormat="1" ht="43.5" customHeight="1" x14ac:dyDescent="0.2">
      <c r="A42" s="388"/>
      <c r="B42" s="448"/>
      <c r="C42" s="436"/>
      <c r="D42" s="436"/>
      <c r="E42" s="436"/>
      <c r="F42" s="436"/>
      <c r="G42" s="436"/>
      <c r="H42" s="447"/>
      <c r="I42" s="447"/>
      <c r="J42" s="447"/>
      <c r="K42" s="447"/>
      <c r="L42" s="436"/>
      <c r="M42" s="468"/>
      <c r="N42" s="471"/>
      <c r="O42" s="447"/>
      <c r="P42" s="447"/>
      <c r="Q42" s="447"/>
      <c r="R42" s="447"/>
      <c r="S42" s="436"/>
      <c r="T42" s="336" t="s">
        <v>401</v>
      </c>
      <c r="U42" s="337"/>
      <c r="V42" s="280" t="s">
        <v>402</v>
      </c>
      <c r="W42" s="339"/>
      <c r="X42" s="340"/>
      <c r="Y42" s="341"/>
      <c r="Z42" s="341"/>
      <c r="AA42" s="342"/>
      <c r="AB42" s="342">
        <f>AA43+AA44</f>
        <v>999.99872000000005</v>
      </c>
      <c r="AC42" s="343"/>
      <c r="AD42" s="343"/>
      <c r="AE42" s="29"/>
      <c r="AF42" s="506"/>
    </row>
    <row r="43" spans="1:32" s="330" customFormat="1" ht="18" customHeight="1" x14ac:dyDescent="0.2">
      <c r="A43" s="388"/>
      <c r="B43" s="448"/>
      <c r="C43" s="436"/>
      <c r="D43" s="436"/>
      <c r="E43" s="436"/>
      <c r="F43" s="436"/>
      <c r="G43" s="436"/>
      <c r="H43" s="447"/>
      <c r="I43" s="447"/>
      <c r="J43" s="447"/>
      <c r="K43" s="447"/>
      <c r="L43" s="436"/>
      <c r="M43" s="468"/>
      <c r="N43" s="471"/>
      <c r="O43" s="447"/>
      <c r="P43" s="447"/>
      <c r="Q43" s="447"/>
      <c r="R43" s="447"/>
      <c r="S43" s="436"/>
      <c r="T43" s="336"/>
      <c r="U43" s="337" t="s">
        <v>53</v>
      </c>
      <c r="V43" s="338" t="s">
        <v>403</v>
      </c>
      <c r="W43" s="339">
        <v>10</v>
      </c>
      <c r="X43" s="340" t="s">
        <v>55</v>
      </c>
      <c r="Y43" s="341">
        <v>70</v>
      </c>
      <c r="Z43" s="341">
        <f t="shared" si="13"/>
        <v>700</v>
      </c>
      <c r="AA43" s="342">
        <f t="shared" si="14"/>
        <v>784</v>
      </c>
      <c r="AB43" s="342"/>
      <c r="AC43" s="343"/>
      <c r="AD43" s="23" t="s">
        <v>56</v>
      </c>
      <c r="AE43" s="23" t="s">
        <v>56</v>
      </c>
      <c r="AF43" s="506"/>
    </row>
    <row r="44" spans="1:32" s="330" customFormat="1" ht="18" customHeight="1" x14ac:dyDescent="0.2">
      <c r="A44" s="388"/>
      <c r="B44" s="448"/>
      <c r="C44" s="436"/>
      <c r="D44" s="436"/>
      <c r="E44" s="436"/>
      <c r="F44" s="436"/>
      <c r="G44" s="436"/>
      <c r="H44" s="447"/>
      <c r="I44" s="447"/>
      <c r="J44" s="447"/>
      <c r="K44" s="447"/>
      <c r="L44" s="436"/>
      <c r="M44" s="468"/>
      <c r="N44" s="471"/>
      <c r="O44" s="447"/>
      <c r="P44" s="447"/>
      <c r="Q44" s="447"/>
      <c r="R44" s="447"/>
      <c r="S44" s="436"/>
      <c r="T44" s="336"/>
      <c r="U44" s="337" t="s">
        <v>53</v>
      </c>
      <c r="V44" s="338" t="s">
        <v>404</v>
      </c>
      <c r="W44" s="339">
        <v>4</v>
      </c>
      <c r="X44" s="340" t="s">
        <v>55</v>
      </c>
      <c r="Y44" s="341">
        <v>48.213999999999999</v>
      </c>
      <c r="Z44" s="341">
        <f t="shared" si="13"/>
        <v>192.85599999999999</v>
      </c>
      <c r="AA44" s="342">
        <f t="shared" si="14"/>
        <v>215.99871999999999</v>
      </c>
      <c r="AB44" s="342"/>
      <c r="AC44" s="343"/>
      <c r="AD44" s="23" t="s">
        <v>56</v>
      </c>
      <c r="AE44" s="23" t="s">
        <v>56</v>
      </c>
      <c r="AF44" s="506"/>
    </row>
    <row r="45" spans="1:32" ht="20.25" customHeight="1" x14ac:dyDescent="0.2">
      <c r="A45" s="388"/>
      <c r="B45" s="449" t="s">
        <v>42</v>
      </c>
      <c r="C45" s="451" t="s">
        <v>43</v>
      </c>
      <c r="D45" s="452" t="s">
        <v>77</v>
      </c>
      <c r="E45" s="452" t="s">
        <v>78</v>
      </c>
      <c r="F45" s="452" t="s">
        <v>79</v>
      </c>
      <c r="G45" s="452" t="s">
        <v>80</v>
      </c>
      <c r="H45" s="446">
        <v>10</v>
      </c>
      <c r="I45" s="446">
        <v>10</v>
      </c>
      <c r="J45" s="499">
        <v>24</v>
      </c>
      <c r="K45" s="499">
        <v>24</v>
      </c>
      <c r="L45" s="452" t="s">
        <v>81</v>
      </c>
      <c r="M45" s="516" t="s">
        <v>82</v>
      </c>
      <c r="N45" s="517">
        <f>AB45</f>
        <v>166506.9952</v>
      </c>
      <c r="O45" s="509">
        <f>AB47</f>
        <v>8800.0012800000004</v>
      </c>
      <c r="P45" s="509">
        <v>0</v>
      </c>
      <c r="Q45" s="509">
        <v>0</v>
      </c>
      <c r="R45" s="511">
        <f>+SUM(N45:P48)</f>
        <v>175306.99648</v>
      </c>
      <c r="S45" s="513" t="s">
        <v>50</v>
      </c>
      <c r="T45" s="215" t="s">
        <v>84</v>
      </c>
      <c r="U45" s="151"/>
      <c r="V45" s="281" t="s">
        <v>85</v>
      </c>
      <c r="W45" s="152"/>
      <c r="X45" s="153"/>
      <c r="Y45" s="154"/>
      <c r="Z45" s="154"/>
      <c r="AA45" s="155"/>
      <c r="AB45" s="155">
        <f>AA46</f>
        <v>166506.9952</v>
      </c>
      <c r="AC45" s="156"/>
      <c r="AD45" s="157"/>
      <c r="AE45" s="158"/>
      <c r="AF45" s="507" t="s">
        <v>369</v>
      </c>
    </row>
    <row r="46" spans="1:32" s="165" customFormat="1" ht="20.25" customHeight="1" x14ac:dyDescent="0.2">
      <c r="A46" s="388"/>
      <c r="B46" s="428"/>
      <c r="C46" s="431"/>
      <c r="D46" s="425"/>
      <c r="E46" s="425"/>
      <c r="F46" s="425"/>
      <c r="G46" s="425"/>
      <c r="H46" s="422"/>
      <c r="I46" s="422"/>
      <c r="J46" s="500"/>
      <c r="K46" s="500"/>
      <c r="L46" s="425"/>
      <c r="M46" s="404"/>
      <c r="N46" s="518"/>
      <c r="O46" s="510"/>
      <c r="P46" s="510"/>
      <c r="Q46" s="510"/>
      <c r="R46" s="512"/>
      <c r="S46" s="514"/>
      <c r="T46" s="216"/>
      <c r="U46" s="18" t="s">
        <v>53</v>
      </c>
      <c r="V46" s="263" t="s">
        <v>86</v>
      </c>
      <c r="W46" s="19">
        <v>1</v>
      </c>
      <c r="X46" s="20" t="s">
        <v>55</v>
      </c>
      <c r="Y46" s="19">
        <v>148666.96</v>
      </c>
      <c r="Z46" s="21">
        <f>W46*Y46</f>
        <v>148666.96</v>
      </c>
      <c r="AA46" s="22">
        <f>Z46*12%+Z46</f>
        <v>166506.9952</v>
      </c>
      <c r="AB46" s="31"/>
      <c r="AC46" s="23" t="s">
        <v>56</v>
      </c>
      <c r="AD46" s="23" t="s">
        <v>56</v>
      </c>
      <c r="AE46" s="23" t="s">
        <v>56</v>
      </c>
      <c r="AF46" s="398"/>
    </row>
    <row r="47" spans="1:32" s="165" customFormat="1" ht="20.25" customHeight="1" x14ac:dyDescent="0.2">
      <c r="A47" s="388"/>
      <c r="B47" s="428"/>
      <c r="C47" s="431"/>
      <c r="D47" s="425"/>
      <c r="E47" s="425"/>
      <c r="F47" s="425"/>
      <c r="G47" s="425"/>
      <c r="H47" s="422"/>
      <c r="I47" s="422"/>
      <c r="J47" s="500"/>
      <c r="K47" s="500"/>
      <c r="L47" s="425"/>
      <c r="M47" s="404"/>
      <c r="N47" s="518"/>
      <c r="O47" s="510"/>
      <c r="P47" s="510"/>
      <c r="Q47" s="510"/>
      <c r="R47" s="512"/>
      <c r="S47" s="514"/>
      <c r="T47" s="217" t="s">
        <v>362</v>
      </c>
      <c r="U47" s="18"/>
      <c r="V47" s="279" t="s">
        <v>85</v>
      </c>
      <c r="W47" s="19"/>
      <c r="X47" s="20"/>
      <c r="Y47" s="19"/>
      <c r="Z47" s="21"/>
      <c r="AA47" s="22"/>
      <c r="AB47" s="31">
        <f>AA48</f>
        <v>8800.0012800000004</v>
      </c>
      <c r="AC47" s="23"/>
      <c r="AD47" s="23"/>
      <c r="AE47" s="23"/>
      <c r="AF47" s="398"/>
    </row>
    <row r="48" spans="1:32" ht="20.25" customHeight="1" x14ac:dyDescent="0.2">
      <c r="A48" s="388"/>
      <c r="B48" s="448"/>
      <c r="C48" s="436"/>
      <c r="D48" s="436"/>
      <c r="E48" s="436"/>
      <c r="F48" s="436"/>
      <c r="G48" s="436"/>
      <c r="H48" s="447"/>
      <c r="I48" s="447"/>
      <c r="J48" s="447"/>
      <c r="K48" s="447"/>
      <c r="L48" s="436"/>
      <c r="M48" s="468"/>
      <c r="N48" s="471"/>
      <c r="O48" s="447"/>
      <c r="P48" s="447"/>
      <c r="Q48" s="447"/>
      <c r="R48" s="447"/>
      <c r="S48" s="515"/>
      <c r="T48" s="218"/>
      <c r="U48" s="159" t="s">
        <v>53</v>
      </c>
      <c r="V48" s="282" t="s">
        <v>363</v>
      </c>
      <c r="W48" s="160">
        <v>1</v>
      </c>
      <c r="X48" s="161" t="s">
        <v>55</v>
      </c>
      <c r="Y48" s="162">
        <f>17857.142-8928.57-1071.428</f>
        <v>7857.1440000000002</v>
      </c>
      <c r="Z48" s="162">
        <f>W48*Y48</f>
        <v>7857.1440000000002</v>
      </c>
      <c r="AA48" s="163">
        <f>Z48*12%+Z48</f>
        <v>8800.0012800000004</v>
      </c>
      <c r="AB48" s="163"/>
      <c r="AC48" s="164" t="s">
        <v>56</v>
      </c>
      <c r="AD48" s="164" t="s">
        <v>56</v>
      </c>
      <c r="AE48" s="164" t="s">
        <v>56</v>
      </c>
      <c r="AF48" s="508"/>
    </row>
    <row r="49" spans="1:32" ht="18" customHeight="1" x14ac:dyDescent="0.2">
      <c r="A49" s="388"/>
      <c r="B49" s="450" t="s">
        <v>42</v>
      </c>
      <c r="C49" s="451" t="s">
        <v>43</v>
      </c>
      <c r="D49" s="452" t="s">
        <v>44</v>
      </c>
      <c r="E49" s="452" t="s">
        <v>87</v>
      </c>
      <c r="F49" s="452" t="s">
        <v>88</v>
      </c>
      <c r="G49" s="452" t="s">
        <v>89</v>
      </c>
      <c r="H49" s="520">
        <v>0</v>
      </c>
      <c r="I49" s="520">
        <v>30</v>
      </c>
      <c r="J49" s="520">
        <v>0</v>
      </c>
      <c r="K49" s="499">
        <v>24</v>
      </c>
      <c r="L49" s="522" t="s">
        <v>391</v>
      </c>
      <c r="M49" s="516" t="s">
        <v>90</v>
      </c>
      <c r="N49" s="517">
        <f>+AB64+AB112</f>
        <v>152665.09944000002</v>
      </c>
      <c r="O49" s="509">
        <f>+AB49+AB51+AB53+AB55+AB57+AB59+AB62+AB115</f>
        <v>212596.56768000001</v>
      </c>
      <c r="P49" s="509">
        <f>+AB109+AB126</f>
        <v>19923.999199999998</v>
      </c>
      <c r="Q49" s="509">
        <v>0</v>
      </c>
      <c r="R49" s="511">
        <f>N49+O49+P49+Q49</f>
        <v>385185.66632000002</v>
      </c>
      <c r="S49" s="452" t="s">
        <v>50</v>
      </c>
      <c r="T49" s="148" t="s">
        <v>91</v>
      </c>
      <c r="U49" s="33"/>
      <c r="V49" s="283" t="s">
        <v>92</v>
      </c>
      <c r="W49" s="34"/>
      <c r="X49" s="35"/>
      <c r="Y49" s="36"/>
      <c r="Z49" s="36"/>
      <c r="AA49" s="37"/>
      <c r="AB49" s="149">
        <f>AA50</f>
        <v>999.99983999999995</v>
      </c>
      <c r="AC49" s="38"/>
      <c r="AD49" s="150"/>
      <c r="AE49" s="39"/>
      <c r="AF49" s="519" t="s">
        <v>543</v>
      </c>
    </row>
    <row r="50" spans="1:32" ht="71.25" customHeight="1" x14ac:dyDescent="0.2">
      <c r="A50" s="388"/>
      <c r="B50" s="448"/>
      <c r="C50" s="436"/>
      <c r="D50" s="436"/>
      <c r="E50" s="436"/>
      <c r="F50" s="436"/>
      <c r="G50" s="436"/>
      <c r="H50" s="521"/>
      <c r="I50" s="521"/>
      <c r="J50" s="521"/>
      <c r="K50" s="447"/>
      <c r="L50" s="523"/>
      <c r="M50" s="468"/>
      <c r="N50" s="471"/>
      <c r="O50" s="447"/>
      <c r="P50" s="447"/>
      <c r="Q50" s="447"/>
      <c r="R50" s="447"/>
      <c r="S50" s="436"/>
      <c r="T50" s="30"/>
      <c r="U50" s="17" t="s">
        <v>53</v>
      </c>
      <c r="V50" s="272" t="s">
        <v>93</v>
      </c>
      <c r="W50" s="19">
        <v>1</v>
      </c>
      <c r="X50" s="20" t="s">
        <v>55</v>
      </c>
      <c r="Y50" s="21">
        <v>892.85699999999997</v>
      </c>
      <c r="Z50" s="21">
        <f>W50*Y50</f>
        <v>892.85699999999997</v>
      </c>
      <c r="AA50" s="22">
        <f>Z50*12%+Z50</f>
        <v>999.99983999999995</v>
      </c>
      <c r="AB50" s="122"/>
      <c r="AC50" s="23"/>
      <c r="AD50" s="23" t="s">
        <v>56</v>
      </c>
      <c r="AE50" s="23" t="s">
        <v>56</v>
      </c>
      <c r="AF50" s="506"/>
    </row>
    <row r="51" spans="1:32" ht="18" customHeight="1" x14ac:dyDescent="0.2">
      <c r="A51" s="389"/>
      <c r="B51" s="448"/>
      <c r="C51" s="436"/>
      <c r="D51" s="436"/>
      <c r="E51" s="436"/>
      <c r="F51" s="436"/>
      <c r="G51" s="436"/>
      <c r="H51" s="521"/>
      <c r="I51" s="521"/>
      <c r="J51" s="521"/>
      <c r="K51" s="447"/>
      <c r="L51" s="523"/>
      <c r="M51" s="468"/>
      <c r="N51" s="471"/>
      <c r="O51" s="447"/>
      <c r="P51" s="447"/>
      <c r="Q51" s="447"/>
      <c r="R51" s="447"/>
      <c r="S51" s="436"/>
      <c r="T51" s="125" t="s">
        <v>94</v>
      </c>
      <c r="U51" s="17"/>
      <c r="V51" s="267" t="s">
        <v>95</v>
      </c>
      <c r="W51" s="27"/>
      <c r="X51" s="28"/>
      <c r="Y51" s="21"/>
      <c r="Z51" s="21"/>
      <c r="AA51" s="22"/>
      <c r="AB51" s="123">
        <f>AA52</f>
        <v>1999.9996799999999</v>
      </c>
      <c r="AC51" s="23"/>
      <c r="AD51" s="23"/>
      <c r="AE51" s="23"/>
      <c r="AF51" s="506"/>
    </row>
    <row r="52" spans="1:32" ht="73.5" customHeight="1" x14ac:dyDescent="0.2">
      <c r="A52" s="387" t="s">
        <v>2</v>
      </c>
      <c r="B52" s="448"/>
      <c r="C52" s="436"/>
      <c r="D52" s="436"/>
      <c r="E52" s="436"/>
      <c r="F52" s="436"/>
      <c r="G52" s="436"/>
      <c r="H52" s="521"/>
      <c r="I52" s="521"/>
      <c r="J52" s="521"/>
      <c r="K52" s="447"/>
      <c r="L52" s="523"/>
      <c r="M52" s="468"/>
      <c r="N52" s="471"/>
      <c r="O52" s="447"/>
      <c r="P52" s="447"/>
      <c r="Q52" s="447"/>
      <c r="R52" s="447"/>
      <c r="S52" s="436"/>
      <c r="T52" s="126"/>
      <c r="U52" s="17" t="s">
        <v>53</v>
      </c>
      <c r="V52" s="272" t="s">
        <v>96</v>
      </c>
      <c r="W52" s="19">
        <v>1</v>
      </c>
      <c r="X52" s="20" t="s">
        <v>55</v>
      </c>
      <c r="Y52" s="21">
        <v>1785.7139999999999</v>
      </c>
      <c r="Z52" s="21">
        <f>W52*Y52</f>
        <v>1785.7139999999999</v>
      </c>
      <c r="AA52" s="22">
        <f>Z52*12%+Z52</f>
        <v>1999.9996799999999</v>
      </c>
      <c r="AB52" s="122"/>
      <c r="AC52" s="23" t="s">
        <v>56</v>
      </c>
      <c r="AD52" s="23" t="s">
        <v>56</v>
      </c>
      <c r="AE52" s="23" t="s">
        <v>56</v>
      </c>
      <c r="AF52" s="506"/>
    </row>
    <row r="53" spans="1:32" ht="18" customHeight="1" x14ac:dyDescent="0.2">
      <c r="A53" s="388"/>
      <c r="B53" s="448"/>
      <c r="C53" s="436"/>
      <c r="D53" s="436"/>
      <c r="E53" s="436"/>
      <c r="F53" s="436"/>
      <c r="G53" s="436"/>
      <c r="H53" s="521"/>
      <c r="I53" s="521"/>
      <c r="J53" s="521"/>
      <c r="K53" s="447"/>
      <c r="L53" s="523"/>
      <c r="M53" s="468"/>
      <c r="N53" s="471"/>
      <c r="O53" s="447"/>
      <c r="P53" s="447"/>
      <c r="Q53" s="447"/>
      <c r="R53" s="447"/>
      <c r="S53" s="436"/>
      <c r="T53" s="125" t="s">
        <v>97</v>
      </c>
      <c r="U53" s="17"/>
      <c r="V53" s="267" t="s">
        <v>98</v>
      </c>
      <c r="W53" s="27"/>
      <c r="X53" s="28"/>
      <c r="Y53" s="21"/>
      <c r="Z53" s="21"/>
      <c r="AA53" s="22"/>
      <c r="AB53" s="123">
        <f>AA54</f>
        <v>499.99936000000002</v>
      </c>
      <c r="AC53" s="23"/>
      <c r="AD53" s="23"/>
      <c r="AE53" s="23"/>
      <c r="AF53" s="506"/>
    </row>
    <row r="54" spans="1:32" ht="33.75" customHeight="1" x14ac:dyDescent="0.2">
      <c r="A54" s="388"/>
      <c r="B54" s="448"/>
      <c r="C54" s="436"/>
      <c r="D54" s="436"/>
      <c r="E54" s="436"/>
      <c r="F54" s="436"/>
      <c r="G54" s="436"/>
      <c r="H54" s="521"/>
      <c r="I54" s="521"/>
      <c r="J54" s="521"/>
      <c r="K54" s="447"/>
      <c r="L54" s="523"/>
      <c r="M54" s="468"/>
      <c r="N54" s="471"/>
      <c r="O54" s="447"/>
      <c r="P54" s="447"/>
      <c r="Q54" s="447"/>
      <c r="R54" s="447"/>
      <c r="S54" s="436"/>
      <c r="T54" s="117"/>
      <c r="U54" s="118" t="s">
        <v>53</v>
      </c>
      <c r="V54" s="272" t="s">
        <v>99</v>
      </c>
      <c r="W54" s="119">
        <v>1</v>
      </c>
      <c r="X54" s="137" t="s">
        <v>55</v>
      </c>
      <c r="Y54" s="121">
        <v>446.428</v>
      </c>
      <c r="Z54" s="121">
        <f>W54*Y54</f>
        <v>446.428</v>
      </c>
      <c r="AA54" s="122">
        <f>Z54*12%+Z54</f>
        <v>499.99936000000002</v>
      </c>
      <c r="AB54" s="122"/>
      <c r="AC54" s="23" t="s">
        <v>56</v>
      </c>
      <c r="AD54" s="23" t="s">
        <v>56</v>
      </c>
      <c r="AE54" s="23" t="s">
        <v>56</v>
      </c>
      <c r="AF54" s="506"/>
    </row>
    <row r="55" spans="1:32" ht="18" customHeight="1" x14ac:dyDescent="0.2">
      <c r="A55" s="388"/>
      <c r="B55" s="448"/>
      <c r="C55" s="436"/>
      <c r="D55" s="436"/>
      <c r="E55" s="436"/>
      <c r="F55" s="436"/>
      <c r="G55" s="436"/>
      <c r="H55" s="521"/>
      <c r="I55" s="521"/>
      <c r="J55" s="521"/>
      <c r="K55" s="447"/>
      <c r="L55" s="523"/>
      <c r="M55" s="468"/>
      <c r="N55" s="471"/>
      <c r="O55" s="447"/>
      <c r="P55" s="447"/>
      <c r="Q55" s="447"/>
      <c r="R55" s="447"/>
      <c r="S55" s="436"/>
      <c r="T55" s="125" t="s">
        <v>101</v>
      </c>
      <c r="U55" s="118"/>
      <c r="V55" s="267" t="s">
        <v>100</v>
      </c>
      <c r="W55" s="129"/>
      <c r="X55" s="138"/>
      <c r="Y55" s="121"/>
      <c r="Z55" s="121"/>
      <c r="AA55" s="122"/>
      <c r="AB55" s="123">
        <f>AA56</f>
        <v>500.0016</v>
      </c>
      <c r="AC55" s="23"/>
      <c r="AD55" s="23"/>
      <c r="AE55" s="23"/>
      <c r="AF55" s="506"/>
    </row>
    <row r="56" spans="1:32" ht="33.950000000000003" customHeight="1" x14ac:dyDescent="0.2">
      <c r="A56" s="388"/>
      <c r="B56" s="448"/>
      <c r="C56" s="436"/>
      <c r="D56" s="436"/>
      <c r="E56" s="436"/>
      <c r="F56" s="436"/>
      <c r="G56" s="436"/>
      <c r="H56" s="521"/>
      <c r="I56" s="521"/>
      <c r="J56" s="521"/>
      <c r="K56" s="447"/>
      <c r="L56" s="523"/>
      <c r="M56" s="468"/>
      <c r="N56" s="471"/>
      <c r="O56" s="447"/>
      <c r="P56" s="447"/>
      <c r="Q56" s="447"/>
      <c r="R56" s="447"/>
      <c r="S56" s="436"/>
      <c r="T56" s="117"/>
      <c r="U56" s="118" t="s">
        <v>53</v>
      </c>
      <c r="V56" s="272" t="s">
        <v>99</v>
      </c>
      <c r="W56" s="119">
        <v>1</v>
      </c>
      <c r="X56" s="137" t="s">
        <v>55</v>
      </c>
      <c r="Y56" s="121">
        <v>446.43</v>
      </c>
      <c r="Z56" s="121">
        <f>W56*Y56</f>
        <v>446.43</v>
      </c>
      <c r="AA56" s="122">
        <f>Z56*12%+Z56</f>
        <v>500.0016</v>
      </c>
      <c r="AB56" s="122"/>
      <c r="AC56" s="23" t="s">
        <v>56</v>
      </c>
      <c r="AD56" s="23" t="s">
        <v>56</v>
      </c>
      <c r="AE56" s="23" t="s">
        <v>56</v>
      </c>
      <c r="AF56" s="506"/>
    </row>
    <row r="57" spans="1:32" ht="21" customHeight="1" x14ac:dyDescent="0.2">
      <c r="A57" s="388"/>
      <c r="B57" s="448"/>
      <c r="C57" s="436"/>
      <c r="D57" s="436"/>
      <c r="E57" s="436"/>
      <c r="F57" s="436"/>
      <c r="G57" s="436"/>
      <c r="H57" s="521"/>
      <c r="I57" s="521"/>
      <c r="J57" s="521"/>
      <c r="K57" s="447"/>
      <c r="L57" s="523"/>
      <c r="M57" s="468"/>
      <c r="N57" s="471"/>
      <c r="O57" s="447"/>
      <c r="P57" s="447"/>
      <c r="Q57" s="447"/>
      <c r="R57" s="447"/>
      <c r="S57" s="436"/>
      <c r="T57" s="125" t="s">
        <v>104</v>
      </c>
      <c r="U57" s="118"/>
      <c r="V57" s="267" t="s">
        <v>103</v>
      </c>
      <c r="W57" s="129"/>
      <c r="X57" s="138"/>
      <c r="Y57" s="121"/>
      <c r="Z57" s="121"/>
      <c r="AA57" s="122"/>
      <c r="AB57" s="123">
        <f>AA58</f>
        <v>5000.0025600000008</v>
      </c>
      <c r="AC57" s="23"/>
      <c r="AD57" s="23"/>
      <c r="AE57" s="23"/>
      <c r="AF57" s="506"/>
    </row>
    <row r="58" spans="1:32" ht="41.25" customHeight="1" x14ac:dyDescent="0.2">
      <c r="A58" s="388"/>
      <c r="B58" s="448"/>
      <c r="C58" s="436"/>
      <c r="D58" s="436"/>
      <c r="E58" s="436"/>
      <c r="F58" s="436"/>
      <c r="G58" s="436"/>
      <c r="H58" s="521"/>
      <c r="I58" s="521"/>
      <c r="J58" s="521"/>
      <c r="K58" s="447"/>
      <c r="L58" s="523"/>
      <c r="M58" s="468"/>
      <c r="N58" s="471"/>
      <c r="O58" s="447"/>
      <c r="P58" s="447"/>
      <c r="Q58" s="447"/>
      <c r="R58" s="447"/>
      <c r="S58" s="436"/>
      <c r="T58" s="126"/>
      <c r="U58" s="118" t="s">
        <v>53</v>
      </c>
      <c r="V58" s="272" t="s">
        <v>105</v>
      </c>
      <c r="W58" s="119">
        <v>1</v>
      </c>
      <c r="X58" s="137" t="s">
        <v>55</v>
      </c>
      <c r="Y58" s="121">
        <f>22321.428-17857.14</f>
        <v>4464.2880000000005</v>
      </c>
      <c r="Z58" s="121">
        <f>W60*Y58</f>
        <v>4464.2880000000005</v>
      </c>
      <c r="AA58" s="122">
        <f>Z58*12%+Z58</f>
        <v>5000.0025600000008</v>
      </c>
      <c r="AB58" s="124"/>
      <c r="AC58" s="23" t="s">
        <v>56</v>
      </c>
      <c r="AD58" s="23" t="s">
        <v>56</v>
      </c>
      <c r="AE58" s="23" t="s">
        <v>56</v>
      </c>
      <c r="AF58" s="506"/>
    </row>
    <row r="59" spans="1:32" ht="18" customHeight="1" x14ac:dyDescent="0.2">
      <c r="A59" s="388"/>
      <c r="B59" s="448"/>
      <c r="C59" s="436"/>
      <c r="D59" s="436"/>
      <c r="E59" s="436"/>
      <c r="F59" s="436"/>
      <c r="G59" s="436"/>
      <c r="H59" s="521"/>
      <c r="I59" s="521"/>
      <c r="J59" s="521"/>
      <c r="K59" s="447"/>
      <c r="L59" s="523"/>
      <c r="M59" s="468"/>
      <c r="N59" s="471"/>
      <c r="O59" s="447"/>
      <c r="P59" s="447"/>
      <c r="Q59" s="447"/>
      <c r="R59" s="447"/>
      <c r="S59" s="436"/>
      <c r="T59" s="117" t="s">
        <v>109</v>
      </c>
      <c r="U59" s="118"/>
      <c r="V59" s="273" t="s">
        <v>106</v>
      </c>
      <c r="W59" s="129"/>
      <c r="X59" s="138"/>
      <c r="Y59" s="121"/>
      <c r="Z59" s="121"/>
      <c r="AA59" s="122"/>
      <c r="AB59" s="122">
        <f>SUM(AA60:AA61)</f>
        <v>10999.999359999998</v>
      </c>
      <c r="AC59" s="137"/>
      <c r="AD59" s="23"/>
      <c r="AE59" s="344"/>
      <c r="AF59" s="506"/>
    </row>
    <row r="60" spans="1:32" ht="18" customHeight="1" x14ac:dyDescent="0.2">
      <c r="A60" s="388"/>
      <c r="B60" s="448"/>
      <c r="C60" s="436"/>
      <c r="D60" s="436"/>
      <c r="E60" s="436"/>
      <c r="F60" s="436"/>
      <c r="G60" s="436"/>
      <c r="H60" s="521"/>
      <c r="I60" s="521"/>
      <c r="J60" s="521"/>
      <c r="K60" s="447"/>
      <c r="L60" s="523"/>
      <c r="M60" s="468"/>
      <c r="N60" s="471"/>
      <c r="O60" s="447"/>
      <c r="P60" s="447"/>
      <c r="Q60" s="447"/>
      <c r="R60" s="447"/>
      <c r="S60" s="436"/>
      <c r="T60" s="117"/>
      <c r="U60" s="118" t="s">
        <v>53</v>
      </c>
      <c r="V60" s="272" t="s">
        <v>108</v>
      </c>
      <c r="W60" s="119">
        <v>1</v>
      </c>
      <c r="X60" s="137" t="s">
        <v>55</v>
      </c>
      <c r="Y60" s="121">
        <v>2232.1419999999998</v>
      </c>
      <c r="Z60" s="121">
        <f>W60*Y60</f>
        <v>2232.1419999999998</v>
      </c>
      <c r="AA60" s="122">
        <f t="shared" ref="AA60:AA85" si="15">Z60*12%+Z60</f>
        <v>2499.9990399999997</v>
      </c>
      <c r="AB60" s="122"/>
      <c r="AC60" s="23" t="s">
        <v>56</v>
      </c>
      <c r="AD60" s="23" t="s">
        <v>56</v>
      </c>
      <c r="AE60" s="23" t="s">
        <v>56</v>
      </c>
      <c r="AF60" s="506"/>
    </row>
    <row r="61" spans="1:32" ht="18" customHeight="1" x14ac:dyDescent="0.2">
      <c r="A61" s="388"/>
      <c r="B61" s="448"/>
      <c r="C61" s="436"/>
      <c r="D61" s="436"/>
      <c r="E61" s="436"/>
      <c r="F61" s="436"/>
      <c r="G61" s="436"/>
      <c r="H61" s="521"/>
      <c r="I61" s="521"/>
      <c r="J61" s="521"/>
      <c r="K61" s="447"/>
      <c r="L61" s="523"/>
      <c r="M61" s="468"/>
      <c r="N61" s="471"/>
      <c r="O61" s="447"/>
      <c r="P61" s="447"/>
      <c r="Q61" s="447"/>
      <c r="R61" s="447"/>
      <c r="S61" s="436"/>
      <c r="T61" s="117"/>
      <c r="U61" s="118" t="s">
        <v>53</v>
      </c>
      <c r="V61" s="272" t="s">
        <v>107</v>
      </c>
      <c r="W61" s="119">
        <v>1</v>
      </c>
      <c r="X61" s="137" t="s">
        <v>55</v>
      </c>
      <c r="Y61" s="121">
        <f>7767.858-1160.714+982.142</f>
        <v>7589.2860000000001</v>
      </c>
      <c r="Z61" s="121">
        <f>W61*Y61</f>
        <v>7589.2860000000001</v>
      </c>
      <c r="AA61" s="122">
        <f t="shared" si="15"/>
        <v>8500.0003199999992</v>
      </c>
      <c r="AB61" s="122"/>
      <c r="AC61" s="23" t="s">
        <v>56</v>
      </c>
      <c r="AD61" s="23" t="s">
        <v>56</v>
      </c>
      <c r="AE61" s="23" t="s">
        <v>56</v>
      </c>
      <c r="AF61" s="506"/>
    </row>
    <row r="62" spans="1:32" s="372" customFormat="1" ht="18" customHeight="1" x14ac:dyDescent="0.2">
      <c r="A62" s="388"/>
      <c r="B62" s="448"/>
      <c r="C62" s="436"/>
      <c r="D62" s="436"/>
      <c r="E62" s="436"/>
      <c r="F62" s="436"/>
      <c r="G62" s="436"/>
      <c r="H62" s="521"/>
      <c r="I62" s="521"/>
      <c r="J62" s="521"/>
      <c r="K62" s="447"/>
      <c r="L62" s="523"/>
      <c r="M62" s="468"/>
      <c r="N62" s="471"/>
      <c r="O62" s="447"/>
      <c r="P62" s="447"/>
      <c r="Q62" s="447"/>
      <c r="R62" s="447"/>
      <c r="S62" s="436"/>
      <c r="T62" s="117" t="s">
        <v>485</v>
      </c>
      <c r="U62" s="118"/>
      <c r="V62" s="273" t="s">
        <v>486</v>
      </c>
      <c r="W62" s="119"/>
      <c r="X62" s="137"/>
      <c r="Y62" s="121"/>
      <c r="Z62" s="121"/>
      <c r="AA62" s="122"/>
      <c r="AB62" s="122">
        <f>AA63</f>
        <v>4499.9998400000004</v>
      </c>
      <c r="AC62" s="23"/>
      <c r="AD62" s="23"/>
      <c r="AE62" s="23"/>
      <c r="AF62" s="506"/>
    </row>
    <row r="63" spans="1:32" s="372" customFormat="1" ht="18" customHeight="1" x14ac:dyDescent="0.2">
      <c r="A63" s="388"/>
      <c r="B63" s="448"/>
      <c r="C63" s="436"/>
      <c r="D63" s="436"/>
      <c r="E63" s="436"/>
      <c r="F63" s="436"/>
      <c r="G63" s="436"/>
      <c r="H63" s="521"/>
      <c r="I63" s="521"/>
      <c r="J63" s="521"/>
      <c r="K63" s="447"/>
      <c r="L63" s="523"/>
      <c r="M63" s="468"/>
      <c r="N63" s="471"/>
      <c r="O63" s="447"/>
      <c r="P63" s="447"/>
      <c r="Q63" s="447"/>
      <c r="R63" s="447"/>
      <c r="S63" s="436"/>
      <c r="T63" s="117"/>
      <c r="U63" s="118"/>
      <c r="V63" s="272" t="s">
        <v>487</v>
      </c>
      <c r="W63" s="119">
        <v>1</v>
      </c>
      <c r="X63" s="137" t="s">
        <v>55</v>
      </c>
      <c r="Y63" s="121">
        <v>4017.857</v>
      </c>
      <c r="Z63" s="121">
        <f>W63*Y63</f>
        <v>4017.857</v>
      </c>
      <c r="AA63" s="122">
        <f t="shared" si="15"/>
        <v>4499.9998400000004</v>
      </c>
      <c r="AB63" s="122"/>
      <c r="AC63" s="23"/>
      <c r="AD63" s="23"/>
      <c r="AE63" s="23" t="s">
        <v>56</v>
      </c>
      <c r="AF63" s="506"/>
    </row>
    <row r="64" spans="1:32" ht="18" customHeight="1" x14ac:dyDescent="0.2">
      <c r="A64" s="388"/>
      <c r="B64" s="448"/>
      <c r="C64" s="436"/>
      <c r="D64" s="436"/>
      <c r="E64" s="436"/>
      <c r="F64" s="436"/>
      <c r="G64" s="436"/>
      <c r="H64" s="521"/>
      <c r="I64" s="521"/>
      <c r="J64" s="521"/>
      <c r="K64" s="447"/>
      <c r="L64" s="523"/>
      <c r="M64" s="468"/>
      <c r="N64" s="471"/>
      <c r="O64" s="447"/>
      <c r="P64" s="447"/>
      <c r="Q64" s="447"/>
      <c r="R64" s="447"/>
      <c r="S64" s="436"/>
      <c r="T64" s="117" t="s">
        <v>110</v>
      </c>
      <c r="U64" s="118"/>
      <c r="V64" s="284" t="s">
        <v>111</v>
      </c>
      <c r="W64" s="129"/>
      <c r="X64" s="138"/>
      <c r="Y64" s="41"/>
      <c r="Z64" s="121"/>
      <c r="AA64" s="122"/>
      <c r="AB64" s="122">
        <f>SUM(AA65:AA108)</f>
        <v>140665.09968000001</v>
      </c>
      <c r="AC64" s="137"/>
      <c r="AD64" s="23"/>
      <c r="AE64" s="344"/>
      <c r="AF64" s="506"/>
    </row>
    <row r="65" spans="1:32" s="165" customFormat="1" ht="18" customHeight="1" x14ac:dyDescent="0.2">
      <c r="A65" s="388"/>
      <c r="B65" s="448"/>
      <c r="C65" s="436"/>
      <c r="D65" s="436"/>
      <c r="E65" s="436"/>
      <c r="F65" s="436"/>
      <c r="G65" s="436"/>
      <c r="H65" s="521"/>
      <c r="I65" s="521"/>
      <c r="J65" s="521"/>
      <c r="K65" s="447"/>
      <c r="L65" s="523"/>
      <c r="M65" s="468"/>
      <c r="N65" s="471"/>
      <c r="O65" s="447"/>
      <c r="P65" s="447"/>
      <c r="Q65" s="447"/>
      <c r="R65" s="447"/>
      <c r="S65" s="436"/>
      <c r="T65" s="117"/>
      <c r="U65" s="118"/>
      <c r="V65" s="272" t="s">
        <v>366</v>
      </c>
      <c r="W65" s="129">
        <v>1</v>
      </c>
      <c r="X65" s="137" t="s">
        <v>55</v>
      </c>
      <c r="Y65" s="121">
        <v>700</v>
      </c>
      <c r="Z65" s="121">
        <f t="shared" ref="Z65:Z85" si="16">W65*Y65</f>
        <v>700</v>
      </c>
      <c r="AA65" s="122">
        <f t="shared" si="15"/>
        <v>784</v>
      </c>
      <c r="AB65" s="122"/>
      <c r="AC65" s="137"/>
      <c r="AD65" s="23" t="s">
        <v>56</v>
      </c>
      <c r="AE65" s="23" t="s">
        <v>56</v>
      </c>
      <c r="AF65" s="506"/>
    </row>
    <row r="66" spans="1:32" s="165" customFormat="1" ht="33.950000000000003" customHeight="1" x14ac:dyDescent="0.2">
      <c r="A66" s="388"/>
      <c r="B66" s="448"/>
      <c r="C66" s="436"/>
      <c r="D66" s="436"/>
      <c r="E66" s="436"/>
      <c r="F66" s="436"/>
      <c r="G66" s="436"/>
      <c r="H66" s="521"/>
      <c r="I66" s="521"/>
      <c r="J66" s="521"/>
      <c r="K66" s="447"/>
      <c r="L66" s="523"/>
      <c r="M66" s="468"/>
      <c r="N66" s="471"/>
      <c r="O66" s="447"/>
      <c r="P66" s="447"/>
      <c r="Q66" s="447"/>
      <c r="R66" s="447"/>
      <c r="S66" s="436"/>
      <c r="T66" s="117"/>
      <c r="U66" s="118"/>
      <c r="V66" s="272" t="s">
        <v>472</v>
      </c>
      <c r="W66" s="129">
        <v>1</v>
      </c>
      <c r="X66" s="137" t="s">
        <v>55</v>
      </c>
      <c r="Y66" s="121">
        <v>14500</v>
      </c>
      <c r="Z66" s="121">
        <f t="shared" si="16"/>
        <v>14500</v>
      </c>
      <c r="AA66" s="122">
        <f t="shared" si="15"/>
        <v>16240</v>
      </c>
      <c r="AB66" s="122"/>
      <c r="AC66" s="137"/>
      <c r="AD66" s="23" t="s">
        <v>56</v>
      </c>
      <c r="AE66" s="23" t="s">
        <v>56</v>
      </c>
      <c r="AF66" s="506"/>
    </row>
    <row r="67" spans="1:32" s="165" customFormat="1" ht="33.950000000000003" customHeight="1" x14ac:dyDescent="0.2">
      <c r="A67" s="388"/>
      <c r="B67" s="448"/>
      <c r="C67" s="436"/>
      <c r="D67" s="436"/>
      <c r="E67" s="436"/>
      <c r="F67" s="436"/>
      <c r="G67" s="436"/>
      <c r="H67" s="521"/>
      <c r="I67" s="521"/>
      <c r="J67" s="521"/>
      <c r="K67" s="447"/>
      <c r="L67" s="523"/>
      <c r="M67" s="468"/>
      <c r="N67" s="471"/>
      <c r="O67" s="447"/>
      <c r="P67" s="447"/>
      <c r="Q67" s="447"/>
      <c r="R67" s="447"/>
      <c r="S67" s="436"/>
      <c r="T67" s="117"/>
      <c r="U67" s="118"/>
      <c r="V67" s="272" t="s">
        <v>448</v>
      </c>
      <c r="W67" s="129">
        <v>1</v>
      </c>
      <c r="X67" s="137" t="s">
        <v>55</v>
      </c>
      <c r="Y67" s="121">
        <v>12000</v>
      </c>
      <c r="Z67" s="121">
        <f t="shared" si="16"/>
        <v>12000</v>
      </c>
      <c r="AA67" s="122">
        <f t="shared" si="15"/>
        <v>13440</v>
      </c>
      <c r="AB67" s="122"/>
      <c r="AC67" s="137"/>
      <c r="AD67" s="23" t="s">
        <v>56</v>
      </c>
      <c r="AE67" s="23" t="s">
        <v>56</v>
      </c>
      <c r="AF67" s="506"/>
    </row>
    <row r="68" spans="1:32" s="165" customFormat="1" ht="19.5" customHeight="1" x14ac:dyDescent="0.2">
      <c r="A68" s="388"/>
      <c r="B68" s="448"/>
      <c r="C68" s="436"/>
      <c r="D68" s="436"/>
      <c r="E68" s="436"/>
      <c r="F68" s="436"/>
      <c r="G68" s="436"/>
      <c r="H68" s="521"/>
      <c r="I68" s="521"/>
      <c r="J68" s="521"/>
      <c r="K68" s="447"/>
      <c r="L68" s="523"/>
      <c r="M68" s="468"/>
      <c r="N68" s="471"/>
      <c r="O68" s="447"/>
      <c r="P68" s="447"/>
      <c r="Q68" s="447"/>
      <c r="R68" s="447"/>
      <c r="S68" s="436"/>
      <c r="T68" s="117"/>
      <c r="U68" s="118"/>
      <c r="V68" s="272" t="s">
        <v>447</v>
      </c>
      <c r="W68" s="129">
        <v>1</v>
      </c>
      <c r="X68" s="137" t="s">
        <v>55</v>
      </c>
      <c r="Y68" s="121">
        <v>10900</v>
      </c>
      <c r="Z68" s="121">
        <f t="shared" si="16"/>
        <v>10900</v>
      </c>
      <c r="AA68" s="122">
        <f t="shared" si="15"/>
        <v>12208</v>
      </c>
      <c r="AB68" s="122"/>
      <c r="AC68" s="137"/>
      <c r="AD68" s="23" t="s">
        <v>56</v>
      </c>
      <c r="AE68" s="23" t="s">
        <v>56</v>
      </c>
      <c r="AF68" s="506"/>
    </row>
    <row r="69" spans="1:32" s="165" customFormat="1" ht="18" customHeight="1" x14ac:dyDescent="0.2">
      <c r="A69" s="388"/>
      <c r="B69" s="448"/>
      <c r="C69" s="436"/>
      <c r="D69" s="436"/>
      <c r="E69" s="436"/>
      <c r="F69" s="436"/>
      <c r="G69" s="436"/>
      <c r="H69" s="521"/>
      <c r="I69" s="521"/>
      <c r="J69" s="521"/>
      <c r="K69" s="447"/>
      <c r="L69" s="523"/>
      <c r="M69" s="468"/>
      <c r="N69" s="471"/>
      <c r="O69" s="447"/>
      <c r="P69" s="447"/>
      <c r="Q69" s="447"/>
      <c r="R69" s="447"/>
      <c r="S69" s="436"/>
      <c r="T69" s="117"/>
      <c r="U69" s="118"/>
      <c r="V69" s="272" t="s">
        <v>378</v>
      </c>
      <c r="W69" s="129">
        <v>3</v>
      </c>
      <c r="X69" s="137" t="s">
        <v>55</v>
      </c>
      <c r="Y69" s="121">
        <v>710</v>
      </c>
      <c r="Z69" s="121">
        <f t="shared" si="16"/>
        <v>2130</v>
      </c>
      <c r="AA69" s="122">
        <f t="shared" si="15"/>
        <v>2385.6</v>
      </c>
      <c r="AB69" s="122"/>
      <c r="AC69" s="137"/>
      <c r="AD69" s="23" t="s">
        <v>56</v>
      </c>
      <c r="AE69" s="23" t="s">
        <v>56</v>
      </c>
      <c r="AF69" s="506"/>
    </row>
    <row r="70" spans="1:32" s="165" customFormat="1" ht="33.950000000000003" customHeight="1" x14ac:dyDescent="0.2">
      <c r="A70" s="388"/>
      <c r="B70" s="448"/>
      <c r="C70" s="436"/>
      <c r="D70" s="436"/>
      <c r="E70" s="436"/>
      <c r="F70" s="436"/>
      <c r="G70" s="436"/>
      <c r="H70" s="521"/>
      <c r="I70" s="521"/>
      <c r="J70" s="521"/>
      <c r="K70" s="447"/>
      <c r="L70" s="523"/>
      <c r="M70" s="468"/>
      <c r="N70" s="471"/>
      <c r="O70" s="447"/>
      <c r="P70" s="447"/>
      <c r="Q70" s="447"/>
      <c r="R70" s="447"/>
      <c r="S70" s="436"/>
      <c r="T70" s="117"/>
      <c r="U70" s="118"/>
      <c r="V70" s="285" t="s">
        <v>489</v>
      </c>
      <c r="W70" s="374">
        <v>1</v>
      </c>
      <c r="X70" s="334" t="s">
        <v>55</v>
      </c>
      <c r="Y70" s="375">
        <v>5900</v>
      </c>
      <c r="Z70" s="375">
        <f t="shared" si="16"/>
        <v>5900</v>
      </c>
      <c r="AA70" s="376">
        <f t="shared" si="15"/>
        <v>6608</v>
      </c>
      <c r="AB70" s="122"/>
      <c r="AC70" s="137"/>
      <c r="AD70" s="23" t="s">
        <v>56</v>
      </c>
      <c r="AE70" s="23" t="s">
        <v>56</v>
      </c>
      <c r="AF70" s="506"/>
    </row>
    <row r="71" spans="1:32" s="165" customFormat="1" ht="19.5" customHeight="1" x14ac:dyDescent="0.2">
      <c r="A71" s="388"/>
      <c r="B71" s="448"/>
      <c r="C71" s="436"/>
      <c r="D71" s="436"/>
      <c r="E71" s="436"/>
      <c r="F71" s="436"/>
      <c r="G71" s="436"/>
      <c r="H71" s="521"/>
      <c r="I71" s="521"/>
      <c r="J71" s="521"/>
      <c r="K71" s="447"/>
      <c r="L71" s="523"/>
      <c r="M71" s="468"/>
      <c r="N71" s="471"/>
      <c r="O71" s="447"/>
      <c r="P71" s="447"/>
      <c r="Q71" s="447"/>
      <c r="R71" s="447"/>
      <c r="S71" s="436"/>
      <c r="T71" s="117"/>
      <c r="U71" s="118"/>
      <c r="V71" s="285" t="s">
        <v>490</v>
      </c>
      <c r="W71" s="374">
        <v>1</v>
      </c>
      <c r="X71" s="334" t="s">
        <v>55</v>
      </c>
      <c r="Y71" s="375">
        <v>600</v>
      </c>
      <c r="Z71" s="375">
        <f t="shared" si="16"/>
        <v>600</v>
      </c>
      <c r="AA71" s="376">
        <f t="shared" si="15"/>
        <v>672</v>
      </c>
      <c r="AB71" s="122"/>
      <c r="AC71" s="137"/>
      <c r="AD71" s="23" t="s">
        <v>56</v>
      </c>
      <c r="AE71" s="23" t="s">
        <v>56</v>
      </c>
      <c r="AF71" s="506"/>
    </row>
    <row r="72" spans="1:32" s="165" customFormat="1" ht="18" customHeight="1" x14ac:dyDescent="0.2">
      <c r="A72" s="388"/>
      <c r="B72" s="448"/>
      <c r="C72" s="436"/>
      <c r="D72" s="436"/>
      <c r="E72" s="436"/>
      <c r="F72" s="436"/>
      <c r="G72" s="436"/>
      <c r="H72" s="521"/>
      <c r="I72" s="521"/>
      <c r="J72" s="521"/>
      <c r="K72" s="447"/>
      <c r="L72" s="523"/>
      <c r="M72" s="468"/>
      <c r="N72" s="471"/>
      <c r="O72" s="447"/>
      <c r="P72" s="447"/>
      <c r="Q72" s="447"/>
      <c r="R72" s="447"/>
      <c r="S72" s="436"/>
      <c r="T72" s="117"/>
      <c r="U72" s="118"/>
      <c r="V72" s="285" t="s">
        <v>491</v>
      </c>
      <c r="W72" s="374">
        <v>1</v>
      </c>
      <c r="X72" s="334" t="s">
        <v>55</v>
      </c>
      <c r="Y72" s="375">
        <v>2400</v>
      </c>
      <c r="Z72" s="375">
        <f t="shared" si="16"/>
        <v>2400</v>
      </c>
      <c r="AA72" s="376">
        <f t="shared" si="15"/>
        <v>2688</v>
      </c>
      <c r="AB72" s="122"/>
      <c r="AC72" s="137"/>
      <c r="AD72" s="23" t="s">
        <v>56</v>
      </c>
      <c r="AE72" s="23" t="s">
        <v>56</v>
      </c>
      <c r="AF72" s="506"/>
    </row>
    <row r="73" spans="1:32" s="165" customFormat="1" ht="33.950000000000003" customHeight="1" x14ac:dyDescent="0.2">
      <c r="A73" s="389"/>
      <c r="B73" s="448"/>
      <c r="C73" s="436"/>
      <c r="D73" s="436"/>
      <c r="E73" s="436"/>
      <c r="F73" s="436"/>
      <c r="G73" s="436"/>
      <c r="H73" s="521"/>
      <c r="I73" s="521"/>
      <c r="J73" s="521"/>
      <c r="K73" s="447"/>
      <c r="L73" s="523"/>
      <c r="M73" s="468"/>
      <c r="N73" s="471"/>
      <c r="O73" s="447"/>
      <c r="P73" s="447"/>
      <c r="Q73" s="447"/>
      <c r="R73" s="447"/>
      <c r="S73" s="436"/>
      <c r="T73" s="117"/>
      <c r="U73" s="118"/>
      <c r="V73" s="285" t="s">
        <v>544</v>
      </c>
      <c r="W73" s="374">
        <v>1</v>
      </c>
      <c r="X73" s="334" t="s">
        <v>55</v>
      </c>
      <c r="Y73" s="375">
        <v>5200</v>
      </c>
      <c r="Z73" s="375">
        <f t="shared" si="16"/>
        <v>5200</v>
      </c>
      <c r="AA73" s="376">
        <f t="shared" si="15"/>
        <v>5824</v>
      </c>
      <c r="AB73" s="122"/>
      <c r="AC73" s="137"/>
      <c r="AD73" s="23" t="s">
        <v>56</v>
      </c>
      <c r="AE73" s="23" t="s">
        <v>56</v>
      </c>
      <c r="AF73" s="506"/>
    </row>
    <row r="74" spans="1:32" s="169" customFormat="1" ht="16.5" customHeight="1" x14ac:dyDescent="0.2">
      <c r="A74" s="387" t="s">
        <v>2</v>
      </c>
      <c r="B74" s="448"/>
      <c r="C74" s="436"/>
      <c r="D74" s="436"/>
      <c r="E74" s="436"/>
      <c r="F74" s="436"/>
      <c r="G74" s="436"/>
      <c r="H74" s="521"/>
      <c r="I74" s="521"/>
      <c r="J74" s="521"/>
      <c r="K74" s="447"/>
      <c r="L74" s="523"/>
      <c r="M74" s="468"/>
      <c r="N74" s="471"/>
      <c r="O74" s="447"/>
      <c r="P74" s="447"/>
      <c r="Q74" s="447"/>
      <c r="R74" s="447"/>
      <c r="S74" s="436"/>
      <c r="T74" s="117"/>
      <c r="U74" s="118"/>
      <c r="V74" s="285" t="s">
        <v>492</v>
      </c>
      <c r="W74" s="374">
        <v>1</v>
      </c>
      <c r="X74" s="334" t="s">
        <v>55</v>
      </c>
      <c r="Y74" s="375">
        <v>800</v>
      </c>
      <c r="Z74" s="375">
        <f t="shared" si="16"/>
        <v>800</v>
      </c>
      <c r="AA74" s="376">
        <f t="shared" si="15"/>
        <v>896</v>
      </c>
      <c r="AB74" s="122"/>
      <c r="AC74" s="137"/>
      <c r="AD74" s="23" t="s">
        <v>56</v>
      </c>
      <c r="AE74" s="23" t="s">
        <v>56</v>
      </c>
      <c r="AF74" s="506"/>
    </row>
    <row r="75" spans="1:32" s="330" customFormat="1" ht="16.5" customHeight="1" x14ac:dyDescent="0.2">
      <c r="A75" s="388"/>
      <c r="B75" s="448"/>
      <c r="C75" s="436"/>
      <c r="D75" s="436"/>
      <c r="E75" s="436"/>
      <c r="F75" s="436"/>
      <c r="G75" s="436"/>
      <c r="H75" s="521"/>
      <c r="I75" s="521"/>
      <c r="J75" s="521"/>
      <c r="K75" s="447"/>
      <c r="L75" s="523"/>
      <c r="M75" s="468"/>
      <c r="N75" s="471"/>
      <c r="O75" s="447"/>
      <c r="P75" s="447"/>
      <c r="Q75" s="447"/>
      <c r="R75" s="447"/>
      <c r="S75" s="436"/>
      <c r="T75" s="117"/>
      <c r="U75" s="118"/>
      <c r="V75" s="285" t="s">
        <v>469</v>
      </c>
      <c r="W75" s="374">
        <v>1</v>
      </c>
      <c r="X75" s="334" t="s">
        <v>55</v>
      </c>
      <c r="Y75" s="375">
        <v>300</v>
      </c>
      <c r="Z75" s="375">
        <f t="shared" si="16"/>
        <v>300</v>
      </c>
      <c r="AA75" s="376">
        <f t="shared" si="15"/>
        <v>336</v>
      </c>
      <c r="AB75" s="122"/>
      <c r="AC75" s="137"/>
      <c r="AD75" s="23" t="s">
        <v>56</v>
      </c>
      <c r="AE75" s="23" t="s">
        <v>56</v>
      </c>
      <c r="AF75" s="506"/>
    </row>
    <row r="76" spans="1:32" s="330" customFormat="1" ht="16.5" customHeight="1" x14ac:dyDescent="0.2">
      <c r="A76" s="388"/>
      <c r="B76" s="448"/>
      <c r="C76" s="436"/>
      <c r="D76" s="436"/>
      <c r="E76" s="436"/>
      <c r="F76" s="436"/>
      <c r="G76" s="436"/>
      <c r="H76" s="521"/>
      <c r="I76" s="521"/>
      <c r="J76" s="521"/>
      <c r="K76" s="447"/>
      <c r="L76" s="523"/>
      <c r="M76" s="468"/>
      <c r="N76" s="471"/>
      <c r="O76" s="447"/>
      <c r="P76" s="447"/>
      <c r="Q76" s="447"/>
      <c r="R76" s="447"/>
      <c r="S76" s="436"/>
      <c r="T76" s="117"/>
      <c r="U76" s="118"/>
      <c r="V76" s="285" t="s">
        <v>545</v>
      </c>
      <c r="W76" s="374">
        <v>2</v>
      </c>
      <c r="X76" s="334" t="s">
        <v>55</v>
      </c>
      <c r="Y76" s="375">
        <v>900</v>
      </c>
      <c r="Z76" s="375">
        <f t="shared" si="16"/>
        <v>1800</v>
      </c>
      <c r="AA76" s="376">
        <f t="shared" si="15"/>
        <v>2016</v>
      </c>
      <c r="AB76" s="122"/>
      <c r="AC76" s="137"/>
      <c r="AD76" s="23" t="s">
        <v>56</v>
      </c>
      <c r="AE76" s="23" t="s">
        <v>56</v>
      </c>
      <c r="AF76" s="506"/>
    </row>
    <row r="77" spans="1:32" s="366" customFormat="1" ht="16.5" customHeight="1" x14ac:dyDescent="0.2">
      <c r="A77" s="388"/>
      <c r="B77" s="448"/>
      <c r="C77" s="436"/>
      <c r="D77" s="436"/>
      <c r="E77" s="436"/>
      <c r="F77" s="436"/>
      <c r="G77" s="436"/>
      <c r="H77" s="521"/>
      <c r="I77" s="521"/>
      <c r="J77" s="521"/>
      <c r="K77" s="447"/>
      <c r="L77" s="523"/>
      <c r="M77" s="468"/>
      <c r="N77" s="471"/>
      <c r="O77" s="447"/>
      <c r="P77" s="447"/>
      <c r="Q77" s="447"/>
      <c r="R77" s="447"/>
      <c r="S77" s="436"/>
      <c r="T77" s="117"/>
      <c r="U77" s="118"/>
      <c r="V77" s="285" t="s">
        <v>471</v>
      </c>
      <c r="W77" s="374">
        <v>1</v>
      </c>
      <c r="X77" s="334" t="s">
        <v>55</v>
      </c>
      <c r="Y77" s="375">
        <v>2300</v>
      </c>
      <c r="Z77" s="375">
        <f t="shared" si="16"/>
        <v>2300</v>
      </c>
      <c r="AA77" s="376">
        <f t="shared" si="15"/>
        <v>2576</v>
      </c>
      <c r="AB77" s="122"/>
      <c r="AC77" s="137"/>
      <c r="AD77" s="23" t="s">
        <v>56</v>
      </c>
      <c r="AE77" s="23" t="s">
        <v>56</v>
      </c>
      <c r="AF77" s="506"/>
    </row>
    <row r="78" spans="1:32" s="372" customFormat="1" ht="16.5" customHeight="1" x14ac:dyDescent="0.2">
      <c r="A78" s="388"/>
      <c r="B78" s="448"/>
      <c r="C78" s="436"/>
      <c r="D78" s="436"/>
      <c r="E78" s="436"/>
      <c r="F78" s="436"/>
      <c r="G78" s="436"/>
      <c r="H78" s="521"/>
      <c r="I78" s="521"/>
      <c r="J78" s="521"/>
      <c r="K78" s="447"/>
      <c r="L78" s="523"/>
      <c r="M78" s="468"/>
      <c r="N78" s="471"/>
      <c r="O78" s="447"/>
      <c r="P78" s="447"/>
      <c r="Q78" s="447"/>
      <c r="R78" s="447"/>
      <c r="S78" s="436"/>
      <c r="T78" s="117"/>
      <c r="U78" s="118"/>
      <c r="V78" s="285" t="s">
        <v>488</v>
      </c>
      <c r="W78" s="374">
        <v>1</v>
      </c>
      <c r="X78" s="334" t="s">
        <v>55</v>
      </c>
      <c r="Y78" s="375">
        <v>9000</v>
      </c>
      <c r="Z78" s="375">
        <f t="shared" si="16"/>
        <v>9000</v>
      </c>
      <c r="AA78" s="376">
        <f t="shared" si="15"/>
        <v>10080</v>
      </c>
      <c r="AB78" s="122"/>
      <c r="AC78" s="137"/>
      <c r="AD78" s="23" t="s">
        <v>56</v>
      </c>
      <c r="AE78" s="23" t="s">
        <v>56</v>
      </c>
      <c r="AF78" s="506"/>
    </row>
    <row r="79" spans="1:32" s="165" customFormat="1" ht="18" customHeight="1" x14ac:dyDescent="0.2">
      <c r="A79" s="388"/>
      <c r="B79" s="448"/>
      <c r="C79" s="436"/>
      <c r="D79" s="436"/>
      <c r="E79" s="436"/>
      <c r="F79" s="436"/>
      <c r="G79" s="436"/>
      <c r="H79" s="521"/>
      <c r="I79" s="521"/>
      <c r="J79" s="521"/>
      <c r="K79" s="447"/>
      <c r="L79" s="523"/>
      <c r="M79" s="468"/>
      <c r="N79" s="471"/>
      <c r="O79" s="447"/>
      <c r="P79" s="447"/>
      <c r="Q79" s="447"/>
      <c r="R79" s="447"/>
      <c r="S79" s="436"/>
      <c r="T79" s="117"/>
      <c r="U79" s="118"/>
      <c r="V79" s="285" t="s">
        <v>470</v>
      </c>
      <c r="W79" s="374">
        <v>1</v>
      </c>
      <c r="X79" s="334" t="s">
        <v>55</v>
      </c>
      <c r="Y79" s="375">
        <v>1313.8389999999999</v>
      </c>
      <c r="Z79" s="375">
        <f t="shared" si="16"/>
        <v>1313.8389999999999</v>
      </c>
      <c r="AA79" s="376">
        <f t="shared" si="15"/>
        <v>1471.4996799999999</v>
      </c>
      <c r="AB79" s="122"/>
      <c r="AC79" s="137"/>
      <c r="AD79" s="23" t="s">
        <v>56</v>
      </c>
      <c r="AE79" s="23" t="s">
        <v>56</v>
      </c>
      <c r="AF79" s="506"/>
    </row>
    <row r="80" spans="1:32" s="165" customFormat="1" ht="18" customHeight="1" x14ac:dyDescent="0.2">
      <c r="A80" s="388"/>
      <c r="B80" s="448"/>
      <c r="C80" s="436"/>
      <c r="D80" s="436"/>
      <c r="E80" s="436"/>
      <c r="F80" s="436"/>
      <c r="G80" s="436"/>
      <c r="H80" s="521"/>
      <c r="I80" s="521"/>
      <c r="J80" s="521"/>
      <c r="K80" s="447"/>
      <c r="L80" s="523"/>
      <c r="M80" s="468"/>
      <c r="N80" s="471"/>
      <c r="O80" s="447"/>
      <c r="P80" s="447"/>
      <c r="Q80" s="447"/>
      <c r="R80" s="447"/>
      <c r="S80" s="436"/>
      <c r="T80" s="117"/>
      <c r="U80" s="118"/>
      <c r="V80" s="285" t="s">
        <v>451</v>
      </c>
      <c r="W80" s="374">
        <v>1</v>
      </c>
      <c r="X80" s="334" t="s">
        <v>55</v>
      </c>
      <c r="Y80" s="375">
        <v>1200</v>
      </c>
      <c r="Z80" s="375">
        <f t="shared" si="16"/>
        <v>1200</v>
      </c>
      <c r="AA80" s="376">
        <f t="shared" si="15"/>
        <v>1344</v>
      </c>
      <c r="AB80" s="122"/>
      <c r="AC80" s="137"/>
      <c r="AD80" s="23" t="s">
        <v>56</v>
      </c>
      <c r="AE80" s="23" t="s">
        <v>56</v>
      </c>
      <c r="AF80" s="506"/>
    </row>
    <row r="81" spans="1:32" s="372" customFormat="1" ht="18" customHeight="1" x14ac:dyDescent="0.2">
      <c r="A81" s="388"/>
      <c r="B81" s="448"/>
      <c r="C81" s="436"/>
      <c r="D81" s="436"/>
      <c r="E81" s="436"/>
      <c r="F81" s="436"/>
      <c r="G81" s="436"/>
      <c r="H81" s="521"/>
      <c r="I81" s="521"/>
      <c r="J81" s="521"/>
      <c r="K81" s="447"/>
      <c r="L81" s="523"/>
      <c r="M81" s="468"/>
      <c r="N81" s="471"/>
      <c r="O81" s="447"/>
      <c r="P81" s="447"/>
      <c r="Q81" s="447"/>
      <c r="R81" s="447"/>
      <c r="S81" s="436"/>
      <c r="T81" s="117"/>
      <c r="U81" s="118"/>
      <c r="V81" s="285" t="s">
        <v>501</v>
      </c>
      <c r="W81" s="374">
        <v>1</v>
      </c>
      <c r="X81" s="334" t="s">
        <v>55</v>
      </c>
      <c r="Y81" s="375">
        <v>3900</v>
      </c>
      <c r="Z81" s="375">
        <f t="shared" si="16"/>
        <v>3900</v>
      </c>
      <c r="AA81" s="376">
        <f t="shared" si="15"/>
        <v>4368</v>
      </c>
      <c r="AB81" s="122"/>
      <c r="AC81" s="137"/>
      <c r="AD81" s="23" t="s">
        <v>56</v>
      </c>
      <c r="AE81" s="23" t="s">
        <v>56</v>
      </c>
      <c r="AF81" s="506"/>
    </row>
    <row r="82" spans="1:32" s="169" customFormat="1" ht="18" customHeight="1" x14ac:dyDescent="0.2">
      <c r="A82" s="388"/>
      <c r="B82" s="448"/>
      <c r="C82" s="436"/>
      <c r="D82" s="436"/>
      <c r="E82" s="436"/>
      <c r="F82" s="436"/>
      <c r="G82" s="436"/>
      <c r="H82" s="521"/>
      <c r="I82" s="521"/>
      <c r="J82" s="521"/>
      <c r="K82" s="447"/>
      <c r="L82" s="523"/>
      <c r="M82" s="468"/>
      <c r="N82" s="471"/>
      <c r="O82" s="447"/>
      <c r="P82" s="447"/>
      <c r="Q82" s="447"/>
      <c r="R82" s="447"/>
      <c r="S82" s="436"/>
      <c r="T82" s="117"/>
      <c r="U82" s="118"/>
      <c r="V82" s="285" t="s">
        <v>377</v>
      </c>
      <c r="W82" s="374">
        <v>1</v>
      </c>
      <c r="X82" s="334" t="s">
        <v>55</v>
      </c>
      <c r="Y82" s="375">
        <v>700</v>
      </c>
      <c r="Z82" s="375">
        <f t="shared" si="16"/>
        <v>700</v>
      </c>
      <c r="AA82" s="376">
        <f t="shared" si="15"/>
        <v>784</v>
      </c>
      <c r="AB82" s="122"/>
      <c r="AC82" s="137"/>
      <c r="AD82" s="23" t="s">
        <v>56</v>
      </c>
      <c r="AE82" s="23" t="s">
        <v>56</v>
      </c>
      <c r="AF82" s="506"/>
    </row>
    <row r="83" spans="1:32" s="165" customFormat="1" ht="18" customHeight="1" x14ac:dyDescent="0.2">
      <c r="A83" s="388"/>
      <c r="B83" s="448"/>
      <c r="C83" s="436"/>
      <c r="D83" s="436"/>
      <c r="E83" s="436"/>
      <c r="F83" s="436"/>
      <c r="G83" s="436"/>
      <c r="H83" s="521"/>
      <c r="I83" s="521"/>
      <c r="J83" s="521"/>
      <c r="K83" s="447"/>
      <c r="L83" s="523"/>
      <c r="M83" s="468"/>
      <c r="N83" s="471"/>
      <c r="O83" s="447"/>
      <c r="P83" s="447"/>
      <c r="Q83" s="447"/>
      <c r="R83" s="447"/>
      <c r="S83" s="436"/>
      <c r="T83" s="117"/>
      <c r="U83" s="118"/>
      <c r="V83" s="285" t="s">
        <v>493</v>
      </c>
      <c r="W83" s="374">
        <v>1</v>
      </c>
      <c r="X83" s="334" t="s">
        <v>55</v>
      </c>
      <c r="Y83" s="375">
        <v>1700</v>
      </c>
      <c r="Z83" s="375">
        <f t="shared" si="16"/>
        <v>1700</v>
      </c>
      <c r="AA83" s="376">
        <f t="shared" si="15"/>
        <v>1904</v>
      </c>
      <c r="AB83" s="122"/>
      <c r="AC83" s="137"/>
      <c r="AD83" s="23" t="s">
        <v>56</v>
      </c>
      <c r="AE83" s="23" t="s">
        <v>56</v>
      </c>
      <c r="AF83" s="506"/>
    </row>
    <row r="84" spans="1:32" s="330" customFormat="1" ht="18" customHeight="1" x14ac:dyDescent="0.2">
      <c r="A84" s="388"/>
      <c r="B84" s="448"/>
      <c r="C84" s="436"/>
      <c r="D84" s="436"/>
      <c r="E84" s="436"/>
      <c r="F84" s="436"/>
      <c r="G84" s="436"/>
      <c r="H84" s="521"/>
      <c r="I84" s="521"/>
      <c r="J84" s="521"/>
      <c r="K84" s="447"/>
      <c r="L84" s="523"/>
      <c r="M84" s="468"/>
      <c r="N84" s="471"/>
      <c r="O84" s="447"/>
      <c r="P84" s="447"/>
      <c r="Q84" s="447"/>
      <c r="R84" s="447"/>
      <c r="S84" s="436"/>
      <c r="T84" s="117"/>
      <c r="U84" s="118"/>
      <c r="V84" s="285" t="s">
        <v>452</v>
      </c>
      <c r="W84" s="374">
        <v>1</v>
      </c>
      <c r="X84" s="334" t="s">
        <v>55</v>
      </c>
      <c r="Y84" s="375">
        <v>550</v>
      </c>
      <c r="Z84" s="375">
        <f t="shared" si="16"/>
        <v>550</v>
      </c>
      <c r="AA84" s="376">
        <f t="shared" si="15"/>
        <v>616</v>
      </c>
      <c r="AB84" s="122"/>
      <c r="AC84" s="137"/>
      <c r="AD84" s="23" t="s">
        <v>56</v>
      </c>
      <c r="AE84" s="23" t="s">
        <v>56</v>
      </c>
      <c r="AF84" s="506"/>
    </row>
    <row r="85" spans="1:32" s="165" customFormat="1" ht="18" customHeight="1" x14ac:dyDescent="0.2">
      <c r="A85" s="388"/>
      <c r="B85" s="448"/>
      <c r="C85" s="436"/>
      <c r="D85" s="436"/>
      <c r="E85" s="436"/>
      <c r="F85" s="436"/>
      <c r="G85" s="436"/>
      <c r="H85" s="521"/>
      <c r="I85" s="521"/>
      <c r="J85" s="521"/>
      <c r="K85" s="447"/>
      <c r="L85" s="523"/>
      <c r="M85" s="468"/>
      <c r="N85" s="471"/>
      <c r="O85" s="447"/>
      <c r="P85" s="447"/>
      <c r="Q85" s="447"/>
      <c r="R85" s="447"/>
      <c r="S85" s="436"/>
      <c r="T85" s="117"/>
      <c r="U85" s="118"/>
      <c r="V85" s="285" t="s">
        <v>449</v>
      </c>
      <c r="W85" s="374">
        <v>1</v>
      </c>
      <c r="X85" s="334" t="s">
        <v>55</v>
      </c>
      <c r="Y85" s="375">
        <v>900</v>
      </c>
      <c r="Z85" s="375">
        <f t="shared" si="16"/>
        <v>900</v>
      </c>
      <c r="AA85" s="376">
        <f t="shared" si="15"/>
        <v>1008</v>
      </c>
      <c r="AB85" s="122"/>
      <c r="AC85" s="137"/>
      <c r="AD85" s="23" t="s">
        <v>56</v>
      </c>
      <c r="AE85" s="23" t="s">
        <v>56</v>
      </c>
      <c r="AF85" s="506"/>
    </row>
    <row r="86" spans="1:32" ht="18" customHeight="1" x14ac:dyDescent="0.2">
      <c r="A86" s="388"/>
      <c r="B86" s="448"/>
      <c r="C86" s="436"/>
      <c r="D86" s="436"/>
      <c r="E86" s="436"/>
      <c r="F86" s="436"/>
      <c r="G86" s="436"/>
      <c r="H86" s="521"/>
      <c r="I86" s="521"/>
      <c r="J86" s="521"/>
      <c r="K86" s="447"/>
      <c r="L86" s="523"/>
      <c r="M86" s="468"/>
      <c r="N86" s="471"/>
      <c r="O86" s="447"/>
      <c r="P86" s="447"/>
      <c r="Q86" s="447"/>
      <c r="R86" s="447"/>
      <c r="S86" s="436"/>
      <c r="T86" s="117"/>
      <c r="U86" s="345"/>
      <c r="V86" s="285" t="s">
        <v>450</v>
      </c>
      <c r="W86" s="377">
        <v>1</v>
      </c>
      <c r="X86" s="378" t="s">
        <v>55</v>
      </c>
      <c r="Y86" s="379">
        <v>1400</v>
      </c>
      <c r="Z86" s="379">
        <f t="shared" ref="Z86:Z100" si="17">W86*Y86</f>
        <v>1400</v>
      </c>
      <c r="AA86" s="376">
        <f t="shared" ref="AA86:AA100" si="18">Z86*12%+Z86</f>
        <v>1568</v>
      </c>
      <c r="AB86" s="122"/>
      <c r="AC86" s="23"/>
      <c r="AD86" s="23" t="s">
        <v>56</v>
      </c>
      <c r="AE86" s="23" t="s">
        <v>56</v>
      </c>
      <c r="AF86" s="506"/>
    </row>
    <row r="87" spans="1:32" s="330" customFormat="1" ht="18" customHeight="1" x14ac:dyDescent="0.2">
      <c r="A87" s="388"/>
      <c r="B87" s="448"/>
      <c r="C87" s="436"/>
      <c r="D87" s="436"/>
      <c r="E87" s="436"/>
      <c r="F87" s="436"/>
      <c r="G87" s="436"/>
      <c r="H87" s="521"/>
      <c r="I87" s="521"/>
      <c r="J87" s="521"/>
      <c r="K87" s="447"/>
      <c r="L87" s="523"/>
      <c r="M87" s="468"/>
      <c r="N87" s="471"/>
      <c r="O87" s="447"/>
      <c r="P87" s="447"/>
      <c r="Q87" s="447"/>
      <c r="R87" s="447"/>
      <c r="S87" s="436"/>
      <c r="T87" s="117"/>
      <c r="U87" s="345"/>
      <c r="V87" s="285" t="s">
        <v>446</v>
      </c>
      <c r="W87" s="377">
        <v>1</v>
      </c>
      <c r="X87" s="378" t="s">
        <v>55</v>
      </c>
      <c r="Y87" s="379">
        <v>1850</v>
      </c>
      <c r="Z87" s="379">
        <f t="shared" si="17"/>
        <v>1850</v>
      </c>
      <c r="AA87" s="376">
        <f t="shared" si="18"/>
        <v>2072</v>
      </c>
      <c r="AB87" s="122"/>
      <c r="AC87" s="23"/>
      <c r="AD87" s="23" t="s">
        <v>56</v>
      </c>
      <c r="AE87" s="23" t="s">
        <v>56</v>
      </c>
      <c r="AF87" s="506"/>
    </row>
    <row r="88" spans="1:32" ht="18" customHeight="1" x14ac:dyDescent="0.2">
      <c r="A88" s="388"/>
      <c r="B88" s="448"/>
      <c r="C88" s="436"/>
      <c r="D88" s="436"/>
      <c r="E88" s="436"/>
      <c r="F88" s="436"/>
      <c r="G88" s="436"/>
      <c r="H88" s="521"/>
      <c r="I88" s="521"/>
      <c r="J88" s="521"/>
      <c r="K88" s="447"/>
      <c r="L88" s="523"/>
      <c r="M88" s="468"/>
      <c r="N88" s="471"/>
      <c r="O88" s="447"/>
      <c r="P88" s="447"/>
      <c r="Q88" s="447"/>
      <c r="R88" s="447"/>
      <c r="S88" s="436"/>
      <c r="T88" s="117"/>
      <c r="U88" s="345"/>
      <c r="V88" s="285" t="s">
        <v>502</v>
      </c>
      <c r="W88" s="377">
        <v>1</v>
      </c>
      <c r="X88" s="378" t="s">
        <v>55</v>
      </c>
      <c r="Y88" s="379">
        <v>150</v>
      </c>
      <c r="Z88" s="379">
        <f t="shared" si="17"/>
        <v>150</v>
      </c>
      <c r="AA88" s="376">
        <f t="shared" si="18"/>
        <v>168</v>
      </c>
      <c r="AB88" s="122"/>
      <c r="AC88" s="23"/>
      <c r="AD88" s="23" t="s">
        <v>56</v>
      </c>
      <c r="AE88" s="23" t="s">
        <v>56</v>
      </c>
      <c r="AF88" s="506"/>
    </row>
    <row r="89" spans="1:32" s="330" customFormat="1" ht="18" customHeight="1" x14ac:dyDescent="0.2">
      <c r="A89" s="388"/>
      <c r="B89" s="448"/>
      <c r="C89" s="436"/>
      <c r="D89" s="436"/>
      <c r="E89" s="436"/>
      <c r="F89" s="436"/>
      <c r="G89" s="436"/>
      <c r="H89" s="521"/>
      <c r="I89" s="521"/>
      <c r="J89" s="521"/>
      <c r="K89" s="447"/>
      <c r="L89" s="523"/>
      <c r="M89" s="468"/>
      <c r="N89" s="471"/>
      <c r="O89" s="447"/>
      <c r="P89" s="447"/>
      <c r="Q89" s="447"/>
      <c r="R89" s="447"/>
      <c r="S89" s="436"/>
      <c r="T89" s="117"/>
      <c r="U89" s="345"/>
      <c r="V89" s="285" t="s">
        <v>503</v>
      </c>
      <c r="W89" s="377">
        <v>1</v>
      </c>
      <c r="X89" s="378" t="s">
        <v>55</v>
      </c>
      <c r="Y89" s="379">
        <v>110</v>
      </c>
      <c r="Z89" s="379">
        <f t="shared" si="17"/>
        <v>110</v>
      </c>
      <c r="AA89" s="376">
        <f t="shared" si="18"/>
        <v>123.2</v>
      </c>
      <c r="AB89" s="122"/>
      <c r="AC89" s="23"/>
      <c r="AD89" s="23" t="s">
        <v>56</v>
      </c>
      <c r="AE89" s="23" t="s">
        <v>56</v>
      </c>
      <c r="AF89" s="506"/>
    </row>
    <row r="90" spans="1:32" s="330" customFormat="1" ht="18" customHeight="1" x14ac:dyDescent="0.2">
      <c r="A90" s="388"/>
      <c r="B90" s="448"/>
      <c r="C90" s="436"/>
      <c r="D90" s="436"/>
      <c r="E90" s="436"/>
      <c r="F90" s="436"/>
      <c r="G90" s="436"/>
      <c r="H90" s="521"/>
      <c r="I90" s="521"/>
      <c r="J90" s="521"/>
      <c r="K90" s="447"/>
      <c r="L90" s="523"/>
      <c r="M90" s="468"/>
      <c r="N90" s="471"/>
      <c r="O90" s="447"/>
      <c r="P90" s="447"/>
      <c r="Q90" s="447"/>
      <c r="R90" s="447"/>
      <c r="S90" s="436"/>
      <c r="T90" s="117"/>
      <c r="U90" s="345"/>
      <c r="V90" s="285" t="s">
        <v>504</v>
      </c>
      <c r="W90" s="377">
        <v>1</v>
      </c>
      <c r="X90" s="378" t="s">
        <v>55</v>
      </c>
      <c r="Y90" s="379">
        <v>275</v>
      </c>
      <c r="Z90" s="379">
        <f t="shared" si="17"/>
        <v>275</v>
      </c>
      <c r="AA90" s="376">
        <f t="shared" si="18"/>
        <v>308</v>
      </c>
      <c r="AB90" s="122"/>
      <c r="AC90" s="23"/>
      <c r="AD90" s="23" t="s">
        <v>56</v>
      </c>
      <c r="AE90" s="23" t="s">
        <v>56</v>
      </c>
      <c r="AF90" s="506"/>
    </row>
    <row r="91" spans="1:32" s="169" customFormat="1" ht="18" customHeight="1" x14ac:dyDescent="0.2">
      <c r="A91" s="388"/>
      <c r="B91" s="448"/>
      <c r="C91" s="436"/>
      <c r="D91" s="436"/>
      <c r="E91" s="436"/>
      <c r="F91" s="436"/>
      <c r="G91" s="436"/>
      <c r="H91" s="521"/>
      <c r="I91" s="521"/>
      <c r="J91" s="521"/>
      <c r="K91" s="447"/>
      <c r="L91" s="523"/>
      <c r="M91" s="468"/>
      <c r="N91" s="471"/>
      <c r="O91" s="447"/>
      <c r="P91" s="447"/>
      <c r="Q91" s="447"/>
      <c r="R91" s="447"/>
      <c r="S91" s="436"/>
      <c r="T91" s="117"/>
      <c r="U91" s="345"/>
      <c r="V91" s="285" t="s">
        <v>505</v>
      </c>
      <c r="W91" s="377">
        <v>1</v>
      </c>
      <c r="X91" s="378" t="s">
        <v>55</v>
      </c>
      <c r="Y91" s="379">
        <v>3300</v>
      </c>
      <c r="Z91" s="379">
        <f t="shared" si="17"/>
        <v>3300</v>
      </c>
      <c r="AA91" s="376">
        <f t="shared" si="18"/>
        <v>3696</v>
      </c>
      <c r="AB91" s="122"/>
      <c r="AC91" s="23"/>
      <c r="AD91" s="23" t="s">
        <v>56</v>
      </c>
      <c r="AE91" s="23" t="s">
        <v>56</v>
      </c>
      <c r="AF91" s="506"/>
    </row>
    <row r="92" spans="1:32" s="169" customFormat="1" ht="15.75" customHeight="1" x14ac:dyDescent="0.2">
      <c r="A92" s="388"/>
      <c r="B92" s="448"/>
      <c r="C92" s="436"/>
      <c r="D92" s="436"/>
      <c r="E92" s="436"/>
      <c r="F92" s="436"/>
      <c r="G92" s="436"/>
      <c r="H92" s="521"/>
      <c r="I92" s="521"/>
      <c r="J92" s="521"/>
      <c r="K92" s="447"/>
      <c r="L92" s="523"/>
      <c r="M92" s="468"/>
      <c r="N92" s="471"/>
      <c r="O92" s="447"/>
      <c r="P92" s="447"/>
      <c r="Q92" s="447"/>
      <c r="R92" s="447"/>
      <c r="S92" s="436"/>
      <c r="T92" s="117"/>
      <c r="U92" s="345"/>
      <c r="V92" s="285" t="s">
        <v>393</v>
      </c>
      <c r="W92" s="377">
        <v>1</v>
      </c>
      <c r="X92" s="378" t="s">
        <v>55</v>
      </c>
      <c r="Y92" s="379">
        <v>900</v>
      </c>
      <c r="Z92" s="379">
        <f t="shared" si="17"/>
        <v>900</v>
      </c>
      <c r="AA92" s="376">
        <f t="shared" si="18"/>
        <v>1008</v>
      </c>
      <c r="AB92" s="122"/>
      <c r="AC92" s="23"/>
      <c r="AD92" s="23" t="s">
        <v>56</v>
      </c>
      <c r="AE92" s="23" t="s">
        <v>56</v>
      </c>
      <c r="AF92" s="506"/>
    </row>
    <row r="93" spans="1:32" ht="18.75" customHeight="1" x14ac:dyDescent="0.2">
      <c r="A93" s="388"/>
      <c r="B93" s="448"/>
      <c r="C93" s="436"/>
      <c r="D93" s="436"/>
      <c r="E93" s="436"/>
      <c r="F93" s="436"/>
      <c r="G93" s="436"/>
      <c r="H93" s="521"/>
      <c r="I93" s="521"/>
      <c r="J93" s="521"/>
      <c r="K93" s="447"/>
      <c r="L93" s="523"/>
      <c r="M93" s="468"/>
      <c r="N93" s="471"/>
      <c r="O93" s="447"/>
      <c r="P93" s="447"/>
      <c r="Q93" s="447"/>
      <c r="R93" s="447"/>
      <c r="S93" s="436"/>
      <c r="T93" s="117"/>
      <c r="U93" s="345"/>
      <c r="V93" s="285" t="s">
        <v>394</v>
      </c>
      <c r="W93" s="377">
        <v>1</v>
      </c>
      <c r="X93" s="378" t="s">
        <v>55</v>
      </c>
      <c r="Y93" s="379">
        <v>2900</v>
      </c>
      <c r="Z93" s="379">
        <f t="shared" si="17"/>
        <v>2900</v>
      </c>
      <c r="AA93" s="376">
        <f t="shared" si="18"/>
        <v>3248</v>
      </c>
      <c r="AB93" s="122"/>
      <c r="AC93" s="23"/>
      <c r="AD93" s="23" t="s">
        <v>56</v>
      </c>
      <c r="AE93" s="23" t="s">
        <v>56</v>
      </c>
      <c r="AF93" s="506"/>
    </row>
    <row r="94" spans="1:32" s="169" customFormat="1" ht="33.950000000000003" customHeight="1" x14ac:dyDescent="0.2">
      <c r="A94" s="388"/>
      <c r="B94" s="448"/>
      <c r="C94" s="436"/>
      <c r="D94" s="436"/>
      <c r="E94" s="436"/>
      <c r="F94" s="436"/>
      <c r="G94" s="436"/>
      <c r="H94" s="521"/>
      <c r="I94" s="521"/>
      <c r="J94" s="521"/>
      <c r="K94" s="447"/>
      <c r="L94" s="523"/>
      <c r="M94" s="468"/>
      <c r="N94" s="471"/>
      <c r="O94" s="447"/>
      <c r="P94" s="447"/>
      <c r="Q94" s="447"/>
      <c r="R94" s="447"/>
      <c r="S94" s="436"/>
      <c r="T94" s="117"/>
      <c r="U94" s="345"/>
      <c r="V94" s="285" t="s">
        <v>546</v>
      </c>
      <c r="W94" s="377">
        <v>1</v>
      </c>
      <c r="X94" s="378" t="s">
        <v>55</v>
      </c>
      <c r="Y94" s="379">
        <v>2700</v>
      </c>
      <c r="Z94" s="379">
        <f t="shared" si="17"/>
        <v>2700</v>
      </c>
      <c r="AA94" s="376">
        <f t="shared" si="18"/>
        <v>3024</v>
      </c>
      <c r="AB94" s="122"/>
      <c r="AC94" s="23"/>
      <c r="AD94" s="23" t="s">
        <v>56</v>
      </c>
      <c r="AE94" s="23" t="s">
        <v>56</v>
      </c>
      <c r="AF94" s="506"/>
    </row>
    <row r="95" spans="1:32" ht="33.950000000000003" customHeight="1" x14ac:dyDescent="0.2">
      <c r="A95" s="388"/>
      <c r="B95" s="448"/>
      <c r="C95" s="436"/>
      <c r="D95" s="436"/>
      <c r="E95" s="436"/>
      <c r="F95" s="436"/>
      <c r="G95" s="436"/>
      <c r="H95" s="521"/>
      <c r="I95" s="521"/>
      <c r="J95" s="521"/>
      <c r="K95" s="447"/>
      <c r="L95" s="523"/>
      <c r="M95" s="468"/>
      <c r="N95" s="471"/>
      <c r="O95" s="447"/>
      <c r="P95" s="447"/>
      <c r="Q95" s="447"/>
      <c r="R95" s="447"/>
      <c r="S95" s="436"/>
      <c r="T95" s="117"/>
      <c r="U95" s="345"/>
      <c r="V95" s="285" t="s">
        <v>468</v>
      </c>
      <c r="W95" s="377">
        <v>1</v>
      </c>
      <c r="X95" s="378" t="s">
        <v>55</v>
      </c>
      <c r="Y95" s="379">
        <v>17000</v>
      </c>
      <c r="Z95" s="379">
        <f t="shared" si="17"/>
        <v>17000</v>
      </c>
      <c r="AA95" s="376">
        <f t="shared" si="18"/>
        <v>19040</v>
      </c>
      <c r="AB95" s="122"/>
      <c r="AC95" s="23"/>
      <c r="AD95" s="23" t="s">
        <v>56</v>
      </c>
      <c r="AE95" s="23" t="s">
        <v>56</v>
      </c>
      <c r="AF95" s="506"/>
    </row>
    <row r="96" spans="1:32" s="330" customFormat="1" ht="16.5" customHeight="1" x14ac:dyDescent="0.2">
      <c r="A96" s="388"/>
      <c r="B96" s="448"/>
      <c r="C96" s="436"/>
      <c r="D96" s="436"/>
      <c r="E96" s="436"/>
      <c r="F96" s="436"/>
      <c r="G96" s="436"/>
      <c r="H96" s="521"/>
      <c r="I96" s="521"/>
      <c r="J96" s="521"/>
      <c r="K96" s="447"/>
      <c r="L96" s="523"/>
      <c r="M96" s="468"/>
      <c r="N96" s="471"/>
      <c r="O96" s="447"/>
      <c r="P96" s="447"/>
      <c r="Q96" s="447"/>
      <c r="R96" s="447"/>
      <c r="S96" s="436"/>
      <c r="T96" s="117"/>
      <c r="U96" s="345"/>
      <c r="V96" s="272" t="s">
        <v>506</v>
      </c>
      <c r="W96" s="119">
        <v>2</v>
      </c>
      <c r="X96" s="23" t="s">
        <v>55</v>
      </c>
      <c r="Y96" s="41">
        <v>500</v>
      </c>
      <c r="Z96" s="41">
        <f t="shared" si="17"/>
        <v>1000</v>
      </c>
      <c r="AA96" s="122">
        <f t="shared" si="18"/>
        <v>1120</v>
      </c>
      <c r="AB96" s="122"/>
      <c r="AC96" s="23"/>
      <c r="AD96" s="23" t="s">
        <v>56</v>
      </c>
      <c r="AE96" s="23" t="s">
        <v>56</v>
      </c>
      <c r="AF96" s="506"/>
    </row>
    <row r="97" spans="1:32" s="330" customFormat="1" ht="15.75" customHeight="1" x14ac:dyDescent="0.2">
      <c r="A97" s="388"/>
      <c r="B97" s="448"/>
      <c r="C97" s="436"/>
      <c r="D97" s="436"/>
      <c r="E97" s="436"/>
      <c r="F97" s="436"/>
      <c r="G97" s="436"/>
      <c r="H97" s="521"/>
      <c r="I97" s="521"/>
      <c r="J97" s="521"/>
      <c r="K97" s="447"/>
      <c r="L97" s="523"/>
      <c r="M97" s="468"/>
      <c r="N97" s="471"/>
      <c r="O97" s="447"/>
      <c r="P97" s="447"/>
      <c r="Q97" s="447"/>
      <c r="R97" s="447"/>
      <c r="S97" s="436"/>
      <c r="T97" s="117"/>
      <c r="U97" s="345"/>
      <c r="V97" s="272" t="s">
        <v>507</v>
      </c>
      <c r="W97" s="119">
        <v>2</v>
      </c>
      <c r="X97" s="23" t="s">
        <v>55</v>
      </c>
      <c r="Y97" s="41">
        <v>500</v>
      </c>
      <c r="Z97" s="41">
        <f t="shared" si="17"/>
        <v>1000</v>
      </c>
      <c r="AA97" s="122">
        <f t="shared" si="18"/>
        <v>1120</v>
      </c>
      <c r="AB97" s="122"/>
      <c r="AC97" s="23"/>
      <c r="AD97" s="23" t="s">
        <v>56</v>
      </c>
      <c r="AE97" s="23" t="s">
        <v>56</v>
      </c>
      <c r="AF97" s="506"/>
    </row>
    <row r="98" spans="1:32" ht="18" customHeight="1" x14ac:dyDescent="0.2">
      <c r="A98" s="388"/>
      <c r="B98" s="448"/>
      <c r="C98" s="436"/>
      <c r="D98" s="436"/>
      <c r="E98" s="436"/>
      <c r="F98" s="436"/>
      <c r="G98" s="436"/>
      <c r="H98" s="521"/>
      <c r="I98" s="521"/>
      <c r="J98" s="521"/>
      <c r="K98" s="447"/>
      <c r="L98" s="523"/>
      <c r="M98" s="468"/>
      <c r="N98" s="471"/>
      <c r="O98" s="447"/>
      <c r="P98" s="447"/>
      <c r="Q98" s="447"/>
      <c r="R98" s="447"/>
      <c r="S98" s="436"/>
      <c r="T98" s="117"/>
      <c r="U98" s="345"/>
      <c r="V98" s="272" t="s">
        <v>112</v>
      </c>
      <c r="W98" s="119">
        <v>7</v>
      </c>
      <c r="X98" s="23" t="s">
        <v>55</v>
      </c>
      <c r="Y98" s="41">
        <v>715</v>
      </c>
      <c r="Z98" s="41">
        <f t="shared" si="17"/>
        <v>5005</v>
      </c>
      <c r="AA98" s="122">
        <f t="shared" si="18"/>
        <v>5605.6</v>
      </c>
      <c r="AB98" s="122"/>
      <c r="AC98" s="23"/>
      <c r="AD98" s="23" t="s">
        <v>56</v>
      </c>
      <c r="AE98" s="23" t="s">
        <v>56</v>
      </c>
      <c r="AF98" s="506"/>
    </row>
    <row r="99" spans="1:32" s="330" customFormat="1" ht="18" customHeight="1" x14ac:dyDescent="0.2">
      <c r="A99" s="388"/>
      <c r="B99" s="448"/>
      <c r="C99" s="436"/>
      <c r="D99" s="436"/>
      <c r="E99" s="436"/>
      <c r="F99" s="436"/>
      <c r="G99" s="436"/>
      <c r="H99" s="521"/>
      <c r="I99" s="521"/>
      <c r="J99" s="521"/>
      <c r="K99" s="447"/>
      <c r="L99" s="523"/>
      <c r="M99" s="468"/>
      <c r="N99" s="471"/>
      <c r="O99" s="447"/>
      <c r="P99" s="447"/>
      <c r="Q99" s="447"/>
      <c r="R99" s="447"/>
      <c r="S99" s="436"/>
      <c r="T99" s="117"/>
      <c r="U99" s="345"/>
      <c r="V99" s="272" t="s">
        <v>456</v>
      </c>
      <c r="W99" s="119">
        <v>2</v>
      </c>
      <c r="X99" s="23" t="s">
        <v>55</v>
      </c>
      <c r="Y99" s="41">
        <v>650</v>
      </c>
      <c r="Z99" s="41">
        <f t="shared" si="17"/>
        <v>1300</v>
      </c>
      <c r="AA99" s="122">
        <f t="shared" si="18"/>
        <v>1456</v>
      </c>
      <c r="AB99" s="122"/>
      <c r="AC99" s="23"/>
      <c r="AD99" s="23" t="s">
        <v>56</v>
      </c>
      <c r="AE99" s="23" t="s">
        <v>56</v>
      </c>
      <c r="AF99" s="506"/>
    </row>
    <row r="100" spans="1:32" s="330" customFormat="1" ht="18" customHeight="1" x14ac:dyDescent="0.2">
      <c r="A100" s="388"/>
      <c r="B100" s="448"/>
      <c r="C100" s="436"/>
      <c r="D100" s="436"/>
      <c r="E100" s="436"/>
      <c r="F100" s="436"/>
      <c r="G100" s="436"/>
      <c r="H100" s="521"/>
      <c r="I100" s="521"/>
      <c r="J100" s="521"/>
      <c r="K100" s="447"/>
      <c r="L100" s="523"/>
      <c r="M100" s="468"/>
      <c r="N100" s="471"/>
      <c r="O100" s="447"/>
      <c r="P100" s="447"/>
      <c r="Q100" s="447"/>
      <c r="R100" s="447"/>
      <c r="S100" s="436"/>
      <c r="T100" s="117"/>
      <c r="U100" s="345"/>
      <c r="V100" s="272" t="s">
        <v>508</v>
      </c>
      <c r="W100" s="119">
        <v>1</v>
      </c>
      <c r="X100" s="23" t="s">
        <v>55</v>
      </c>
      <c r="Y100" s="41">
        <v>600</v>
      </c>
      <c r="Z100" s="41">
        <f t="shared" si="17"/>
        <v>600</v>
      </c>
      <c r="AA100" s="122">
        <f t="shared" si="18"/>
        <v>672</v>
      </c>
      <c r="AB100" s="122"/>
      <c r="AC100" s="23"/>
      <c r="AD100" s="23" t="s">
        <v>56</v>
      </c>
      <c r="AE100" s="23" t="s">
        <v>56</v>
      </c>
      <c r="AF100" s="506"/>
    </row>
    <row r="101" spans="1:32" s="169" customFormat="1" ht="18" customHeight="1" x14ac:dyDescent="0.2">
      <c r="A101" s="388"/>
      <c r="B101" s="448"/>
      <c r="C101" s="436"/>
      <c r="D101" s="436"/>
      <c r="E101" s="436"/>
      <c r="F101" s="436"/>
      <c r="G101" s="436"/>
      <c r="H101" s="521"/>
      <c r="I101" s="521"/>
      <c r="J101" s="521"/>
      <c r="K101" s="447"/>
      <c r="L101" s="523"/>
      <c r="M101" s="468"/>
      <c r="N101" s="471"/>
      <c r="O101" s="447"/>
      <c r="P101" s="447"/>
      <c r="Q101" s="447"/>
      <c r="R101" s="447"/>
      <c r="S101" s="436"/>
      <c r="T101" s="117"/>
      <c r="U101" s="345"/>
      <c r="V101" s="272" t="s">
        <v>367</v>
      </c>
      <c r="W101" s="119">
        <v>2</v>
      </c>
      <c r="X101" s="23" t="s">
        <v>55</v>
      </c>
      <c r="Y101" s="41">
        <v>250</v>
      </c>
      <c r="Z101" s="41">
        <f>W101*Y101</f>
        <v>500</v>
      </c>
      <c r="AA101" s="122">
        <f>Z101*12%+Z101</f>
        <v>560</v>
      </c>
      <c r="AB101" s="122"/>
      <c r="AC101" s="23"/>
      <c r="AD101" s="23" t="s">
        <v>56</v>
      </c>
      <c r="AE101" s="23" t="s">
        <v>56</v>
      </c>
      <c r="AF101" s="506"/>
    </row>
    <row r="102" spans="1:32" s="169" customFormat="1" ht="18" customHeight="1" x14ac:dyDescent="0.2">
      <c r="A102" s="388"/>
      <c r="B102" s="448"/>
      <c r="C102" s="436"/>
      <c r="D102" s="436"/>
      <c r="E102" s="436"/>
      <c r="F102" s="436"/>
      <c r="G102" s="436"/>
      <c r="H102" s="521"/>
      <c r="I102" s="521"/>
      <c r="J102" s="521"/>
      <c r="K102" s="447"/>
      <c r="L102" s="523"/>
      <c r="M102" s="468"/>
      <c r="N102" s="471"/>
      <c r="O102" s="447"/>
      <c r="P102" s="447"/>
      <c r="Q102" s="447"/>
      <c r="R102" s="447"/>
      <c r="S102" s="436"/>
      <c r="T102" s="117"/>
      <c r="U102" s="345"/>
      <c r="V102" s="272" t="s">
        <v>373</v>
      </c>
      <c r="W102" s="119">
        <v>2</v>
      </c>
      <c r="X102" s="23" t="s">
        <v>55</v>
      </c>
      <c r="Y102" s="41">
        <v>1200</v>
      </c>
      <c r="Z102" s="41">
        <f t="shared" ref="Z102:Z108" si="19">W102*Y102</f>
        <v>2400</v>
      </c>
      <c r="AA102" s="122">
        <f t="shared" ref="AA102:AA108" si="20">Z102*12%+Z102</f>
        <v>2688</v>
      </c>
      <c r="AB102" s="122"/>
      <c r="AC102" s="23"/>
      <c r="AD102" s="23" t="s">
        <v>56</v>
      </c>
      <c r="AE102" s="23" t="s">
        <v>56</v>
      </c>
      <c r="AF102" s="506"/>
    </row>
    <row r="103" spans="1:32" s="169" customFormat="1" ht="19.5" customHeight="1" x14ac:dyDescent="0.2">
      <c r="A103" s="388"/>
      <c r="B103" s="448"/>
      <c r="C103" s="436"/>
      <c r="D103" s="436"/>
      <c r="E103" s="436"/>
      <c r="F103" s="436"/>
      <c r="G103" s="436"/>
      <c r="H103" s="521"/>
      <c r="I103" s="521"/>
      <c r="J103" s="521"/>
      <c r="K103" s="447"/>
      <c r="L103" s="523"/>
      <c r="M103" s="468"/>
      <c r="N103" s="471"/>
      <c r="O103" s="447"/>
      <c r="P103" s="447"/>
      <c r="Q103" s="447"/>
      <c r="R103" s="447"/>
      <c r="S103" s="436"/>
      <c r="T103" s="117"/>
      <c r="U103" s="345"/>
      <c r="V103" s="272" t="s">
        <v>454</v>
      </c>
      <c r="W103" s="119">
        <v>2</v>
      </c>
      <c r="X103" s="23" t="s">
        <v>55</v>
      </c>
      <c r="Y103" s="41">
        <v>1300</v>
      </c>
      <c r="Z103" s="41">
        <f t="shared" si="19"/>
        <v>2600</v>
      </c>
      <c r="AA103" s="122">
        <f t="shared" si="20"/>
        <v>2912</v>
      </c>
      <c r="AB103" s="122"/>
      <c r="AC103" s="23"/>
      <c r="AD103" s="23" t="s">
        <v>56</v>
      </c>
      <c r="AE103" s="23" t="s">
        <v>56</v>
      </c>
      <c r="AF103" s="506"/>
    </row>
    <row r="104" spans="1:32" s="169" customFormat="1" ht="17.25" customHeight="1" x14ac:dyDescent="0.2">
      <c r="A104" s="389"/>
      <c r="B104" s="448"/>
      <c r="C104" s="436"/>
      <c r="D104" s="436"/>
      <c r="E104" s="436"/>
      <c r="F104" s="436"/>
      <c r="G104" s="436"/>
      <c r="H104" s="521"/>
      <c r="I104" s="521"/>
      <c r="J104" s="521"/>
      <c r="K104" s="447"/>
      <c r="L104" s="523"/>
      <c r="M104" s="468"/>
      <c r="N104" s="471"/>
      <c r="O104" s="447"/>
      <c r="P104" s="447"/>
      <c r="Q104" s="447"/>
      <c r="R104" s="447"/>
      <c r="S104" s="436"/>
      <c r="T104" s="117"/>
      <c r="U104" s="345"/>
      <c r="V104" s="272" t="s">
        <v>375</v>
      </c>
      <c r="W104" s="119">
        <v>2</v>
      </c>
      <c r="X104" s="23" t="s">
        <v>55</v>
      </c>
      <c r="Y104" s="41">
        <v>115</v>
      </c>
      <c r="Z104" s="41">
        <f t="shared" si="19"/>
        <v>230</v>
      </c>
      <c r="AA104" s="122">
        <f t="shared" si="20"/>
        <v>257.60000000000002</v>
      </c>
      <c r="AB104" s="122"/>
      <c r="AC104" s="23"/>
      <c r="AD104" s="23" t="s">
        <v>56</v>
      </c>
      <c r="AE104" s="23" t="s">
        <v>56</v>
      </c>
      <c r="AF104" s="506"/>
    </row>
    <row r="105" spans="1:32" s="330" customFormat="1" ht="18" customHeight="1" x14ac:dyDescent="0.2">
      <c r="A105" s="387" t="s">
        <v>2</v>
      </c>
      <c r="B105" s="448"/>
      <c r="C105" s="436"/>
      <c r="D105" s="436"/>
      <c r="E105" s="436"/>
      <c r="F105" s="436"/>
      <c r="G105" s="436"/>
      <c r="H105" s="521"/>
      <c r="I105" s="521"/>
      <c r="J105" s="521"/>
      <c r="K105" s="447"/>
      <c r="L105" s="523"/>
      <c r="M105" s="468"/>
      <c r="N105" s="471"/>
      <c r="O105" s="447"/>
      <c r="P105" s="447"/>
      <c r="Q105" s="447"/>
      <c r="R105" s="447"/>
      <c r="S105" s="436"/>
      <c r="T105" s="117"/>
      <c r="U105" s="345"/>
      <c r="V105" s="272" t="s">
        <v>455</v>
      </c>
      <c r="W105" s="119">
        <v>1</v>
      </c>
      <c r="X105" s="23" t="s">
        <v>55</v>
      </c>
      <c r="Y105" s="41">
        <v>180</v>
      </c>
      <c r="Z105" s="41">
        <f t="shared" si="19"/>
        <v>180</v>
      </c>
      <c r="AA105" s="122">
        <f t="shared" si="20"/>
        <v>201.6</v>
      </c>
      <c r="AB105" s="122"/>
      <c r="AC105" s="23"/>
      <c r="AD105" s="23" t="s">
        <v>56</v>
      </c>
      <c r="AE105" s="23" t="s">
        <v>56</v>
      </c>
      <c r="AF105" s="506"/>
    </row>
    <row r="106" spans="1:32" s="169" customFormat="1" ht="18" customHeight="1" x14ac:dyDescent="0.2">
      <c r="A106" s="388"/>
      <c r="B106" s="448"/>
      <c r="C106" s="436"/>
      <c r="D106" s="436"/>
      <c r="E106" s="436"/>
      <c r="F106" s="436"/>
      <c r="G106" s="436"/>
      <c r="H106" s="521"/>
      <c r="I106" s="521"/>
      <c r="J106" s="521"/>
      <c r="K106" s="447"/>
      <c r="L106" s="523"/>
      <c r="M106" s="468"/>
      <c r="N106" s="471"/>
      <c r="O106" s="447"/>
      <c r="P106" s="447"/>
      <c r="Q106" s="447"/>
      <c r="R106" s="447"/>
      <c r="S106" s="436"/>
      <c r="T106" s="117"/>
      <c r="U106" s="345"/>
      <c r="V106" s="272" t="s">
        <v>453</v>
      </c>
      <c r="W106" s="119">
        <v>3</v>
      </c>
      <c r="X106" s="23" t="s">
        <v>55</v>
      </c>
      <c r="Y106" s="41">
        <v>250</v>
      </c>
      <c r="Z106" s="41">
        <f t="shared" si="19"/>
        <v>750</v>
      </c>
      <c r="AA106" s="122">
        <f t="shared" si="20"/>
        <v>840</v>
      </c>
      <c r="AB106" s="122"/>
      <c r="AC106" s="23"/>
      <c r="AD106" s="23" t="s">
        <v>56</v>
      </c>
      <c r="AE106" s="23" t="s">
        <v>56</v>
      </c>
      <c r="AF106" s="506"/>
    </row>
    <row r="107" spans="1:32" s="169" customFormat="1" ht="18" customHeight="1" x14ac:dyDescent="0.2">
      <c r="A107" s="388"/>
      <c r="B107" s="448"/>
      <c r="C107" s="436"/>
      <c r="D107" s="436"/>
      <c r="E107" s="436"/>
      <c r="F107" s="436"/>
      <c r="G107" s="436"/>
      <c r="H107" s="521"/>
      <c r="I107" s="521"/>
      <c r="J107" s="521"/>
      <c r="K107" s="447"/>
      <c r="L107" s="523"/>
      <c r="M107" s="468"/>
      <c r="N107" s="471"/>
      <c r="O107" s="447"/>
      <c r="P107" s="447"/>
      <c r="Q107" s="447"/>
      <c r="R107" s="447"/>
      <c r="S107" s="436"/>
      <c r="T107" s="117"/>
      <c r="U107" s="345"/>
      <c r="V107" s="272" t="s">
        <v>385</v>
      </c>
      <c r="W107" s="119">
        <v>1</v>
      </c>
      <c r="X107" s="23" t="s">
        <v>55</v>
      </c>
      <c r="Y107" s="41">
        <v>250</v>
      </c>
      <c r="Z107" s="41">
        <f t="shared" si="19"/>
        <v>250</v>
      </c>
      <c r="AA107" s="122">
        <f>Z107*12%+Z107</f>
        <v>280</v>
      </c>
      <c r="AB107" s="122"/>
      <c r="AC107" s="23"/>
      <c r="AD107" s="23" t="s">
        <v>56</v>
      </c>
      <c r="AE107" s="23" t="s">
        <v>56</v>
      </c>
      <c r="AF107" s="506"/>
    </row>
    <row r="108" spans="1:32" s="169" customFormat="1" ht="19.5" customHeight="1" x14ac:dyDescent="0.2">
      <c r="A108" s="388"/>
      <c r="B108" s="448"/>
      <c r="C108" s="436"/>
      <c r="D108" s="436"/>
      <c r="E108" s="436"/>
      <c r="F108" s="436"/>
      <c r="G108" s="436"/>
      <c r="H108" s="521"/>
      <c r="I108" s="521"/>
      <c r="J108" s="521"/>
      <c r="K108" s="447"/>
      <c r="L108" s="523"/>
      <c r="M108" s="468"/>
      <c r="N108" s="471"/>
      <c r="O108" s="447"/>
      <c r="P108" s="447"/>
      <c r="Q108" s="447"/>
      <c r="R108" s="447"/>
      <c r="S108" s="436"/>
      <c r="T108" s="117"/>
      <c r="U108" s="345"/>
      <c r="V108" s="272" t="s">
        <v>374</v>
      </c>
      <c r="W108" s="119">
        <v>2</v>
      </c>
      <c r="X108" s="23" t="s">
        <v>55</v>
      </c>
      <c r="Y108" s="41">
        <v>200</v>
      </c>
      <c r="Z108" s="41">
        <f t="shared" si="19"/>
        <v>400</v>
      </c>
      <c r="AA108" s="122">
        <f t="shared" si="20"/>
        <v>448</v>
      </c>
      <c r="AB108" s="122"/>
      <c r="AC108" s="23"/>
      <c r="AD108" s="23" t="s">
        <v>56</v>
      </c>
      <c r="AE108" s="23" t="s">
        <v>56</v>
      </c>
      <c r="AF108" s="506"/>
    </row>
    <row r="109" spans="1:32" ht="18" customHeight="1" x14ac:dyDescent="0.2">
      <c r="A109" s="388"/>
      <c r="B109" s="448"/>
      <c r="C109" s="436"/>
      <c r="D109" s="436"/>
      <c r="E109" s="436"/>
      <c r="F109" s="436"/>
      <c r="G109" s="436"/>
      <c r="H109" s="521"/>
      <c r="I109" s="521"/>
      <c r="J109" s="521"/>
      <c r="K109" s="447"/>
      <c r="L109" s="523"/>
      <c r="M109" s="468"/>
      <c r="N109" s="471"/>
      <c r="O109" s="447"/>
      <c r="P109" s="447"/>
      <c r="Q109" s="447"/>
      <c r="R109" s="447"/>
      <c r="S109" s="436"/>
      <c r="T109" s="117" t="s">
        <v>113</v>
      </c>
      <c r="U109" s="118"/>
      <c r="V109" s="284" t="s">
        <v>111</v>
      </c>
      <c r="W109" s="129"/>
      <c r="X109" s="138"/>
      <c r="Y109" s="41"/>
      <c r="Z109" s="41"/>
      <c r="AA109" s="122"/>
      <c r="AB109" s="122">
        <f>SUM(AA109:AA111)</f>
        <v>5923.9992000000002</v>
      </c>
      <c r="AC109" s="137"/>
      <c r="AD109" s="23"/>
      <c r="AE109" s="344"/>
      <c r="AF109" s="506"/>
    </row>
    <row r="110" spans="1:32" s="169" customFormat="1" ht="18" customHeight="1" x14ac:dyDescent="0.2">
      <c r="A110" s="388"/>
      <c r="B110" s="448"/>
      <c r="C110" s="436"/>
      <c r="D110" s="436"/>
      <c r="E110" s="436"/>
      <c r="F110" s="436"/>
      <c r="G110" s="436"/>
      <c r="H110" s="521"/>
      <c r="I110" s="521"/>
      <c r="J110" s="521"/>
      <c r="K110" s="447"/>
      <c r="L110" s="523"/>
      <c r="M110" s="468"/>
      <c r="N110" s="471"/>
      <c r="O110" s="447"/>
      <c r="P110" s="447"/>
      <c r="Q110" s="447"/>
      <c r="R110" s="447"/>
      <c r="S110" s="436"/>
      <c r="T110" s="117"/>
      <c r="U110" s="118"/>
      <c r="V110" s="272" t="s">
        <v>395</v>
      </c>
      <c r="W110" s="129">
        <v>1</v>
      </c>
      <c r="X110" s="137" t="s">
        <v>55</v>
      </c>
      <c r="Y110" s="121">
        <v>1389.2850000000001</v>
      </c>
      <c r="Z110" s="121">
        <f t="shared" ref="Z110" si="21">W110*Y110</f>
        <v>1389.2850000000001</v>
      </c>
      <c r="AA110" s="122">
        <f t="shared" ref="AA110" si="22">Z110*12%+Z110</f>
        <v>1555.9992000000002</v>
      </c>
      <c r="AB110" s="122"/>
      <c r="AC110" s="137"/>
      <c r="AD110" s="23" t="s">
        <v>56</v>
      </c>
      <c r="AE110" s="23" t="s">
        <v>56</v>
      </c>
      <c r="AF110" s="506"/>
    </row>
    <row r="111" spans="1:32" s="165" customFormat="1" ht="19.5" customHeight="1" x14ac:dyDescent="0.2">
      <c r="A111" s="388"/>
      <c r="B111" s="448"/>
      <c r="C111" s="436"/>
      <c r="D111" s="436"/>
      <c r="E111" s="436"/>
      <c r="F111" s="436"/>
      <c r="G111" s="436"/>
      <c r="H111" s="521"/>
      <c r="I111" s="521"/>
      <c r="J111" s="521"/>
      <c r="K111" s="447"/>
      <c r="L111" s="523"/>
      <c r="M111" s="468"/>
      <c r="N111" s="471"/>
      <c r="O111" s="447"/>
      <c r="P111" s="447"/>
      <c r="Q111" s="447"/>
      <c r="R111" s="447"/>
      <c r="S111" s="436"/>
      <c r="T111" s="117"/>
      <c r="U111" s="345"/>
      <c r="V111" s="272" t="s">
        <v>376</v>
      </c>
      <c r="W111" s="129">
        <v>3</v>
      </c>
      <c r="X111" s="137" t="s">
        <v>55</v>
      </c>
      <c r="Y111" s="121">
        <v>1300</v>
      </c>
      <c r="Z111" s="41">
        <f t="shared" ref="Z111" si="23">W111*Y111</f>
        <v>3900</v>
      </c>
      <c r="AA111" s="122">
        <f t="shared" ref="AA111" si="24">Z111*12%+Z111</f>
        <v>4368</v>
      </c>
      <c r="AB111" s="122"/>
      <c r="AC111" s="23"/>
      <c r="AD111" s="23" t="s">
        <v>56</v>
      </c>
      <c r="AE111" s="23" t="s">
        <v>56</v>
      </c>
      <c r="AF111" s="506"/>
    </row>
    <row r="112" spans="1:32" ht="18" customHeight="1" x14ac:dyDescent="0.2">
      <c r="A112" s="388"/>
      <c r="B112" s="448"/>
      <c r="C112" s="436"/>
      <c r="D112" s="436"/>
      <c r="E112" s="436"/>
      <c r="F112" s="436"/>
      <c r="G112" s="436"/>
      <c r="H112" s="521"/>
      <c r="I112" s="521"/>
      <c r="J112" s="521"/>
      <c r="K112" s="447"/>
      <c r="L112" s="523"/>
      <c r="M112" s="468"/>
      <c r="N112" s="471"/>
      <c r="O112" s="447"/>
      <c r="P112" s="447"/>
      <c r="Q112" s="447"/>
      <c r="R112" s="447"/>
      <c r="S112" s="436"/>
      <c r="T112" s="117" t="s">
        <v>114</v>
      </c>
      <c r="U112" s="345"/>
      <c r="V112" s="284" t="s">
        <v>115</v>
      </c>
      <c r="W112" s="129"/>
      <c r="X112" s="138"/>
      <c r="Y112" s="41"/>
      <c r="Z112" s="41"/>
      <c r="AA112" s="122"/>
      <c r="AB112" s="122">
        <f>+SUM(AA113:AA114)</f>
        <v>11999.999759999999</v>
      </c>
      <c r="AC112" s="137"/>
      <c r="AD112" s="344"/>
      <c r="AE112" s="23"/>
      <c r="AF112" s="506"/>
    </row>
    <row r="113" spans="1:32" s="165" customFormat="1" ht="30" customHeight="1" x14ac:dyDescent="0.2">
      <c r="A113" s="388"/>
      <c r="B113" s="448"/>
      <c r="C113" s="436"/>
      <c r="D113" s="436"/>
      <c r="E113" s="436"/>
      <c r="F113" s="436"/>
      <c r="G113" s="436"/>
      <c r="H113" s="521"/>
      <c r="I113" s="521"/>
      <c r="J113" s="521"/>
      <c r="K113" s="447"/>
      <c r="L113" s="523"/>
      <c r="M113" s="468"/>
      <c r="N113" s="471"/>
      <c r="O113" s="447"/>
      <c r="P113" s="447"/>
      <c r="Q113" s="447"/>
      <c r="R113" s="447"/>
      <c r="S113" s="436"/>
      <c r="T113" s="117"/>
      <c r="U113" s="346"/>
      <c r="V113" s="272" t="s">
        <v>509</v>
      </c>
      <c r="W113" s="119">
        <v>1</v>
      </c>
      <c r="X113" s="23" t="s">
        <v>55</v>
      </c>
      <c r="Y113" s="41">
        <v>6900</v>
      </c>
      <c r="Z113" s="41">
        <f t="shared" ref="Z113:Z114" si="25">W113*Y113</f>
        <v>6900</v>
      </c>
      <c r="AA113" s="122">
        <f>Z113*12%+Z113</f>
        <v>7728</v>
      </c>
      <c r="AB113" s="122"/>
      <c r="AC113" s="137"/>
      <c r="AD113" s="23" t="s">
        <v>56</v>
      </c>
      <c r="AE113" s="23" t="s">
        <v>56</v>
      </c>
      <c r="AF113" s="506"/>
    </row>
    <row r="114" spans="1:32" s="330" customFormat="1" ht="21" customHeight="1" x14ac:dyDescent="0.2">
      <c r="A114" s="388"/>
      <c r="B114" s="448"/>
      <c r="C114" s="436"/>
      <c r="D114" s="436"/>
      <c r="E114" s="436"/>
      <c r="F114" s="436"/>
      <c r="G114" s="436"/>
      <c r="H114" s="521"/>
      <c r="I114" s="521"/>
      <c r="J114" s="521"/>
      <c r="K114" s="447"/>
      <c r="L114" s="523"/>
      <c r="M114" s="468"/>
      <c r="N114" s="471"/>
      <c r="O114" s="447"/>
      <c r="P114" s="447"/>
      <c r="Q114" s="447"/>
      <c r="R114" s="447"/>
      <c r="S114" s="436"/>
      <c r="T114" s="117"/>
      <c r="U114" s="346"/>
      <c r="V114" s="272" t="s">
        <v>494</v>
      </c>
      <c r="W114" s="119">
        <v>15</v>
      </c>
      <c r="X114" s="23" t="s">
        <v>408</v>
      </c>
      <c r="Y114" s="41">
        <v>254.28569999999999</v>
      </c>
      <c r="Z114" s="41">
        <f t="shared" si="25"/>
        <v>3814.2855</v>
      </c>
      <c r="AA114" s="122">
        <f t="shared" ref="AA114" si="26">Z114*12%+Z114</f>
        <v>4271.9997599999997</v>
      </c>
      <c r="AB114" s="122"/>
      <c r="AC114" s="137"/>
      <c r="AD114" s="23" t="s">
        <v>56</v>
      </c>
      <c r="AE114" s="23" t="s">
        <v>56</v>
      </c>
      <c r="AF114" s="506"/>
    </row>
    <row r="115" spans="1:32" ht="18" customHeight="1" x14ac:dyDescent="0.2">
      <c r="A115" s="388"/>
      <c r="B115" s="448"/>
      <c r="C115" s="436"/>
      <c r="D115" s="436"/>
      <c r="E115" s="436"/>
      <c r="F115" s="436"/>
      <c r="G115" s="436"/>
      <c r="H115" s="521"/>
      <c r="I115" s="521"/>
      <c r="J115" s="521"/>
      <c r="K115" s="447"/>
      <c r="L115" s="523"/>
      <c r="M115" s="468"/>
      <c r="N115" s="471"/>
      <c r="O115" s="447"/>
      <c r="P115" s="447"/>
      <c r="Q115" s="447"/>
      <c r="R115" s="447"/>
      <c r="S115" s="436"/>
      <c r="T115" s="117" t="s">
        <v>365</v>
      </c>
      <c r="U115" s="118"/>
      <c r="V115" s="370" t="s">
        <v>115</v>
      </c>
      <c r="W115" s="367"/>
      <c r="X115" s="371"/>
      <c r="Y115" s="369"/>
      <c r="Z115" s="369"/>
      <c r="AA115" s="368"/>
      <c r="AB115" s="368">
        <f>SUM(AA116:AA125)</f>
        <v>188096.56544000001</v>
      </c>
      <c r="AC115" s="137"/>
      <c r="AD115" s="23"/>
      <c r="AE115" s="344"/>
      <c r="AF115" s="506"/>
    </row>
    <row r="116" spans="1:32" s="165" customFormat="1" ht="30.75" customHeight="1" x14ac:dyDescent="0.2">
      <c r="A116" s="388"/>
      <c r="B116" s="448"/>
      <c r="C116" s="436"/>
      <c r="D116" s="436"/>
      <c r="E116" s="436"/>
      <c r="F116" s="436"/>
      <c r="G116" s="436"/>
      <c r="H116" s="521"/>
      <c r="I116" s="521"/>
      <c r="J116" s="521"/>
      <c r="K116" s="447"/>
      <c r="L116" s="523"/>
      <c r="M116" s="468"/>
      <c r="N116" s="471"/>
      <c r="O116" s="447"/>
      <c r="P116" s="447"/>
      <c r="Q116" s="447"/>
      <c r="R116" s="447"/>
      <c r="S116" s="436"/>
      <c r="T116" s="117"/>
      <c r="U116" s="118"/>
      <c r="V116" s="272" t="s">
        <v>358</v>
      </c>
      <c r="W116" s="119">
        <v>1</v>
      </c>
      <c r="X116" s="23" t="s">
        <v>55</v>
      </c>
      <c r="Y116" s="41">
        <v>60000</v>
      </c>
      <c r="Z116" s="41">
        <f t="shared" ref="Z116:Z121" si="27">W116*Y116</f>
        <v>60000</v>
      </c>
      <c r="AA116" s="122">
        <f t="shared" ref="AA116:AA121" si="28">Z116*12%+Z116</f>
        <v>67200</v>
      </c>
      <c r="AB116" s="122"/>
      <c r="AC116" s="137"/>
      <c r="AD116" s="23" t="s">
        <v>56</v>
      </c>
      <c r="AE116" s="23" t="s">
        <v>56</v>
      </c>
      <c r="AF116" s="506"/>
    </row>
    <row r="117" spans="1:32" s="330" customFormat="1" ht="17.25" customHeight="1" x14ac:dyDescent="0.2">
      <c r="A117" s="388"/>
      <c r="B117" s="448"/>
      <c r="C117" s="436"/>
      <c r="D117" s="436"/>
      <c r="E117" s="436"/>
      <c r="F117" s="436"/>
      <c r="G117" s="436"/>
      <c r="H117" s="521"/>
      <c r="I117" s="521"/>
      <c r="J117" s="521"/>
      <c r="K117" s="447"/>
      <c r="L117" s="523"/>
      <c r="M117" s="468"/>
      <c r="N117" s="471"/>
      <c r="O117" s="447"/>
      <c r="P117" s="447"/>
      <c r="Q117" s="447"/>
      <c r="R117" s="447"/>
      <c r="S117" s="436"/>
      <c r="T117" s="117"/>
      <c r="U117" s="118"/>
      <c r="V117" s="272" t="s">
        <v>368</v>
      </c>
      <c r="W117" s="119">
        <v>1</v>
      </c>
      <c r="X117" s="23" t="s">
        <v>55</v>
      </c>
      <c r="Y117" s="41">
        <v>4226.22</v>
      </c>
      <c r="Z117" s="41">
        <f t="shared" si="27"/>
        <v>4226.22</v>
      </c>
      <c r="AA117" s="122">
        <f t="shared" si="28"/>
        <v>4733.3663999999999</v>
      </c>
      <c r="AB117" s="122"/>
      <c r="AC117" s="137"/>
      <c r="AD117" s="23" t="s">
        <v>56</v>
      </c>
      <c r="AE117" s="23" t="s">
        <v>56</v>
      </c>
      <c r="AF117" s="506"/>
    </row>
    <row r="118" spans="1:32" s="330" customFormat="1" ht="18" customHeight="1" x14ac:dyDescent="0.2">
      <c r="A118" s="388"/>
      <c r="B118" s="448"/>
      <c r="C118" s="436"/>
      <c r="D118" s="436"/>
      <c r="E118" s="436"/>
      <c r="F118" s="436"/>
      <c r="G118" s="436"/>
      <c r="H118" s="521"/>
      <c r="I118" s="521"/>
      <c r="J118" s="521"/>
      <c r="K118" s="447"/>
      <c r="L118" s="523"/>
      <c r="M118" s="468"/>
      <c r="N118" s="471"/>
      <c r="O118" s="447"/>
      <c r="P118" s="447"/>
      <c r="Q118" s="447"/>
      <c r="R118" s="447"/>
      <c r="S118" s="436"/>
      <c r="T118" s="117"/>
      <c r="U118" s="118"/>
      <c r="V118" s="272" t="s">
        <v>407</v>
      </c>
      <c r="W118" s="119">
        <v>2</v>
      </c>
      <c r="X118" s="23" t="s">
        <v>408</v>
      </c>
      <c r="Y118" s="41">
        <v>220</v>
      </c>
      <c r="Z118" s="41">
        <f t="shared" si="27"/>
        <v>440</v>
      </c>
      <c r="AA118" s="122">
        <f t="shared" si="28"/>
        <v>492.8</v>
      </c>
      <c r="AB118" s="122"/>
      <c r="AC118" s="137"/>
      <c r="AD118" s="23" t="s">
        <v>56</v>
      </c>
      <c r="AE118" s="23" t="s">
        <v>56</v>
      </c>
      <c r="AF118" s="506"/>
    </row>
    <row r="119" spans="1:32" s="330" customFormat="1" ht="18" customHeight="1" x14ac:dyDescent="0.2">
      <c r="A119" s="388"/>
      <c r="B119" s="448"/>
      <c r="C119" s="436"/>
      <c r="D119" s="436"/>
      <c r="E119" s="436"/>
      <c r="F119" s="436"/>
      <c r="G119" s="436"/>
      <c r="H119" s="521"/>
      <c r="I119" s="521"/>
      <c r="J119" s="521"/>
      <c r="K119" s="447"/>
      <c r="L119" s="523"/>
      <c r="M119" s="468"/>
      <c r="N119" s="471"/>
      <c r="O119" s="447"/>
      <c r="P119" s="447"/>
      <c r="Q119" s="447"/>
      <c r="R119" s="447"/>
      <c r="S119" s="436"/>
      <c r="T119" s="117"/>
      <c r="U119" s="118"/>
      <c r="V119" s="272" t="s">
        <v>510</v>
      </c>
      <c r="W119" s="119">
        <v>4</v>
      </c>
      <c r="X119" s="23" t="s">
        <v>408</v>
      </c>
      <c r="Y119" s="41">
        <v>5000</v>
      </c>
      <c r="Z119" s="41">
        <f t="shared" si="27"/>
        <v>20000</v>
      </c>
      <c r="AA119" s="122">
        <f t="shared" si="28"/>
        <v>22400</v>
      </c>
      <c r="AB119" s="122"/>
      <c r="AC119" s="137"/>
      <c r="AD119" s="23" t="s">
        <v>56</v>
      </c>
      <c r="AE119" s="23" t="s">
        <v>56</v>
      </c>
      <c r="AF119" s="506"/>
    </row>
    <row r="120" spans="1:32" s="372" customFormat="1" ht="18" customHeight="1" x14ac:dyDescent="0.2">
      <c r="A120" s="388"/>
      <c r="B120" s="448"/>
      <c r="C120" s="436"/>
      <c r="D120" s="436"/>
      <c r="E120" s="436"/>
      <c r="F120" s="436"/>
      <c r="G120" s="436"/>
      <c r="H120" s="521"/>
      <c r="I120" s="521"/>
      <c r="J120" s="521"/>
      <c r="K120" s="447"/>
      <c r="L120" s="523"/>
      <c r="M120" s="468"/>
      <c r="N120" s="471"/>
      <c r="O120" s="447"/>
      <c r="P120" s="447"/>
      <c r="Q120" s="447"/>
      <c r="R120" s="447"/>
      <c r="S120" s="436"/>
      <c r="T120" s="117"/>
      <c r="U120" s="118"/>
      <c r="V120" s="272" t="s">
        <v>511</v>
      </c>
      <c r="W120" s="119">
        <v>1</v>
      </c>
      <c r="X120" s="23" t="s">
        <v>408</v>
      </c>
      <c r="Y120" s="41">
        <v>607.14200000000005</v>
      </c>
      <c r="Z120" s="41">
        <f t="shared" si="27"/>
        <v>607.14200000000005</v>
      </c>
      <c r="AA120" s="122">
        <f t="shared" si="28"/>
        <v>679.99904000000004</v>
      </c>
      <c r="AB120" s="122"/>
      <c r="AC120" s="137"/>
      <c r="AD120" s="23" t="s">
        <v>56</v>
      </c>
      <c r="AE120" s="23" t="s">
        <v>56</v>
      </c>
      <c r="AF120" s="506"/>
    </row>
    <row r="121" spans="1:32" s="330" customFormat="1" ht="18" customHeight="1" x14ac:dyDescent="0.2">
      <c r="A121" s="388"/>
      <c r="B121" s="448"/>
      <c r="C121" s="436"/>
      <c r="D121" s="436"/>
      <c r="E121" s="436"/>
      <c r="F121" s="436"/>
      <c r="G121" s="436"/>
      <c r="H121" s="521"/>
      <c r="I121" s="521"/>
      <c r="J121" s="521"/>
      <c r="K121" s="447"/>
      <c r="L121" s="523"/>
      <c r="M121" s="468"/>
      <c r="N121" s="471"/>
      <c r="O121" s="447"/>
      <c r="P121" s="447"/>
      <c r="Q121" s="447"/>
      <c r="R121" s="447"/>
      <c r="S121" s="436"/>
      <c r="T121" s="117"/>
      <c r="U121" s="118"/>
      <c r="V121" s="272" t="s">
        <v>409</v>
      </c>
      <c r="W121" s="119">
        <v>1</v>
      </c>
      <c r="X121" s="23" t="s">
        <v>408</v>
      </c>
      <c r="Y121" s="41">
        <v>6300</v>
      </c>
      <c r="Z121" s="41">
        <f t="shared" si="27"/>
        <v>6300</v>
      </c>
      <c r="AA121" s="122">
        <f t="shared" si="28"/>
        <v>7056</v>
      </c>
      <c r="AB121" s="122"/>
      <c r="AC121" s="137"/>
      <c r="AD121" s="23" t="s">
        <v>56</v>
      </c>
      <c r="AE121" s="23" t="s">
        <v>56</v>
      </c>
      <c r="AF121" s="506"/>
    </row>
    <row r="122" spans="1:32" s="165" customFormat="1" ht="33.950000000000003" customHeight="1" x14ac:dyDescent="0.2">
      <c r="A122" s="388"/>
      <c r="B122" s="448"/>
      <c r="C122" s="436"/>
      <c r="D122" s="436"/>
      <c r="E122" s="436"/>
      <c r="F122" s="436"/>
      <c r="G122" s="436"/>
      <c r="H122" s="521"/>
      <c r="I122" s="521"/>
      <c r="J122" s="521"/>
      <c r="K122" s="447"/>
      <c r="L122" s="523"/>
      <c r="M122" s="468"/>
      <c r="N122" s="471"/>
      <c r="O122" s="447"/>
      <c r="P122" s="447"/>
      <c r="Q122" s="447"/>
      <c r="R122" s="447"/>
      <c r="S122" s="436"/>
      <c r="T122" s="117"/>
      <c r="U122" s="118"/>
      <c r="V122" s="272" t="s">
        <v>473</v>
      </c>
      <c r="W122" s="119">
        <v>14</v>
      </c>
      <c r="X122" s="23" t="s">
        <v>55</v>
      </c>
      <c r="Y122" s="41">
        <v>1380</v>
      </c>
      <c r="Z122" s="41">
        <f t="shared" ref="Z122:Z128" si="29">W122*Y122</f>
        <v>19320</v>
      </c>
      <c r="AA122" s="122">
        <f t="shared" ref="AA122:AA128" si="30">Z122*12%+Z122</f>
        <v>21638.400000000001</v>
      </c>
      <c r="AB122" s="122"/>
      <c r="AC122" s="137"/>
      <c r="AD122" s="23" t="s">
        <v>56</v>
      </c>
      <c r="AE122" s="23" t="s">
        <v>56</v>
      </c>
      <c r="AF122" s="506"/>
    </row>
    <row r="123" spans="1:32" s="165" customFormat="1" ht="19.5" customHeight="1" x14ac:dyDescent="0.2">
      <c r="A123" s="388"/>
      <c r="B123" s="448"/>
      <c r="C123" s="436"/>
      <c r="D123" s="436"/>
      <c r="E123" s="436"/>
      <c r="F123" s="436"/>
      <c r="G123" s="436"/>
      <c r="H123" s="521"/>
      <c r="I123" s="521"/>
      <c r="J123" s="521"/>
      <c r="K123" s="447"/>
      <c r="L123" s="523"/>
      <c r="M123" s="468"/>
      <c r="N123" s="471"/>
      <c r="O123" s="447"/>
      <c r="P123" s="447"/>
      <c r="Q123" s="447"/>
      <c r="R123" s="447"/>
      <c r="S123" s="436"/>
      <c r="T123" s="117"/>
      <c r="U123" s="118"/>
      <c r="V123" s="285" t="s">
        <v>547</v>
      </c>
      <c r="W123" s="119">
        <v>20</v>
      </c>
      <c r="X123" s="23" t="s">
        <v>55</v>
      </c>
      <c r="Y123" s="41">
        <v>450</v>
      </c>
      <c r="Z123" s="41">
        <f t="shared" si="29"/>
        <v>9000</v>
      </c>
      <c r="AA123" s="122">
        <f t="shared" si="30"/>
        <v>10080</v>
      </c>
      <c r="AB123" s="122"/>
      <c r="AC123" s="137"/>
      <c r="AD123" s="23" t="s">
        <v>56</v>
      </c>
      <c r="AE123" s="23" t="s">
        <v>56</v>
      </c>
      <c r="AF123" s="506"/>
    </row>
    <row r="124" spans="1:32" s="372" customFormat="1" ht="19.5" customHeight="1" x14ac:dyDescent="0.2">
      <c r="A124" s="388"/>
      <c r="B124" s="448"/>
      <c r="C124" s="436"/>
      <c r="D124" s="436"/>
      <c r="E124" s="436"/>
      <c r="F124" s="436"/>
      <c r="G124" s="436"/>
      <c r="H124" s="521"/>
      <c r="I124" s="521"/>
      <c r="J124" s="521"/>
      <c r="K124" s="447"/>
      <c r="L124" s="523"/>
      <c r="M124" s="468"/>
      <c r="N124" s="471"/>
      <c r="O124" s="447"/>
      <c r="P124" s="447"/>
      <c r="Q124" s="447"/>
      <c r="R124" s="447"/>
      <c r="S124" s="436"/>
      <c r="T124" s="117"/>
      <c r="U124" s="118"/>
      <c r="V124" s="272" t="s">
        <v>512</v>
      </c>
      <c r="W124" s="119">
        <v>5</v>
      </c>
      <c r="X124" s="23" t="s">
        <v>55</v>
      </c>
      <c r="Y124" s="41">
        <v>3450</v>
      </c>
      <c r="Z124" s="41">
        <f t="shared" si="29"/>
        <v>17250</v>
      </c>
      <c r="AA124" s="122">
        <f t="shared" si="30"/>
        <v>19320</v>
      </c>
      <c r="AB124" s="122"/>
      <c r="AC124" s="137"/>
      <c r="AD124" s="23" t="s">
        <v>56</v>
      </c>
      <c r="AE124" s="23" t="s">
        <v>56</v>
      </c>
      <c r="AF124" s="506"/>
    </row>
    <row r="125" spans="1:32" s="165" customFormat="1" ht="19.5" customHeight="1" x14ac:dyDescent="0.2">
      <c r="A125" s="388"/>
      <c r="B125" s="448"/>
      <c r="C125" s="436"/>
      <c r="D125" s="436"/>
      <c r="E125" s="436"/>
      <c r="F125" s="436"/>
      <c r="G125" s="436"/>
      <c r="H125" s="521"/>
      <c r="I125" s="521"/>
      <c r="J125" s="521"/>
      <c r="K125" s="447"/>
      <c r="L125" s="523"/>
      <c r="M125" s="468"/>
      <c r="N125" s="471"/>
      <c r="O125" s="447"/>
      <c r="P125" s="447"/>
      <c r="Q125" s="447"/>
      <c r="R125" s="447"/>
      <c r="S125" s="436"/>
      <c r="T125" s="117"/>
      <c r="U125" s="118"/>
      <c r="V125" s="272" t="s">
        <v>513</v>
      </c>
      <c r="W125" s="119">
        <v>22</v>
      </c>
      <c r="X125" s="23" t="s">
        <v>55</v>
      </c>
      <c r="Y125" s="41">
        <v>1400</v>
      </c>
      <c r="Z125" s="41">
        <f t="shared" si="29"/>
        <v>30800</v>
      </c>
      <c r="AA125" s="122">
        <f t="shared" si="30"/>
        <v>34496</v>
      </c>
      <c r="AB125" s="122"/>
      <c r="AC125" s="137"/>
      <c r="AD125" s="23" t="s">
        <v>56</v>
      </c>
      <c r="AE125" s="23" t="s">
        <v>56</v>
      </c>
      <c r="AF125" s="506"/>
    </row>
    <row r="126" spans="1:32" s="165" customFormat="1" ht="18" customHeight="1" x14ac:dyDescent="0.2">
      <c r="A126" s="388"/>
      <c r="B126" s="448"/>
      <c r="C126" s="436"/>
      <c r="D126" s="436"/>
      <c r="E126" s="436"/>
      <c r="F126" s="436"/>
      <c r="G126" s="436"/>
      <c r="H126" s="521"/>
      <c r="I126" s="521"/>
      <c r="J126" s="521"/>
      <c r="K126" s="447"/>
      <c r="L126" s="523"/>
      <c r="M126" s="468"/>
      <c r="N126" s="471"/>
      <c r="O126" s="447"/>
      <c r="P126" s="447"/>
      <c r="Q126" s="447"/>
      <c r="R126" s="447"/>
      <c r="S126" s="436"/>
      <c r="T126" s="117" t="s">
        <v>117</v>
      </c>
      <c r="U126" s="118"/>
      <c r="V126" s="284" t="s">
        <v>115</v>
      </c>
      <c r="W126" s="129"/>
      <c r="X126" s="138"/>
      <c r="Y126" s="41"/>
      <c r="Z126" s="41"/>
      <c r="AA126" s="122"/>
      <c r="AB126" s="122">
        <f>SUM(AA127+AA128+AA129)</f>
        <v>14000</v>
      </c>
      <c r="AC126" s="137"/>
      <c r="AD126" s="23"/>
      <c r="AE126" s="344"/>
      <c r="AF126" s="506"/>
    </row>
    <row r="127" spans="1:32" s="366" customFormat="1" ht="33.950000000000003" customHeight="1" x14ac:dyDescent="0.2">
      <c r="A127" s="388"/>
      <c r="B127" s="448"/>
      <c r="C127" s="436"/>
      <c r="D127" s="436"/>
      <c r="E127" s="436"/>
      <c r="F127" s="436"/>
      <c r="G127" s="436"/>
      <c r="H127" s="521"/>
      <c r="I127" s="521"/>
      <c r="J127" s="521"/>
      <c r="K127" s="447"/>
      <c r="L127" s="523"/>
      <c r="M127" s="468"/>
      <c r="N127" s="471"/>
      <c r="O127" s="447"/>
      <c r="P127" s="447"/>
      <c r="Q127" s="447"/>
      <c r="R127" s="447"/>
      <c r="S127" s="436"/>
      <c r="T127" s="117"/>
      <c r="U127" s="118"/>
      <c r="V127" s="272" t="s">
        <v>514</v>
      </c>
      <c r="W127" s="129">
        <v>1</v>
      </c>
      <c r="X127" s="23" t="s">
        <v>55</v>
      </c>
      <c r="Y127" s="41">
        <v>3900</v>
      </c>
      <c r="Z127" s="41">
        <f t="shared" si="29"/>
        <v>3900</v>
      </c>
      <c r="AA127" s="122">
        <f t="shared" si="30"/>
        <v>4368</v>
      </c>
      <c r="AB127" s="122"/>
      <c r="AC127" s="137"/>
      <c r="AD127" s="23" t="s">
        <v>56</v>
      </c>
      <c r="AE127" s="23" t="s">
        <v>56</v>
      </c>
      <c r="AF127" s="506"/>
    </row>
    <row r="128" spans="1:32" s="366" customFormat="1" ht="33.950000000000003" customHeight="1" x14ac:dyDescent="0.2">
      <c r="A128" s="388"/>
      <c r="B128" s="448"/>
      <c r="C128" s="436"/>
      <c r="D128" s="436"/>
      <c r="E128" s="436"/>
      <c r="F128" s="436"/>
      <c r="G128" s="436"/>
      <c r="H128" s="521"/>
      <c r="I128" s="521"/>
      <c r="J128" s="521"/>
      <c r="K128" s="447"/>
      <c r="L128" s="523"/>
      <c r="M128" s="468"/>
      <c r="N128" s="471"/>
      <c r="O128" s="447"/>
      <c r="P128" s="447"/>
      <c r="Q128" s="447"/>
      <c r="R128" s="447"/>
      <c r="S128" s="436"/>
      <c r="T128" s="117"/>
      <c r="U128" s="118"/>
      <c r="V128" s="272" t="s">
        <v>515</v>
      </c>
      <c r="W128" s="129">
        <v>1</v>
      </c>
      <c r="X128" s="23" t="s">
        <v>55</v>
      </c>
      <c r="Y128" s="41">
        <v>3300</v>
      </c>
      <c r="Z128" s="41">
        <f t="shared" si="29"/>
        <v>3300</v>
      </c>
      <c r="AA128" s="122">
        <f t="shared" si="30"/>
        <v>3696</v>
      </c>
      <c r="AB128" s="122"/>
      <c r="AC128" s="137"/>
      <c r="AD128" s="23" t="s">
        <v>56</v>
      </c>
      <c r="AE128" s="23" t="s">
        <v>56</v>
      </c>
      <c r="AF128" s="506"/>
    </row>
    <row r="129" spans="1:32" s="165" customFormat="1" ht="33.950000000000003" customHeight="1" x14ac:dyDescent="0.2">
      <c r="A129" s="389"/>
      <c r="B129" s="448"/>
      <c r="C129" s="436"/>
      <c r="D129" s="436"/>
      <c r="E129" s="436"/>
      <c r="F129" s="436"/>
      <c r="G129" s="436"/>
      <c r="H129" s="521"/>
      <c r="I129" s="521"/>
      <c r="J129" s="521"/>
      <c r="K129" s="447"/>
      <c r="L129" s="523"/>
      <c r="M129" s="468"/>
      <c r="N129" s="471"/>
      <c r="O129" s="447"/>
      <c r="P129" s="447"/>
      <c r="Q129" s="447"/>
      <c r="R129" s="447"/>
      <c r="S129" s="436"/>
      <c r="T129" s="117"/>
      <c r="U129" s="118"/>
      <c r="V129" s="272" t="s">
        <v>516</v>
      </c>
      <c r="W129" s="119">
        <v>1</v>
      </c>
      <c r="X129" s="23" t="s">
        <v>55</v>
      </c>
      <c r="Y129" s="41">
        <v>5300</v>
      </c>
      <c r="Z129" s="41">
        <f t="shared" ref="Z129" si="31">W129*Y129</f>
        <v>5300</v>
      </c>
      <c r="AA129" s="122">
        <f t="shared" ref="AA129" si="32">Z129*12%+Z129</f>
        <v>5936</v>
      </c>
      <c r="AB129" s="122"/>
      <c r="AC129" s="137"/>
      <c r="AD129" s="23" t="s">
        <v>56</v>
      </c>
      <c r="AE129" s="23" t="s">
        <v>56</v>
      </c>
      <c r="AF129" s="506"/>
    </row>
    <row r="130" spans="1:32" ht="105.75" customHeight="1" x14ac:dyDescent="0.2">
      <c r="A130" s="390" t="s">
        <v>2</v>
      </c>
      <c r="B130" s="177" t="s">
        <v>42</v>
      </c>
      <c r="C130" s="307" t="s">
        <v>43</v>
      </c>
      <c r="D130" s="291" t="s">
        <v>118</v>
      </c>
      <c r="E130" s="291" t="s">
        <v>119</v>
      </c>
      <c r="F130" s="291" t="s">
        <v>120</v>
      </c>
      <c r="G130" s="291" t="s">
        <v>121</v>
      </c>
      <c r="H130" s="180">
        <v>0</v>
      </c>
      <c r="I130" s="179">
        <v>8</v>
      </c>
      <c r="J130" s="180">
        <v>0</v>
      </c>
      <c r="K130" s="180">
        <v>24</v>
      </c>
      <c r="L130" s="291" t="s">
        <v>122</v>
      </c>
      <c r="M130" s="306" t="s">
        <v>123</v>
      </c>
      <c r="N130" s="184">
        <v>0</v>
      </c>
      <c r="O130" s="182">
        <f>+AB130</f>
        <v>0</v>
      </c>
      <c r="P130" s="182">
        <v>0</v>
      </c>
      <c r="Q130" s="182">
        <v>0</v>
      </c>
      <c r="R130" s="183">
        <f>N130+O130+P130+Q130</f>
        <v>0</v>
      </c>
      <c r="S130" s="291" t="s">
        <v>50</v>
      </c>
      <c r="T130" s="252"/>
      <c r="U130" s="253"/>
      <c r="V130" s="286"/>
      <c r="W130" s="254"/>
      <c r="X130" s="255"/>
      <c r="Y130" s="256"/>
      <c r="Z130" s="256"/>
      <c r="AA130" s="257"/>
      <c r="AB130" s="258"/>
      <c r="AC130" s="259"/>
      <c r="AD130" s="260"/>
      <c r="AE130" s="261"/>
      <c r="AF130" s="251" t="s">
        <v>370</v>
      </c>
    </row>
    <row r="131" spans="1:32" ht="24.75" customHeight="1" x14ac:dyDescent="0.2">
      <c r="A131" s="391"/>
      <c r="B131" s="449" t="s">
        <v>42</v>
      </c>
      <c r="C131" s="451" t="s">
        <v>43</v>
      </c>
      <c r="D131" s="504" t="s">
        <v>124</v>
      </c>
      <c r="E131" s="504" t="s">
        <v>125</v>
      </c>
      <c r="F131" s="452" t="s">
        <v>126</v>
      </c>
      <c r="G131" s="504" t="s">
        <v>127</v>
      </c>
      <c r="H131" s="499">
        <v>0</v>
      </c>
      <c r="I131" s="499">
        <v>3</v>
      </c>
      <c r="J131" s="499">
        <v>0</v>
      </c>
      <c r="K131" s="499">
        <v>24</v>
      </c>
      <c r="L131" s="452" t="s">
        <v>128</v>
      </c>
      <c r="M131" s="551" t="s">
        <v>129</v>
      </c>
      <c r="N131" s="517">
        <f>AB131</f>
        <v>33699.999199999998</v>
      </c>
      <c r="O131" s="509">
        <v>0</v>
      </c>
      <c r="P131" s="509">
        <f>AB134</f>
        <v>4800</v>
      </c>
      <c r="Q131" s="509">
        <v>0</v>
      </c>
      <c r="R131" s="511">
        <f>+SUM(N131:P135)</f>
        <v>38499.999199999998</v>
      </c>
      <c r="S131" s="452" t="s">
        <v>50</v>
      </c>
      <c r="T131" s="40" t="s">
        <v>130</v>
      </c>
      <c r="U131" s="33"/>
      <c r="V131" s="287" t="s">
        <v>131</v>
      </c>
      <c r="W131" s="34"/>
      <c r="X131" s="35"/>
      <c r="Y131" s="201"/>
      <c r="Z131" s="201"/>
      <c r="AA131" s="37"/>
      <c r="AB131" s="42">
        <f>+SUM(AA132:AA133)</f>
        <v>33699.999199999998</v>
      </c>
      <c r="AC131" s="38"/>
      <c r="AD131" s="150"/>
      <c r="AE131" s="150"/>
      <c r="AF131" s="548" t="s">
        <v>370</v>
      </c>
    </row>
    <row r="132" spans="1:32" ht="33.75" customHeight="1" x14ac:dyDescent="0.2">
      <c r="A132" s="391"/>
      <c r="B132" s="448"/>
      <c r="C132" s="436"/>
      <c r="D132" s="436"/>
      <c r="E132" s="436"/>
      <c r="F132" s="436"/>
      <c r="G132" s="436"/>
      <c r="H132" s="447"/>
      <c r="I132" s="447"/>
      <c r="J132" s="447"/>
      <c r="K132" s="447"/>
      <c r="L132" s="436"/>
      <c r="M132" s="468"/>
      <c r="N132" s="471"/>
      <c r="O132" s="447"/>
      <c r="P132" s="447"/>
      <c r="Q132" s="447"/>
      <c r="R132" s="447"/>
      <c r="S132" s="436"/>
      <c r="T132" s="16"/>
      <c r="U132" s="17" t="s">
        <v>53</v>
      </c>
      <c r="V132" s="263" t="s">
        <v>132</v>
      </c>
      <c r="W132" s="19">
        <v>1</v>
      </c>
      <c r="X132" s="20" t="s">
        <v>55</v>
      </c>
      <c r="Y132" s="21">
        <v>15625</v>
      </c>
      <c r="Z132" s="21">
        <f t="shared" ref="Z132:Z133" si="33">W132*Y132</f>
        <v>15625</v>
      </c>
      <c r="AA132" s="22">
        <f t="shared" ref="AA132:AA133" si="34">Z132*12%+Z132</f>
        <v>17500</v>
      </c>
      <c r="AB132" s="31"/>
      <c r="AC132" s="20" t="s">
        <v>56</v>
      </c>
      <c r="AD132" s="20" t="s">
        <v>56</v>
      </c>
      <c r="AE132" s="20" t="s">
        <v>56</v>
      </c>
      <c r="AF132" s="506"/>
    </row>
    <row r="133" spans="1:32" ht="24.75" customHeight="1" x14ac:dyDescent="0.2">
      <c r="A133" s="391"/>
      <c r="B133" s="448"/>
      <c r="C133" s="436"/>
      <c r="D133" s="436"/>
      <c r="E133" s="436"/>
      <c r="F133" s="436"/>
      <c r="G133" s="436"/>
      <c r="H133" s="447"/>
      <c r="I133" s="447"/>
      <c r="J133" s="447"/>
      <c r="K133" s="447"/>
      <c r="L133" s="436"/>
      <c r="M133" s="468"/>
      <c r="N133" s="471"/>
      <c r="O133" s="447"/>
      <c r="P133" s="447"/>
      <c r="Q133" s="447"/>
      <c r="R133" s="447"/>
      <c r="S133" s="436"/>
      <c r="T133" s="202"/>
      <c r="U133" s="17" t="s">
        <v>53</v>
      </c>
      <c r="V133" s="263" t="s">
        <v>133</v>
      </c>
      <c r="W133" s="19">
        <v>1</v>
      </c>
      <c r="X133" s="20" t="s">
        <v>55</v>
      </c>
      <c r="Y133" s="21">
        <v>14464.285</v>
      </c>
      <c r="Z133" s="21">
        <f t="shared" si="33"/>
        <v>14464.285</v>
      </c>
      <c r="AA133" s="22">
        <f t="shared" si="34"/>
        <v>16199.9992</v>
      </c>
      <c r="AB133" s="31"/>
      <c r="AC133" s="20" t="s">
        <v>56</v>
      </c>
      <c r="AD133" s="20" t="s">
        <v>56</v>
      </c>
      <c r="AE133" s="20" t="s">
        <v>56</v>
      </c>
      <c r="AF133" s="506"/>
    </row>
    <row r="134" spans="1:32" ht="24.75" customHeight="1" x14ac:dyDescent="0.2">
      <c r="A134" s="391"/>
      <c r="B134" s="448"/>
      <c r="C134" s="436"/>
      <c r="D134" s="436"/>
      <c r="E134" s="436"/>
      <c r="F134" s="436"/>
      <c r="G134" s="436"/>
      <c r="H134" s="447"/>
      <c r="I134" s="447"/>
      <c r="J134" s="447"/>
      <c r="K134" s="447"/>
      <c r="L134" s="436"/>
      <c r="M134" s="468"/>
      <c r="N134" s="471"/>
      <c r="O134" s="447"/>
      <c r="P134" s="447"/>
      <c r="Q134" s="447"/>
      <c r="R134" s="447"/>
      <c r="S134" s="436"/>
      <c r="T134" s="125" t="s">
        <v>360</v>
      </c>
      <c r="U134" s="127"/>
      <c r="V134" s="283" t="s">
        <v>131</v>
      </c>
      <c r="W134" s="19"/>
      <c r="X134" s="20"/>
      <c r="Y134" s="21"/>
      <c r="Z134" s="21"/>
      <c r="AA134" s="22"/>
      <c r="AB134" s="128">
        <v>4800</v>
      </c>
      <c r="AC134" s="20"/>
      <c r="AD134" s="20"/>
      <c r="AE134" s="20"/>
      <c r="AF134" s="506"/>
    </row>
    <row r="135" spans="1:32" ht="46.5" customHeight="1" x14ac:dyDescent="0.2">
      <c r="A135" s="391"/>
      <c r="B135" s="448"/>
      <c r="C135" s="436"/>
      <c r="D135" s="436"/>
      <c r="E135" s="436"/>
      <c r="F135" s="436"/>
      <c r="G135" s="436"/>
      <c r="H135" s="447"/>
      <c r="I135" s="447"/>
      <c r="J135" s="447"/>
      <c r="K135" s="447"/>
      <c r="L135" s="436"/>
      <c r="M135" s="468"/>
      <c r="N135" s="471"/>
      <c r="O135" s="447"/>
      <c r="P135" s="447"/>
      <c r="Q135" s="447"/>
      <c r="R135" s="447"/>
      <c r="S135" s="436"/>
      <c r="T135" s="16"/>
      <c r="U135" s="17" t="s">
        <v>53</v>
      </c>
      <c r="V135" s="288" t="s">
        <v>135</v>
      </c>
      <c r="W135" s="19"/>
      <c r="X135" s="20"/>
      <c r="Y135" s="21"/>
      <c r="Z135" s="21"/>
      <c r="AA135" s="22">
        <v>4800</v>
      </c>
      <c r="AB135" s="31"/>
      <c r="AC135" s="20" t="s">
        <v>56</v>
      </c>
      <c r="AD135" s="20" t="s">
        <v>56</v>
      </c>
      <c r="AE135" s="20" t="s">
        <v>56</v>
      </c>
      <c r="AF135" s="506"/>
    </row>
    <row r="136" spans="1:32" ht="93.75" customHeight="1" x14ac:dyDescent="0.2">
      <c r="A136" s="391"/>
      <c r="B136" s="43" t="s">
        <v>42</v>
      </c>
      <c r="C136" s="308" t="s">
        <v>43</v>
      </c>
      <c r="D136" s="300" t="s">
        <v>44</v>
      </c>
      <c r="E136" s="292" t="s">
        <v>137</v>
      </c>
      <c r="F136" s="292" t="s">
        <v>138</v>
      </c>
      <c r="G136" s="292" t="s">
        <v>139</v>
      </c>
      <c r="H136" s="44">
        <v>1</v>
      </c>
      <c r="I136" s="44">
        <v>2</v>
      </c>
      <c r="J136" s="45">
        <v>3</v>
      </c>
      <c r="K136" s="45">
        <v>3</v>
      </c>
      <c r="L136" s="300" t="s">
        <v>140</v>
      </c>
      <c r="M136" s="301" t="s">
        <v>141</v>
      </c>
      <c r="N136" s="46">
        <v>0</v>
      </c>
      <c r="O136" s="47">
        <v>0</v>
      </c>
      <c r="P136" s="47">
        <v>0</v>
      </c>
      <c r="Q136" s="47">
        <v>0</v>
      </c>
      <c r="R136" s="48">
        <f t="shared" ref="R136:R137" si="35">+SUM(N136:P136)</f>
        <v>0</v>
      </c>
      <c r="S136" s="292" t="s">
        <v>50</v>
      </c>
      <c r="T136" s="49"/>
      <c r="U136" s="50"/>
      <c r="V136" s="289"/>
      <c r="W136" s="44"/>
      <c r="X136" s="51"/>
      <c r="Y136" s="47"/>
      <c r="Z136" s="47">
        <f t="shared" ref="Z136:Z137" si="36">+W136*Y136</f>
        <v>0</v>
      </c>
      <c r="AA136" s="52">
        <f t="shared" ref="AA136:AA137" si="37">Y136*12%+Z136</f>
        <v>0</v>
      </c>
      <c r="AB136" s="48">
        <f t="shared" ref="AB136:AB137" si="38">AA136</f>
        <v>0</v>
      </c>
      <c r="AC136" s="51"/>
      <c r="AD136" s="53"/>
      <c r="AE136" s="53"/>
      <c r="AF136" s="199" t="s">
        <v>369</v>
      </c>
    </row>
    <row r="137" spans="1:32" ht="115.5" customHeight="1" thickBot="1" x14ac:dyDescent="0.25">
      <c r="A137" s="391"/>
      <c r="B137" s="54" t="s">
        <v>42</v>
      </c>
      <c r="C137" s="309" t="s">
        <v>43</v>
      </c>
      <c r="D137" s="304" t="s">
        <v>44</v>
      </c>
      <c r="E137" s="293" t="s">
        <v>142</v>
      </c>
      <c r="F137" s="293" t="s">
        <v>143</v>
      </c>
      <c r="G137" s="293" t="s">
        <v>144</v>
      </c>
      <c r="H137" s="188">
        <v>0</v>
      </c>
      <c r="I137" s="188">
        <v>10</v>
      </c>
      <c r="J137" s="188">
        <v>0</v>
      </c>
      <c r="K137" s="188">
        <v>24</v>
      </c>
      <c r="L137" s="304" t="s">
        <v>145</v>
      </c>
      <c r="M137" s="305" t="s">
        <v>146</v>
      </c>
      <c r="N137" s="55">
        <v>0</v>
      </c>
      <c r="O137" s="203">
        <v>0</v>
      </c>
      <c r="P137" s="203">
        <v>0</v>
      </c>
      <c r="Q137" s="203">
        <v>0</v>
      </c>
      <c r="R137" s="190">
        <f t="shared" si="35"/>
        <v>0</v>
      </c>
      <c r="S137" s="293" t="s">
        <v>50</v>
      </c>
      <c r="T137" s="204"/>
      <c r="U137" s="205"/>
      <c r="V137" s="290"/>
      <c r="W137" s="188"/>
      <c r="X137" s="187"/>
      <c r="Y137" s="203"/>
      <c r="Z137" s="203">
        <f t="shared" si="36"/>
        <v>0</v>
      </c>
      <c r="AA137" s="206">
        <f t="shared" si="37"/>
        <v>0</v>
      </c>
      <c r="AB137" s="190">
        <f t="shared" si="38"/>
        <v>0</v>
      </c>
      <c r="AC137" s="187"/>
      <c r="AD137" s="207"/>
      <c r="AE137" s="207"/>
      <c r="AF137" s="200" t="s">
        <v>371</v>
      </c>
    </row>
    <row r="138" spans="1:32" ht="22.5" customHeight="1" thickBot="1" x14ac:dyDescent="0.25">
      <c r="A138" s="392"/>
      <c r="B138" s="464" t="s">
        <v>147</v>
      </c>
      <c r="C138" s="465"/>
      <c r="D138" s="465"/>
      <c r="E138" s="465"/>
      <c r="F138" s="465"/>
      <c r="G138" s="465"/>
      <c r="H138" s="465"/>
      <c r="I138" s="465"/>
      <c r="J138" s="465"/>
      <c r="K138" s="465"/>
      <c r="L138" s="466"/>
      <c r="M138" s="56" t="s">
        <v>148</v>
      </c>
      <c r="N138" s="57">
        <f>SUM(N10:N137)</f>
        <v>965366.23248000001</v>
      </c>
      <c r="O138" s="57">
        <f>SUM(O10:O137)</f>
        <v>324043.55748800002</v>
      </c>
      <c r="P138" s="57">
        <f>SUM(P10:P137)</f>
        <v>85906.999199999991</v>
      </c>
      <c r="Q138" s="57">
        <f>SUM(Q10:Q137)</f>
        <v>0</v>
      </c>
      <c r="R138" s="57">
        <f>SUM(R10:R137)</f>
        <v>1375316.789168</v>
      </c>
      <c r="S138" s="294"/>
      <c r="T138" s="549" t="s">
        <v>149</v>
      </c>
      <c r="U138" s="465"/>
      <c r="V138" s="465"/>
      <c r="W138" s="465"/>
      <c r="X138" s="465"/>
      <c r="Y138" s="465"/>
      <c r="Z138" s="466"/>
      <c r="AA138" s="56" t="s">
        <v>148</v>
      </c>
      <c r="AB138" s="58">
        <f>SUM(AB10:AB137)</f>
        <v>1375316.789168</v>
      </c>
      <c r="AC138" s="550"/>
      <c r="AD138" s="478"/>
      <c r="AE138" s="478"/>
      <c r="AF138" s="479"/>
    </row>
    <row r="139" spans="1:32" ht="18" customHeight="1" x14ac:dyDescent="0.2">
      <c r="A139" s="393" t="s">
        <v>150</v>
      </c>
      <c r="B139" s="427" t="s">
        <v>42</v>
      </c>
      <c r="C139" s="430" t="s">
        <v>43</v>
      </c>
      <c r="D139" s="424" t="s">
        <v>44</v>
      </c>
      <c r="E139" s="424" t="s">
        <v>151</v>
      </c>
      <c r="F139" s="424" t="s">
        <v>152</v>
      </c>
      <c r="G139" s="424" t="s">
        <v>153</v>
      </c>
      <c r="H139" s="467">
        <v>30</v>
      </c>
      <c r="I139" s="467">
        <v>30</v>
      </c>
      <c r="J139" s="467">
        <v>24</v>
      </c>
      <c r="K139" s="467">
        <v>24</v>
      </c>
      <c r="L139" s="424" t="s">
        <v>154</v>
      </c>
      <c r="M139" s="403" t="s">
        <v>155</v>
      </c>
      <c r="N139" s="470">
        <f>AB232+AB237+AB241+AB243+AB253</f>
        <v>204325.11064</v>
      </c>
      <c r="O139" s="453">
        <f>+AB139+AB141+AB178+AB180+AB182+AB184+AB246+AB250</f>
        <v>159122.00633599999</v>
      </c>
      <c r="P139" s="453">
        <v>0</v>
      </c>
      <c r="Q139" s="453">
        <f>AB248</f>
        <v>148293.60999999999</v>
      </c>
      <c r="R139" s="455">
        <f>N139+O139+P139+Q139</f>
        <v>511740.72697600001</v>
      </c>
      <c r="S139" s="424" t="s">
        <v>50</v>
      </c>
      <c r="T139" s="130" t="s">
        <v>156</v>
      </c>
      <c r="U139" s="131"/>
      <c r="V139" s="271" t="s">
        <v>157</v>
      </c>
      <c r="W139" s="132"/>
      <c r="X139" s="133"/>
      <c r="Y139" s="134"/>
      <c r="Z139" s="134"/>
      <c r="AA139" s="135"/>
      <c r="AB139" s="136">
        <f>AA140</f>
        <v>4000.0015999999996</v>
      </c>
      <c r="AC139" s="59"/>
      <c r="AD139" s="59"/>
      <c r="AE139" s="15"/>
      <c r="AF139" s="397" t="s">
        <v>369</v>
      </c>
    </row>
    <row r="140" spans="1:32" ht="33.950000000000003" customHeight="1" x14ac:dyDescent="0.2">
      <c r="A140" s="382"/>
      <c r="B140" s="448"/>
      <c r="C140" s="436"/>
      <c r="D140" s="436"/>
      <c r="E140" s="436"/>
      <c r="F140" s="436"/>
      <c r="G140" s="436"/>
      <c r="H140" s="447"/>
      <c r="I140" s="447"/>
      <c r="J140" s="447"/>
      <c r="K140" s="447"/>
      <c r="L140" s="436"/>
      <c r="M140" s="468"/>
      <c r="N140" s="471"/>
      <c r="O140" s="447"/>
      <c r="P140" s="447"/>
      <c r="Q140" s="447"/>
      <c r="R140" s="447"/>
      <c r="S140" s="436"/>
      <c r="T140" s="126"/>
      <c r="U140" s="118" t="s">
        <v>53</v>
      </c>
      <c r="V140" s="272" t="s">
        <v>158</v>
      </c>
      <c r="W140" s="119">
        <v>1</v>
      </c>
      <c r="X140" s="137" t="s">
        <v>55</v>
      </c>
      <c r="Y140" s="121">
        <v>3571.43</v>
      </c>
      <c r="Z140" s="121">
        <f>W140*Y140</f>
        <v>3571.43</v>
      </c>
      <c r="AA140" s="122">
        <f>Z140*12%+Z140</f>
        <v>4000.0015999999996</v>
      </c>
      <c r="AB140" s="124"/>
      <c r="AC140" s="23" t="s">
        <v>56</v>
      </c>
      <c r="AD140" s="23" t="s">
        <v>56</v>
      </c>
      <c r="AE140" s="23" t="s">
        <v>56</v>
      </c>
      <c r="AF140" s="398"/>
    </row>
    <row r="141" spans="1:32" ht="18" customHeight="1" x14ac:dyDescent="0.2">
      <c r="A141" s="382"/>
      <c r="B141" s="448"/>
      <c r="C141" s="436"/>
      <c r="D141" s="436"/>
      <c r="E141" s="436"/>
      <c r="F141" s="436"/>
      <c r="G141" s="436"/>
      <c r="H141" s="447"/>
      <c r="I141" s="447"/>
      <c r="J141" s="447"/>
      <c r="K141" s="447"/>
      <c r="L141" s="436"/>
      <c r="M141" s="468"/>
      <c r="N141" s="471"/>
      <c r="O141" s="447"/>
      <c r="P141" s="447"/>
      <c r="Q141" s="447"/>
      <c r="R141" s="447"/>
      <c r="S141" s="436"/>
      <c r="T141" s="125" t="s">
        <v>159</v>
      </c>
      <c r="U141" s="118"/>
      <c r="V141" s="267" t="s">
        <v>160</v>
      </c>
      <c r="W141" s="129"/>
      <c r="X141" s="28"/>
      <c r="Y141" s="21"/>
      <c r="Z141" s="21"/>
      <c r="AA141" s="22"/>
      <c r="AB141" s="128">
        <v>51000</v>
      </c>
      <c r="AC141" s="23"/>
      <c r="AD141" s="23"/>
      <c r="AE141" s="23"/>
      <c r="AF141" s="398"/>
    </row>
    <row r="142" spans="1:32" ht="18" customHeight="1" x14ac:dyDescent="0.2">
      <c r="A142" s="383"/>
      <c r="B142" s="448"/>
      <c r="C142" s="436"/>
      <c r="D142" s="436"/>
      <c r="E142" s="436"/>
      <c r="F142" s="436"/>
      <c r="G142" s="436"/>
      <c r="H142" s="447"/>
      <c r="I142" s="447"/>
      <c r="J142" s="447"/>
      <c r="K142" s="447"/>
      <c r="L142" s="436"/>
      <c r="M142" s="468"/>
      <c r="N142" s="471"/>
      <c r="O142" s="447"/>
      <c r="P142" s="447"/>
      <c r="Q142" s="447"/>
      <c r="R142" s="447"/>
      <c r="S142" s="436"/>
      <c r="T142" s="30"/>
      <c r="U142" s="17" t="s">
        <v>53</v>
      </c>
      <c r="V142" s="272" t="s">
        <v>517</v>
      </c>
      <c r="W142" s="119">
        <v>900</v>
      </c>
      <c r="X142" s="24" t="s">
        <v>55</v>
      </c>
      <c r="Y142" s="373">
        <v>3.2557999999999998</v>
      </c>
      <c r="Z142" s="21">
        <f>W142*Y142</f>
        <v>2930.22</v>
      </c>
      <c r="AA142" s="22">
        <f>Z142</f>
        <v>2930.22</v>
      </c>
      <c r="AB142" s="31"/>
      <c r="AC142" s="23"/>
      <c r="AD142" s="23" t="s">
        <v>56</v>
      </c>
      <c r="AE142" s="23" t="s">
        <v>56</v>
      </c>
      <c r="AF142" s="398"/>
    </row>
    <row r="143" spans="1:32" ht="18" customHeight="1" x14ac:dyDescent="0.2">
      <c r="A143" s="381" t="s">
        <v>150</v>
      </c>
      <c r="B143" s="448"/>
      <c r="C143" s="436"/>
      <c r="D143" s="436"/>
      <c r="E143" s="436"/>
      <c r="F143" s="436"/>
      <c r="G143" s="436"/>
      <c r="H143" s="447"/>
      <c r="I143" s="447"/>
      <c r="J143" s="447"/>
      <c r="K143" s="447"/>
      <c r="L143" s="436"/>
      <c r="M143" s="468"/>
      <c r="N143" s="471"/>
      <c r="O143" s="447"/>
      <c r="P143" s="447"/>
      <c r="Q143" s="447"/>
      <c r="R143" s="447"/>
      <c r="S143" s="436"/>
      <c r="T143" s="30"/>
      <c r="U143" s="17" t="s">
        <v>53</v>
      </c>
      <c r="V143" s="272" t="s">
        <v>474</v>
      </c>
      <c r="W143" s="119">
        <v>300</v>
      </c>
      <c r="X143" s="24" t="s">
        <v>55</v>
      </c>
      <c r="Y143" s="373">
        <v>9.3384999999999998</v>
      </c>
      <c r="Z143" s="21">
        <f>W143*Y143</f>
        <v>2801.5499999999997</v>
      </c>
      <c r="AA143" s="22">
        <f>Z143*12%+Z143</f>
        <v>3137.7359999999999</v>
      </c>
      <c r="AB143" s="31"/>
      <c r="AC143" s="23"/>
      <c r="AD143" s="23" t="s">
        <v>56</v>
      </c>
      <c r="AE143" s="23" t="s">
        <v>56</v>
      </c>
      <c r="AF143" s="398"/>
    </row>
    <row r="144" spans="1:32" ht="18" customHeight="1" x14ac:dyDescent="0.2">
      <c r="A144" s="382"/>
      <c r="B144" s="448"/>
      <c r="C144" s="436"/>
      <c r="D144" s="436"/>
      <c r="E144" s="436"/>
      <c r="F144" s="436"/>
      <c r="G144" s="436"/>
      <c r="H144" s="447"/>
      <c r="I144" s="447"/>
      <c r="J144" s="447"/>
      <c r="K144" s="447"/>
      <c r="L144" s="436"/>
      <c r="M144" s="468"/>
      <c r="N144" s="471"/>
      <c r="O144" s="447"/>
      <c r="P144" s="447"/>
      <c r="Q144" s="447"/>
      <c r="R144" s="447"/>
      <c r="S144" s="436"/>
      <c r="T144" s="30"/>
      <c r="U144" s="17" t="s">
        <v>53</v>
      </c>
      <c r="V144" s="272" t="s">
        <v>518</v>
      </c>
      <c r="W144" s="119">
        <v>300</v>
      </c>
      <c r="X144" s="24" t="s">
        <v>55</v>
      </c>
      <c r="Y144" s="373">
        <v>7.9625000000000004</v>
      </c>
      <c r="Z144" s="21">
        <f t="shared" ref="Z144:Z177" si="39">W144*Y144</f>
        <v>2388.75</v>
      </c>
      <c r="AA144" s="22">
        <f t="shared" ref="AA144:AA177" si="40">Z144*12%+Z144</f>
        <v>2675.4</v>
      </c>
      <c r="AB144" s="31"/>
      <c r="AC144" s="23"/>
      <c r="AD144" s="23" t="s">
        <v>56</v>
      </c>
      <c r="AE144" s="23" t="s">
        <v>56</v>
      </c>
      <c r="AF144" s="398"/>
    </row>
    <row r="145" spans="1:32" ht="18" customHeight="1" x14ac:dyDescent="0.2">
      <c r="A145" s="382"/>
      <c r="B145" s="448"/>
      <c r="C145" s="436"/>
      <c r="D145" s="436"/>
      <c r="E145" s="436"/>
      <c r="F145" s="436"/>
      <c r="G145" s="436"/>
      <c r="H145" s="447"/>
      <c r="I145" s="447"/>
      <c r="J145" s="447"/>
      <c r="K145" s="447"/>
      <c r="L145" s="436"/>
      <c r="M145" s="468"/>
      <c r="N145" s="471"/>
      <c r="O145" s="447"/>
      <c r="P145" s="447"/>
      <c r="Q145" s="447"/>
      <c r="R145" s="447"/>
      <c r="S145" s="436"/>
      <c r="T145" s="30"/>
      <c r="U145" s="17" t="s">
        <v>53</v>
      </c>
      <c r="V145" s="272" t="s">
        <v>475</v>
      </c>
      <c r="W145" s="119">
        <v>1500</v>
      </c>
      <c r="X145" s="24" t="s">
        <v>55</v>
      </c>
      <c r="Y145" s="373">
        <v>0.1</v>
      </c>
      <c r="Z145" s="21">
        <f t="shared" si="39"/>
        <v>150</v>
      </c>
      <c r="AA145" s="22">
        <f t="shared" si="40"/>
        <v>168</v>
      </c>
      <c r="AB145" s="31"/>
      <c r="AC145" s="23"/>
      <c r="AD145" s="23" t="s">
        <v>56</v>
      </c>
      <c r="AE145" s="23" t="s">
        <v>56</v>
      </c>
      <c r="AF145" s="398"/>
    </row>
    <row r="146" spans="1:32" ht="18" customHeight="1" x14ac:dyDescent="0.2">
      <c r="A146" s="382"/>
      <c r="B146" s="448"/>
      <c r="C146" s="436"/>
      <c r="D146" s="436"/>
      <c r="E146" s="436"/>
      <c r="F146" s="436"/>
      <c r="G146" s="436"/>
      <c r="H146" s="447"/>
      <c r="I146" s="447"/>
      <c r="J146" s="447"/>
      <c r="K146" s="447"/>
      <c r="L146" s="436"/>
      <c r="M146" s="468"/>
      <c r="N146" s="471"/>
      <c r="O146" s="447"/>
      <c r="P146" s="447"/>
      <c r="Q146" s="447"/>
      <c r="R146" s="447"/>
      <c r="S146" s="436"/>
      <c r="T146" s="30"/>
      <c r="U146" s="17" t="s">
        <v>53</v>
      </c>
      <c r="V146" s="272" t="s">
        <v>417</v>
      </c>
      <c r="W146" s="119">
        <v>1500</v>
      </c>
      <c r="X146" s="24" t="s">
        <v>55</v>
      </c>
      <c r="Y146" s="373">
        <v>0.24</v>
      </c>
      <c r="Z146" s="21">
        <f t="shared" si="39"/>
        <v>360</v>
      </c>
      <c r="AA146" s="22">
        <f t="shared" si="40"/>
        <v>403.2</v>
      </c>
      <c r="AB146" s="31"/>
      <c r="AC146" s="23"/>
      <c r="AD146" s="23" t="s">
        <v>56</v>
      </c>
      <c r="AE146" s="23" t="s">
        <v>56</v>
      </c>
      <c r="AF146" s="398"/>
    </row>
    <row r="147" spans="1:32" ht="17.25" customHeight="1" x14ac:dyDescent="0.2">
      <c r="A147" s="382"/>
      <c r="B147" s="448"/>
      <c r="C147" s="436"/>
      <c r="D147" s="436"/>
      <c r="E147" s="436"/>
      <c r="F147" s="436"/>
      <c r="G147" s="436"/>
      <c r="H147" s="447"/>
      <c r="I147" s="447"/>
      <c r="J147" s="447"/>
      <c r="K147" s="447"/>
      <c r="L147" s="436"/>
      <c r="M147" s="468"/>
      <c r="N147" s="471"/>
      <c r="O147" s="447"/>
      <c r="P147" s="447"/>
      <c r="Q147" s="447"/>
      <c r="R147" s="447"/>
      <c r="S147" s="436"/>
      <c r="T147" s="30"/>
      <c r="U147" s="17" t="s">
        <v>53</v>
      </c>
      <c r="V147" s="272" t="s">
        <v>476</v>
      </c>
      <c r="W147" s="119">
        <v>1500</v>
      </c>
      <c r="X147" s="24" t="s">
        <v>55</v>
      </c>
      <c r="Y147" s="373">
        <v>0.1</v>
      </c>
      <c r="Z147" s="21">
        <f t="shared" si="39"/>
        <v>150</v>
      </c>
      <c r="AA147" s="22">
        <f t="shared" si="40"/>
        <v>168</v>
      </c>
      <c r="AB147" s="31"/>
      <c r="AC147" s="23"/>
      <c r="AD147" s="23" t="s">
        <v>56</v>
      </c>
      <c r="AE147" s="23" t="s">
        <v>56</v>
      </c>
      <c r="AF147" s="398"/>
    </row>
    <row r="148" spans="1:32" ht="18" customHeight="1" x14ac:dyDescent="0.2">
      <c r="A148" s="382"/>
      <c r="B148" s="448"/>
      <c r="C148" s="436"/>
      <c r="D148" s="436"/>
      <c r="E148" s="436"/>
      <c r="F148" s="436"/>
      <c r="G148" s="436"/>
      <c r="H148" s="447"/>
      <c r="I148" s="447"/>
      <c r="J148" s="447"/>
      <c r="K148" s="447"/>
      <c r="L148" s="436"/>
      <c r="M148" s="468"/>
      <c r="N148" s="471"/>
      <c r="O148" s="447"/>
      <c r="P148" s="447"/>
      <c r="Q148" s="447"/>
      <c r="R148" s="447"/>
      <c r="S148" s="436"/>
      <c r="T148" s="30"/>
      <c r="U148" s="17" t="s">
        <v>53</v>
      </c>
      <c r="V148" s="272" t="s">
        <v>477</v>
      </c>
      <c r="W148" s="119">
        <v>300</v>
      </c>
      <c r="X148" s="24" t="s">
        <v>55</v>
      </c>
      <c r="Y148" s="373">
        <v>5.92</v>
      </c>
      <c r="Z148" s="21">
        <f t="shared" si="39"/>
        <v>1776</v>
      </c>
      <c r="AA148" s="22">
        <f t="shared" si="40"/>
        <v>1989.12</v>
      </c>
      <c r="AB148" s="31"/>
      <c r="AC148" s="23"/>
      <c r="AD148" s="23" t="s">
        <v>56</v>
      </c>
      <c r="AE148" s="23" t="s">
        <v>56</v>
      </c>
      <c r="AF148" s="398"/>
    </row>
    <row r="149" spans="1:32" ht="18" customHeight="1" x14ac:dyDescent="0.2">
      <c r="A149" s="382"/>
      <c r="B149" s="448"/>
      <c r="C149" s="436"/>
      <c r="D149" s="436"/>
      <c r="E149" s="436"/>
      <c r="F149" s="436"/>
      <c r="G149" s="436"/>
      <c r="H149" s="447"/>
      <c r="I149" s="447"/>
      <c r="J149" s="447"/>
      <c r="K149" s="447"/>
      <c r="L149" s="436"/>
      <c r="M149" s="468"/>
      <c r="N149" s="471"/>
      <c r="O149" s="447"/>
      <c r="P149" s="447"/>
      <c r="Q149" s="447"/>
      <c r="R149" s="447"/>
      <c r="S149" s="436"/>
      <c r="T149" s="30"/>
      <c r="U149" s="17" t="s">
        <v>53</v>
      </c>
      <c r="V149" s="272" t="s">
        <v>478</v>
      </c>
      <c r="W149" s="119">
        <v>300</v>
      </c>
      <c r="X149" s="24" t="s">
        <v>55</v>
      </c>
      <c r="Y149" s="373">
        <v>9.3727999999999998</v>
      </c>
      <c r="Z149" s="21">
        <f t="shared" si="39"/>
        <v>2811.84</v>
      </c>
      <c r="AA149" s="22">
        <f t="shared" si="40"/>
        <v>3149.2608</v>
      </c>
      <c r="AB149" s="31"/>
      <c r="AC149" s="23"/>
      <c r="AD149" s="23" t="s">
        <v>56</v>
      </c>
      <c r="AE149" s="23" t="s">
        <v>56</v>
      </c>
      <c r="AF149" s="398"/>
    </row>
    <row r="150" spans="1:32" ht="18" customHeight="1" x14ac:dyDescent="0.2">
      <c r="A150" s="382"/>
      <c r="B150" s="448"/>
      <c r="C150" s="436"/>
      <c r="D150" s="436"/>
      <c r="E150" s="436"/>
      <c r="F150" s="436"/>
      <c r="G150" s="436"/>
      <c r="H150" s="447"/>
      <c r="I150" s="447"/>
      <c r="J150" s="447"/>
      <c r="K150" s="447"/>
      <c r="L150" s="436"/>
      <c r="M150" s="468"/>
      <c r="N150" s="471"/>
      <c r="O150" s="447"/>
      <c r="P150" s="447"/>
      <c r="Q150" s="447"/>
      <c r="R150" s="447"/>
      <c r="S150" s="436"/>
      <c r="T150" s="30"/>
      <c r="U150" s="17" t="s">
        <v>53</v>
      </c>
      <c r="V150" s="272" t="s">
        <v>479</v>
      </c>
      <c r="W150" s="119">
        <v>300</v>
      </c>
      <c r="X150" s="24" t="s">
        <v>55</v>
      </c>
      <c r="Y150" s="373">
        <v>3.4</v>
      </c>
      <c r="Z150" s="21">
        <f t="shared" si="39"/>
        <v>1020</v>
      </c>
      <c r="AA150" s="22">
        <f t="shared" si="40"/>
        <v>1142.4000000000001</v>
      </c>
      <c r="AB150" s="31"/>
      <c r="AC150" s="23"/>
      <c r="AD150" s="23" t="s">
        <v>56</v>
      </c>
      <c r="AE150" s="23" t="s">
        <v>56</v>
      </c>
      <c r="AF150" s="398"/>
    </row>
    <row r="151" spans="1:32" ht="18" customHeight="1" x14ac:dyDescent="0.2">
      <c r="A151" s="382"/>
      <c r="B151" s="448"/>
      <c r="C151" s="436"/>
      <c r="D151" s="436"/>
      <c r="E151" s="436"/>
      <c r="F151" s="436"/>
      <c r="G151" s="436"/>
      <c r="H151" s="447"/>
      <c r="I151" s="447"/>
      <c r="J151" s="447"/>
      <c r="K151" s="447"/>
      <c r="L151" s="436"/>
      <c r="M151" s="468"/>
      <c r="N151" s="471"/>
      <c r="O151" s="447"/>
      <c r="P151" s="447"/>
      <c r="Q151" s="447"/>
      <c r="R151" s="447"/>
      <c r="S151" s="436"/>
      <c r="T151" s="30"/>
      <c r="U151" s="17" t="s">
        <v>53</v>
      </c>
      <c r="V151" s="272" t="s">
        <v>519</v>
      </c>
      <c r="W151" s="119">
        <v>310</v>
      </c>
      <c r="X151" s="24" t="s">
        <v>55</v>
      </c>
      <c r="Y151" s="373">
        <v>49.125</v>
      </c>
      <c r="Z151" s="21">
        <f t="shared" si="39"/>
        <v>15228.75</v>
      </c>
      <c r="AA151" s="22">
        <f t="shared" si="40"/>
        <v>17056.2</v>
      </c>
      <c r="AB151" s="31"/>
      <c r="AC151" s="23"/>
      <c r="AD151" s="23" t="s">
        <v>56</v>
      </c>
      <c r="AE151" s="23" t="s">
        <v>56</v>
      </c>
      <c r="AF151" s="398"/>
    </row>
    <row r="152" spans="1:32" ht="18" customHeight="1" x14ac:dyDescent="0.2">
      <c r="A152" s="382"/>
      <c r="B152" s="448"/>
      <c r="C152" s="436"/>
      <c r="D152" s="436"/>
      <c r="E152" s="436"/>
      <c r="F152" s="436"/>
      <c r="G152" s="436"/>
      <c r="H152" s="447"/>
      <c r="I152" s="447"/>
      <c r="J152" s="447"/>
      <c r="K152" s="447"/>
      <c r="L152" s="436"/>
      <c r="M152" s="468"/>
      <c r="N152" s="471"/>
      <c r="O152" s="447"/>
      <c r="P152" s="447"/>
      <c r="Q152" s="447"/>
      <c r="R152" s="447"/>
      <c r="S152" s="436"/>
      <c r="T152" s="30"/>
      <c r="U152" s="17" t="s">
        <v>53</v>
      </c>
      <c r="V152" s="272" t="s">
        <v>520</v>
      </c>
      <c r="W152" s="119">
        <v>300</v>
      </c>
      <c r="X152" s="24" t="s">
        <v>55</v>
      </c>
      <c r="Y152" s="373">
        <v>0.78</v>
      </c>
      <c r="Z152" s="21">
        <f t="shared" si="39"/>
        <v>234</v>
      </c>
      <c r="AA152" s="22">
        <f t="shared" si="40"/>
        <v>262.08</v>
      </c>
      <c r="AB152" s="31"/>
      <c r="AC152" s="23"/>
      <c r="AD152" s="23" t="s">
        <v>56</v>
      </c>
      <c r="AE152" s="23" t="s">
        <v>56</v>
      </c>
      <c r="AF152" s="398"/>
    </row>
    <row r="153" spans="1:32" ht="18" customHeight="1" x14ac:dyDescent="0.2">
      <c r="A153" s="382"/>
      <c r="B153" s="448"/>
      <c r="C153" s="436"/>
      <c r="D153" s="436"/>
      <c r="E153" s="436"/>
      <c r="F153" s="436"/>
      <c r="G153" s="436"/>
      <c r="H153" s="447"/>
      <c r="I153" s="447"/>
      <c r="J153" s="447"/>
      <c r="K153" s="447"/>
      <c r="L153" s="436"/>
      <c r="M153" s="468"/>
      <c r="N153" s="471"/>
      <c r="O153" s="447"/>
      <c r="P153" s="447"/>
      <c r="Q153" s="447"/>
      <c r="R153" s="447"/>
      <c r="S153" s="436"/>
      <c r="T153" s="30"/>
      <c r="U153" s="17" t="s">
        <v>53</v>
      </c>
      <c r="V153" s="272" t="s">
        <v>521</v>
      </c>
      <c r="W153" s="119">
        <v>300</v>
      </c>
      <c r="X153" s="24" t="s">
        <v>55</v>
      </c>
      <c r="Y153" s="373">
        <v>0.53100000000000003</v>
      </c>
      <c r="Z153" s="21">
        <f t="shared" si="39"/>
        <v>159.30000000000001</v>
      </c>
      <c r="AA153" s="22">
        <f t="shared" si="40"/>
        <v>178.416</v>
      </c>
      <c r="AB153" s="31"/>
      <c r="AC153" s="23"/>
      <c r="AD153" s="23" t="s">
        <v>56</v>
      </c>
      <c r="AE153" s="23" t="s">
        <v>56</v>
      </c>
      <c r="AF153" s="398"/>
    </row>
    <row r="154" spans="1:32" ht="18" customHeight="1" x14ac:dyDescent="0.2">
      <c r="A154" s="382"/>
      <c r="B154" s="448"/>
      <c r="C154" s="436"/>
      <c r="D154" s="436"/>
      <c r="E154" s="436"/>
      <c r="F154" s="436"/>
      <c r="G154" s="436"/>
      <c r="H154" s="447"/>
      <c r="I154" s="447"/>
      <c r="J154" s="447"/>
      <c r="K154" s="447"/>
      <c r="L154" s="436"/>
      <c r="M154" s="468"/>
      <c r="N154" s="471"/>
      <c r="O154" s="447"/>
      <c r="P154" s="447"/>
      <c r="Q154" s="447"/>
      <c r="R154" s="447"/>
      <c r="S154" s="436"/>
      <c r="T154" s="30"/>
      <c r="U154" s="17" t="s">
        <v>53</v>
      </c>
      <c r="V154" s="272" t="s">
        <v>480</v>
      </c>
      <c r="W154" s="119">
        <v>300</v>
      </c>
      <c r="X154" s="24" t="s">
        <v>55</v>
      </c>
      <c r="Y154" s="373">
        <v>0.96</v>
      </c>
      <c r="Z154" s="21">
        <f t="shared" si="39"/>
        <v>288</v>
      </c>
      <c r="AA154" s="22">
        <f t="shared" si="40"/>
        <v>322.56</v>
      </c>
      <c r="AB154" s="31"/>
      <c r="AC154" s="23"/>
      <c r="AD154" s="23" t="s">
        <v>56</v>
      </c>
      <c r="AE154" s="23" t="s">
        <v>56</v>
      </c>
      <c r="AF154" s="398"/>
    </row>
    <row r="155" spans="1:32" ht="18" customHeight="1" x14ac:dyDescent="0.2">
      <c r="A155" s="382"/>
      <c r="B155" s="448"/>
      <c r="C155" s="436"/>
      <c r="D155" s="436"/>
      <c r="E155" s="436"/>
      <c r="F155" s="436"/>
      <c r="G155" s="436"/>
      <c r="H155" s="447"/>
      <c r="I155" s="447"/>
      <c r="J155" s="447"/>
      <c r="K155" s="447"/>
      <c r="L155" s="436"/>
      <c r="M155" s="468"/>
      <c r="N155" s="471"/>
      <c r="O155" s="447"/>
      <c r="P155" s="447"/>
      <c r="Q155" s="447"/>
      <c r="R155" s="447"/>
      <c r="S155" s="436"/>
      <c r="T155" s="30"/>
      <c r="U155" s="17" t="s">
        <v>53</v>
      </c>
      <c r="V155" s="272" t="s">
        <v>481</v>
      </c>
      <c r="W155" s="119">
        <v>300</v>
      </c>
      <c r="X155" s="24" t="s">
        <v>55</v>
      </c>
      <c r="Y155" s="373">
        <v>0.83</v>
      </c>
      <c r="Z155" s="21">
        <f t="shared" si="39"/>
        <v>249</v>
      </c>
      <c r="AA155" s="22">
        <f t="shared" si="40"/>
        <v>278.88</v>
      </c>
      <c r="AB155" s="31"/>
      <c r="AC155" s="23"/>
      <c r="AD155" s="23" t="s">
        <v>56</v>
      </c>
      <c r="AE155" s="23" t="s">
        <v>56</v>
      </c>
      <c r="AF155" s="398"/>
    </row>
    <row r="156" spans="1:32" ht="18" customHeight="1" x14ac:dyDescent="0.2">
      <c r="A156" s="382"/>
      <c r="B156" s="448"/>
      <c r="C156" s="436"/>
      <c r="D156" s="436"/>
      <c r="E156" s="436"/>
      <c r="F156" s="436"/>
      <c r="G156" s="436"/>
      <c r="H156" s="447"/>
      <c r="I156" s="447"/>
      <c r="J156" s="447"/>
      <c r="K156" s="447"/>
      <c r="L156" s="436"/>
      <c r="M156" s="468"/>
      <c r="N156" s="471"/>
      <c r="O156" s="447"/>
      <c r="P156" s="447"/>
      <c r="Q156" s="447"/>
      <c r="R156" s="447"/>
      <c r="S156" s="436"/>
      <c r="T156" s="30"/>
      <c r="U156" s="17" t="s">
        <v>53</v>
      </c>
      <c r="V156" s="272" t="s">
        <v>522</v>
      </c>
      <c r="W156" s="119">
        <v>900</v>
      </c>
      <c r="X156" s="24" t="s">
        <v>55</v>
      </c>
      <c r="Y156" s="373">
        <v>0.3775</v>
      </c>
      <c r="Z156" s="21">
        <f t="shared" si="39"/>
        <v>339.75</v>
      </c>
      <c r="AA156" s="22">
        <f t="shared" si="40"/>
        <v>380.52</v>
      </c>
      <c r="AB156" s="31"/>
      <c r="AC156" s="23"/>
      <c r="AD156" s="23" t="s">
        <v>56</v>
      </c>
      <c r="AE156" s="23" t="s">
        <v>56</v>
      </c>
      <c r="AF156" s="398"/>
    </row>
    <row r="157" spans="1:32" ht="18" customHeight="1" x14ac:dyDescent="0.2">
      <c r="A157" s="382"/>
      <c r="B157" s="448"/>
      <c r="C157" s="436"/>
      <c r="D157" s="436"/>
      <c r="E157" s="436"/>
      <c r="F157" s="436"/>
      <c r="G157" s="436"/>
      <c r="H157" s="447"/>
      <c r="I157" s="447"/>
      <c r="J157" s="447"/>
      <c r="K157" s="447"/>
      <c r="L157" s="436"/>
      <c r="M157" s="468"/>
      <c r="N157" s="471"/>
      <c r="O157" s="447"/>
      <c r="P157" s="447"/>
      <c r="Q157" s="447"/>
      <c r="R157" s="447"/>
      <c r="S157" s="436"/>
      <c r="T157" s="30"/>
      <c r="U157" s="17" t="s">
        <v>53</v>
      </c>
      <c r="V157" s="272" t="s">
        <v>523</v>
      </c>
      <c r="W157" s="119">
        <v>1500</v>
      </c>
      <c r="X157" s="24" t="s">
        <v>55</v>
      </c>
      <c r="Y157" s="373">
        <v>0.35160000000000002</v>
      </c>
      <c r="Z157" s="21">
        <f t="shared" si="39"/>
        <v>527.40000000000009</v>
      </c>
      <c r="AA157" s="22">
        <f t="shared" si="40"/>
        <v>590.6880000000001</v>
      </c>
      <c r="AB157" s="31"/>
      <c r="AC157" s="23"/>
      <c r="AD157" s="23" t="s">
        <v>56</v>
      </c>
      <c r="AE157" s="23" t="s">
        <v>56</v>
      </c>
      <c r="AF157" s="398"/>
    </row>
    <row r="158" spans="1:32" ht="18" customHeight="1" x14ac:dyDescent="0.2">
      <c r="A158" s="382"/>
      <c r="B158" s="448"/>
      <c r="C158" s="436"/>
      <c r="D158" s="436"/>
      <c r="E158" s="436"/>
      <c r="F158" s="436"/>
      <c r="G158" s="436"/>
      <c r="H158" s="447"/>
      <c r="I158" s="447"/>
      <c r="J158" s="447"/>
      <c r="K158" s="447"/>
      <c r="L158" s="436"/>
      <c r="M158" s="468"/>
      <c r="N158" s="471"/>
      <c r="O158" s="447"/>
      <c r="P158" s="447"/>
      <c r="Q158" s="447"/>
      <c r="R158" s="447"/>
      <c r="S158" s="436"/>
      <c r="T158" s="30"/>
      <c r="U158" s="17" t="s">
        <v>53</v>
      </c>
      <c r="V158" s="272" t="s">
        <v>426</v>
      </c>
      <c r="W158" s="119">
        <v>900</v>
      </c>
      <c r="X158" s="24" t="s">
        <v>55</v>
      </c>
      <c r="Y158" s="373">
        <v>0.28749999999999998</v>
      </c>
      <c r="Z158" s="21">
        <f t="shared" si="39"/>
        <v>258.75</v>
      </c>
      <c r="AA158" s="22">
        <f t="shared" si="40"/>
        <v>289.8</v>
      </c>
      <c r="AB158" s="31"/>
      <c r="AC158" s="23"/>
      <c r="AD158" s="23" t="s">
        <v>56</v>
      </c>
      <c r="AE158" s="23" t="s">
        <v>56</v>
      </c>
      <c r="AF158" s="398"/>
    </row>
    <row r="159" spans="1:32" ht="18" customHeight="1" x14ac:dyDescent="0.2">
      <c r="A159" s="382"/>
      <c r="B159" s="448"/>
      <c r="C159" s="436"/>
      <c r="D159" s="436"/>
      <c r="E159" s="436"/>
      <c r="F159" s="436"/>
      <c r="G159" s="436"/>
      <c r="H159" s="447"/>
      <c r="I159" s="447"/>
      <c r="J159" s="447"/>
      <c r="K159" s="447"/>
      <c r="L159" s="436"/>
      <c r="M159" s="468"/>
      <c r="N159" s="471"/>
      <c r="O159" s="447"/>
      <c r="P159" s="447"/>
      <c r="Q159" s="447"/>
      <c r="R159" s="447"/>
      <c r="S159" s="436"/>
      <c r="T159" s="30"/>
      <c r="U159" s="17" t="s">
        <v>53</v>
      </c>
      <c r="V159" s="272" t="s">
        <v>427</v>
      </c>
      <c r="W159" s="119">
        <v>334</v>
      </c>
      <c r="X159" s="24" t="s">
        <v>55</v>
      </c>
      <c r="Y159" s="373">
        <v>5.8125</v>
      </c>
      <c r="Z159" s="21">
        <f t="shared" si="39"/>
        <v>1941.375</v>
      </c>
      <c r="AA159" s="22">
        <f t="shared" si="40"/>
        <v>2174.34</v>
      </c>
      <c r="AB159" s="31"/>
      <c r="AC159" s="23"/>
      <c r="AD159" s="23" t="s">
        <v>56</v>
      </c>
      <c r="AE159" s="23" t="s">
        <v>56</v>
      </c>
      <c r="AF159" s="398"/>
    </row>
    <row r="160" spans="1:32" ht="18" customHeight="1" x14ac:dyDescent="0.2">
      <c r="A160" s="382"/>
      <c r="B160" s="448"/>
      <c r="C160" s="436"/>
      <c r="D160" s="436"/>
      <c r="E160" s="436"/>
      <c r="F160" s="436"/>
      <c r="G160" s="436"/>
      <c r="H160" s="447"/>
      <c r="I160" s="447"/>
      <c r="J160" s="447"/>
      <c r="K160" s="447"/>
      <c r="L160" s="436"/>
      <c r="M160" s="468"/>
      <c r="N160" s="471"/>
      <c r="O160" s="447"/>
      <c r="P160" s="447"/>
      <c r="Q160" s="447"/>
      <c r="R160" s="447"/>
      <c r="S160" s="436"/>
      <c r="T160" s="30"/>
      <c r="U160" s="17" t="s">
        <v>53</v>
      </c>
      <c r="V160" s="272" t="s">
        <v>524</v>
      </c>
      <c r="W160" s="119">
        <v>300</v>
      </c>
      <c r="X160" s="24" t="s">
        <v>55</v>
      </c>
      <c r="Y160" s="373">
        <v>3.5625</v>
      </c>
      <c r="Z160" s="21">
        <f t="shared" si="39"/>
        <v>1068.75</v>
      </c>
      <c r="AA160" s="22">
        <f t="shared" si="40"/>
        <v>1197</v>
      </c>
      <c r="AB160" s="31"/>
      <c r="AC160" s="23"/>
      <c r="AD160" s="23" t="s">
        <v>56</v>
      </c>
      <c r="AE160" s="23" t="s">
        <v>56</v>
      </c>
      <c r="AF160" s="398"/>
    </row>
    <row r="161" spans="1:32" ht="18" customHeight="1" x14ac:dyDescent="0.2">
      <c r="A161" s="382"/>
      <c r="B161" s="448"/>
      <c r="C161" s="436"/>
      <c r="D161" s="436"/>
      <c r="E161" s="436"/>
      <c r="F161" s="436"/>
      <c r="G161" s="436"/>
      <c r="H161" s="447"/>
      <c r="I161" s="447"/>
      <c r="J161" s="447"/>
      <c r="K161" s="447"/>
      <c r="L161" s="436"/>
      <c r="M161" s="468"/>
      <c r="N161" s="471"/>
      <c r="O161" s="447"/>
      <c r="P161" s="447"/>
      <c r="Q161" s="447"/>
      <c r="R161" s="447"/>
      <c r="S161" s="436"/>
      <c r="T161" s="30"/>
      <c r="U161" s="17" t="s">
        <v>53</v>
      </c>
      <c r="V161" s="272" t="s">
        <v>429</v>
      </c>
      <c r="W161" s="119">
        <v>300</v>
      </c>
      <c r="X161" s="24" t="s">
        <v>55</v>
      </c>
      <c r="Y161" s="373">
        <v>3</v>
      </c>
      <c r="Z161" s="21">
        <f t="shared" si="39"/>
        <v>900</v>
      </c>
      <c r="AA161" s="22">
        <f t="shared" si="40"/>
        <v>1008</v>
      </c>
      <c r="AB161" s="31"/>
      <c r="AC161" s="23"/>
      <c r="AD161" s="23" t="s">
        <v>56</v>
      </c>
      <c r="AE161" s="23" t="s">
        <v>56</v>
      </c>
      <c r="AF161" s="398"/>
    </row>
    <row r="162" spans="1:32" ht="18" customHeight="1" x14ac:dyDescent="0.2">
      <c r="A162" s="382"/>
      <c r="B162" s="448"/>
      <c r="C162" s="436"/>
      <c r="D162" s="436"/>
      <c r="E162" s="436"/>
      <c r="F162" s="436"/>
      <c r="G162" s="436"/>
      <c r="H162" s="447"/>
      <c r="I162" s="447"/>
      <c r="J162" s="447"/>
      <c r="K162" s="447"/>
      <c r="L162" s="436"/>
      <c r="M162" s="468"/>
      <c r="N162" s="471"/>
      <c r="O162" s="447"/>
      <c r="P162" s="447"/>
      <c r="Q162" s="447"/>
      <c r="R162" s="447"/>
      <c r="S162" s="436"/>
      <c r="T162" s="30"/>
      <c r="U162" s="17" t="s">
        <v>53</v>
      </c>
      <c r="V162" s="272" t="s">
        <v>431</v>
      </c>
      <c r="W162" s="119">
        <v>600</v>
      </c>
      <c r="X162" s="24" t="s">
        <v>55</v>
      </c>
      <c r="Y162" s="373">
        <v>0.89600000000000002</v>
      </c>
      <c r="Z162" s="21">
        <f t="shared" si="39"/>
        <v>537.6</v>
      </c>
      <c r="AA162" s="22">
        <f t="shared" si="40"/>
        <v>602.11200000000008</v>
      </c>
      <c r="AB162" s="31"/>
      <c r="AC162" s="23"/>
      <c r="AD162" s="23" t="s">
        <v>56</v>
      </c>
      <c r="AE162" s="23" t="s">
        <v>56</v>
      </c>
      <c r="AF162" s="398"/>
    </row>
    <row r="163" spans="1:32" ht="18" customHeight="1" x14ac:dyDescent="0.2">
      <c r="A163" s="382"/>
      <c r="B163" s="448"/>
      <c r="C163" s="436"/>
      <c r="D163" s="436"/>
      <c r="E163" s="436"/>
      <c r="F163" s="436"/>
      <c r="G163" s="436"/>
      <c r="H163" s="447"/>
      <c r="I163" s="447"/>
      <c r="J163" s="447"/>
      <c r="K163" s="447"/>
      <c r="L163" s="436"/>
      <c r="M163" s="468"/>
      <c r="N163" s="471"/>
      <c r="O163" s="447"/>
      <c r="P163" s="447"/>
      <c r="Q163" s="447"/>
      <c r="R163" s="447"/>
      <c r="S163" s="436"/>
      <c r="T163" s="30"/>
      <c r="U163" s="17" t="s">
        <v>53</v>
      </c>
      <c r="V163" s="272" t="s">
        <v>525</v>
      </c>
      <c r="W163" s="119">
        <v>600</v>
      </c>
      <c r="X163" s="24" t="s">
        <v>55</v>
      </c>
      <c r="Y163" s="373">
        <v>3.3</v>
      </c>
      <c r="Z163" s="21">
        <f t="shared" si="39"/>
        <v>1980</v>
      </c>
      <c r="AA163" s="22">
        <f t="shared" si="40"/>
        <v>2217.6</v>
      </c>
      <c r="AB163" s="31"/>
      <c r="AC163" s="23"/>
      <c r="AD163" s="23" t="s">
        <v>56</v>
      </c>
      <c r="AE163" s="23" t="s">
        <v>56</v>
      </c>
      <c r="AF163" s="398"/>
    </row>
    <row r="164" spans="1:32" ht="18" customHeight="1" x14ac:dyDescent="0.2">
      <c r="A164" s="382"/>
      <c r="B164" s="448"/>
      <c r="C164" s="436"/>
      <c r="D164" s="436"/>
      <c r="E164" s="436"/>
      <c r="F164" s="436"/>
      <c r="G164" s="436"/>
      <c r="H164" s="447"/>
      <c r="I164" s="447"/>
      <c r="J164" s="447"/>
      <c r="K164" s="447"/>
      <c r="L164" s="436"/>
      <c r="M164" s="468"/>
      <c r="N164" s="471"/>
      <c r="O164" s="447"/>
      <c r="P164" s="447"/>
      <c r="Q164" s="447"/>
      <c r="R164" s="447"/>
      <c r="S164" s="436"/>
      <c r="T164" s="30"/>
      <c r="U164" s="17" t="s">
        <v>53</v>
      </c>
      <c r="V164" s="272" t="s">
        <v>432</v>
      </c>
      <c r="W164" s="119">
        <v>900</v>
      </c>
      <c r="X164" s="24" t="s">
        <v>55</v>
      </c>
      <c r="Y164" s="373">
        <v>0.49</v>
      </c>
      <c r="Z164" s="21">
        <f t="shared" si="39"/>
        <v>441</v>
      </c>
      <c r="AA164" s="22">
        <f t="shared" si="40"/>
        <v>493.92</v>
      </c>
      <c r="AB164" s="31"/>
      <c r="AC164" s="23"/>
      <c r="AD164" s="23" t="s">
        <v>56</v>
      </c>
      <c r="AE164" s="23" t="s">
        <v>56</v>
      </c>
      <c r="AF164" s="398"/>
    </row>
    <row r="165" spans="1:32" ht="33.950000000000003" customHeight="1" x14ac:dyDescent="0.2">
      <c r="A165" s="382"/>
      <c r="B165" s="448"/>
      <c r="C165" s="436"/>
      <c r="D165" s="436"/>
      <c r="E165" s="436"/>
      <c r="F165" s="436"/>
      <c r="G165" s="436"/>
      <c r="H165" s="447"/>
      <c r="I165" s="447"/>
      <c r="J165" s="447"/>
      <c r="K165" s="447"/>
      <c r="L165" s="436"/>
      <c r="M165" s="468"/>
      <c r="N165" s="471"/>
      <c r="O165" s="447"/>
      <c r="P165" s="447"/>
      <c r="Q165" s="447"/>
      <c r="R165" s="447"/>
      <c r="S165" s="436"/>
      <c r="T165" s="30"/>
      <c r="U165" s="17" t="s">
        <v>53</v>
      </c>
      <c r="V165" s="272" t="s">
        <v>526</v>
      </c>
      <c r="W165" s="119">
        <v>900</v>
      </c>
      <c r="X165" s="24" t="s">
        <v>55</v>
      </c>
      <c r="Y165" s="373">
        <v>2.5750000000000002</v>
      </c>
      <c r="Z165" s="21">
        <f t="shared" si="39"/>
        <v>2317.5</v>
      </c>
      <c r="AA165" s="22">
        <f t="shared" si="40"/>
        <v>2595.6</v>
      </c>
      <c r="AB165" s="31"/>
      <c r="AC165" s="23"/>
      <c r="AD165" s="23" t="s">
        <v>56</v>
      </c>
      <c r="AE165" s="23" t="s">
        <v>56</v>
      </c>
      <c r="AF165" s="398"/>
    </row>
    <row r="166" spans="1:32" ht="18" customHeight="1" x14ac:dyDescent="0.2">
      <c r="A166" s="382"/>
      <c r="B166" s="448"/>
      <c r="C166" s="436"/>
      <c r="D166" s="436"/>
      <c r="E166" s="436"/>
      <c r="F166" s="436"/>
      <c r="G166" s="436"/>
      <c r="H166" s="447"/>
      <c r="I166" s="447"/>
      <c r="J166" s="447"/>
      <c r="K166" s="447"/>
      <c r="L166" s="436"/>
      <c r="M166" s="468"/>
      <c r="N166" s="471"/>
      <c r="O166" s="447"/>
      <c r="P166" s="447"/>
      <c r="Q166" s="447"/>
      <c r="R166" s="447"/>
      <c r="S166" s="436"/>
      <c r="T166" s="30"/>
      <c r="U166" s="17" t="s">
        <v>53</v>
      </c>
      <c r="V166" s="272" t="s">
        <v>527</v>
      </c>
      <c r="W166" s="119">
        <v>400</v>
      </c>
      <c r="X166" s="24" t="s">
        <v>55</v>
      </c>
      <c r="Y166" s="373">
        <v>1.6525000000000001</v>
      </c>
      <c r="Z166" s="21">
        <f t="shared" si="39"/>
        <v>661</v>
      </c>
      <c r="AA166" s="22">
        <f t="shared" si="40"/>
        <v>740.31999999999994</v>
      </c>
      <c r="AB166" s="31"/>
      <c r="AC166" s="23"/>
      <c r="AD166" s="23" t="s">
        <v>56</v>
      </c>
      <c r="AE166" s="23" t="s">
        <v>56</v>
      </c>
      <c r="AF166" s="398"/>
    </row>
    <row r="167" spans="1:32" ht="18" customHeight="1" x14ac:dyDescent="0.2">
      <c r="A167" s="382"/>
      <c r="B167" s="448"/>
      <c r="C167" s="436"/>
      <c r="D167" s="436"/>
      <c r="E167" s="436"/>
      <c r="F167" s="436"/>
      <c r="G167" s="436"/>
      <c r="H167" s="447"/>
      <c r="I167" s="447"/>
      <c r="J167" s="447"/>
      <c r="K167" s="447"/>
      <c r="L167" s="436"/>
      <c r="M167" s="468"/>
      <c r="N167" s="471"/>
      <c r="O167" s="447"/>
      <c r="P167" s="447"/>
      <c r="Q167" s="447"/>
      <c r="R167" s="447"/>
      <c r="S167" s="436"/>
      <c r="T167" s="30"/>
      <c r="U167" s="17" t="s">
        <v>53</v>
      </c>
      <c r="V167" s="272" t="s">
        <v>482</v>
      </c>
      <c r="W167" s="119">
        <v>300</v>
      </c>
      <c r="X167" s="24" t="s">
        <v>55</v>
      </c>
      <c r="Y167" s="373">
        <v>4.3425000000000002</v>
      </c>
      <c r="Z167" s="21">
        <f t="shared" si="39"/>
        <v>1302.75</v>
      </c>
      <c r="AA167" s="22">
        <f t="shared" si="40"/>
        <v>1459.08</v>
      </c>
      <c r="AB167" s="31"/>
      <c r="AC167" s="23"/>
      <c r="AD167" s="23" t="s">
        <v>56</v>
      </c>
      <c r="AE167" s="23" t="s">
        <v>56</v>
      </c>
      <c r="AF167" s="398"/>
    </row>
    <row r="168" spans="1:32" ht="18" customHeight="1" x14ac:dyDescent="0.2">
      <c r="A168" s="382"/>
      <c r="B168" s="448"/>
      <c r="C168" s="436"/>
      <c r="D168" s="436"/>
      <c r="E168" s="436"/>
      <c r="F168" s="436"/>
      <c r="G168" s="436"/>
      <c r="H168" s="447"/>
      <c r="I168" s="447"/>
      <c r="J168" s="447"/>
      <c r="K168" s="447"/>
      <c r="L168" s="436"/>
      <c r="M168" s="468"/>
      <c r="N168" s="471"/>
      <c r="O168" s="447"/>
      <c r="P168" s="447"/>
      <c r="Q168" s="447"/>
      <c r="R168" s="447"/>
      <c r="S168" s="436"/>
      <c r="T168" s="30"/>
      <c r="U168" s="17" t="s">
        <v>53</v>
      </c>
      <c r="V168" s="272" t="s">
        <v>528</v>
      </c>
      <c r="W168" s="119">
        <v>900</v>
      </c>
      <c r="X168" s="24" t="s">
        <v>55</v>
      </c>
      <c r="Y168" s="373">
        <v>0.34799999999999998</v>
      </c>
      <c r="Z168" s="21">
        <f t="shared" si="39"/>
        <v>313.2</v>
      </c>
      <c r="AA168" s="22">
        <f t="shared" si="40"/>
        <v>350.78399999999999</v>
      </c>
      <c r="AB168" s="31"/>
      <c r="AC168" s="23"/>
      <c r="AD168" s="23" t="s">
        <v>56</v>
      </c>
      <c r="AE168" s="23" t="s">
        <v>56</v>
      </c>
      <c r="AF168" s="398"/>
    </row>
    <row r="169" spans="1:32" ht="18" customHeight="1" x14ac:dyDescent="0.2">
      <c r="A169" s="382"/>
      <c r="B169" s="448"/>
      <c r="C169" s="436"/>
      <c r="D169" s="436"/>
      <c r="E169" s="436"/>
      <c r="F169" s="436"/>
      <c r="G169" s="436"/>
      <c r="H169" s="447"/>
      <c r="I169" s="447"/>
      <c r="J169" s="447"/>
      <c r="K169" s="447"/>
      <c r="L169" s="436"/>
      <c r="M169" s="468"/>
      <c r="N169" s="471"/>
      <c r="O169" s="447"/>
      <c r="P169" s="447"/>
      <c r="Q169" s="447"/>
      <c r="R169" s="447"/>
      <c r="S169" s="436"/>
      <c r="T169" s="30"/>
      <c r="U169" s="17" t="s">
        <v>53</v>
      </c>
      <c r="V169" s="272" t="s">
        <v>529</v>
      </c>
      <c r="W169" s="119">
        <v>3000</v>
      </c>
      <c r="X169" s="24" t="s">
        <v>55</v>
      </c>
      <c r="Y169" s="373">
        <v>7.0000000000000007E-2</v>
      </c>
      <c r="Z169" s="21">
        <f t="shared" si="39"/>
        <v>210.00000000000003</v>
      </c>
      <c r="AA169" s="22">
        <f t="shared" si="40"/>
        <v>235.20000000000005</v>
      </c>
      <c r="AB169" s="31"/>
      <c r="AC169" s="23"/>
      <c r="AD169" s="23" t="s">
        <v>56</v>
      </c>
      <c r="AE169" s="23" t="s">
        <v>56</v>
      </c>
      <c r="AF169" s="398"/>
    </row>
    <row r="170" spans="1:32" ht="18" customHeight="1" x14ac:dyDescent="0.2">
      <c r="A170" s="382"/>
      <c r="B170" s="448"/>
      <c r="C170" s="436"/>
      <c r="D170" s="436"/>
      <c r="E170" s="436"/>
      <c r="F170" s="436"/>
      <c r="G170" s="436"/>
      <c r="H170" s="447"/>
      <c r="I170" s="447"/>
      <c r="J170" s="447"/>
      <c r="K170" s="447"/>
      <c r="L170" s="436"/>
      <c r="M170" s="468"/>
      <c r="N170" s="471"/>
      <c r="O170" s="447"/>
      <c r="P170" s="447"/>
      <c r="Q170" s="447"/>
      <c r="R170" s="447"/>
      <c r="S170" s="436"/>
      <c r="T170" s="30"/>
      <c r="U170" s="17" t="s">
        <v>53</v>
      </c>
      <c r="V170" s="272" t="s">
        <v>530</v>
      </c>
      <c r="W170" s="119">
        <v>3000</v>
      </c>
      <c r="X170" s="24" t="s">
        <v>55</v>
      </c>
      <c r="Y170" s="373">
        <v>0.105</v>
      </c>
      <c r="Z170" s="21">
        <f t="shared" si="39"/>
        <v>315</v>
      </c>
      <c r="AA170" s="22">
        <f t="shared" si="40"/>
        <v>352.8</v>
      </c>
      <c r="AB170" s="31"/>
      <c r="AC170" s="23"/>
      <c r="AD170" s="23" t="s">
        <v>56</v>
      </c>
      <c r="AE170" s="23" t="s">
        <v>56</v>
      </c>
      <c r="AF170" s="398"/>
    </row>
    <row r="171" spans="1:32" ht="18" customHeight="1" x14ac:dyDescent="0.2">
      <c r="A171" s="382"/>
      <c r="B171" s="448"/>
      <c r="C171" s="436"/>
      <c r="D171" s="436"/>
      <c r="E171" s="436"/>
      <c r="F171" s="436"/>
      <c r="G171" s="436"/>
      <c r="H171" s="447"/>
      <c r="I171" s="447"/>
      <c r="J171" s="447"/>
      <c r="K171" s="447"/>
      <c r="L171" s="436"/>
      <c r="M171" s="468"/>
      <c r="N171" s="471"/>
      <c r="O171" s="447"/>
      <c r="P171" s="447"/>
      <c r="Q171" s="447"/>
      <c r="R171" s="447"/>
      <c r="S171" s="436"/>
      <c r="T171" s="30"/>
      <c r="U171" s="17" t="s">
        <v>53</v>
      </c>
      <c r="V171" s="272" t="s">
        <v>531</v>
      </c>
      <c r="W171" s="119">
        <v>300</v>
      </c>
      <c r="X171" s="24" t="s">
        <v>55</v>
      </c>
      <c r="Y171" s="373">
        <v>0.26350000000000001</v>
      </c>
      <c r="Z171" s="21">
        <f t="shared" si="39"/>
        <v>79.05</v>
      </c>
      <c r="AA171" s="22">
        <f t="shared" si="40"/>
        <v>88.536000000000001</v>
      </c>
      <c r="AB171" s="31"/>
      <c r="AC171" s="23"/>
      <c r="AD171" s="23" t="s">
        <v>56</v>
      </c>
      <c r="AE171" s="23" t="s">
        <v>56</v>
      </c>
      <c r="AF171" s="398"/>
    </row>
    <row r="172" spans="1:32" ht="18" customHeight="1" x14ac:dyDescent="0.2">
      <c r="A172" s="382"/>
      <c r="B172" s="448"/>
      <c r="C172" s="436"/>
      <c r="D172" s="436"/>
      <c r="E172" s="436"/>
      <c r="F172" s="436"/>
      <c r="G172" s="436"/>
      <c r="H172" s="447"/>
      <c r="I172" s="447"/>
      <c r="J172" s="447"/>
      <c r="K172" s="447"/>
      <c r="L172" s="436"/>
      <c r="M172" s="468"/>
      <c r="N172" s="471"/>
      <c r="O172" s="447"/>
      <c r="P172" s="447"/>
      <c r="Q172" s="447"/>
      <c r="R172" s="447"/>
      <c r="S172" s="436"/>
      <c r="T172" s="30"/>
      <c r="U172" s="17" t="s">
        <v>53</v>
      </c>
      <c r="V172" s="272" t="s">
        <v>483</v>
      </c>
      <c r="W172" s="119">
        <v>600</v>
      </c>
      <c r="X172" s="24" t="s">
        <v>55</v>
      </c>
      <c r="Y172" s="373">
        <v>2.0099999999999998</v>
      </c>
      <c r="Z172" s="21">
        <f t="shared" si="39"/>
        <v>1205.9999999999998</v>
      </c>
      <c r="AA172" s="22">
        <f t="shared" si="40"/>
        <v>1350.7199999999998</v>
      </c>
      <c r="AB172" s="31"/>
      <c r="AC172" s="23"/>
      <c r="AD172" s="23" t="s">
        <v>56</v>
      </c>
      <c r="AE172" s="23" t="s">
        <v>56</v>
      </c>
      <c r="AF172" s="398"/>
    </row>
    <row r="173" spans="1:32" ht="18" customHeight="1" x14ac:dyDescent="0.2">
      <c r="A173" s="383"/>
      <c r="B173" s="448"/>
      <c r="C173" s="436"/>
      <c r="D173" s="436"/>
      <c r="E173" s="436"/>
      <c r="F173" s="436"/>
      <c r="G173" s="436"/>
      <c r="H173" s="447"/>
      <c r="I173" s="447"/>
      <c r="J173" s="447"/>
      <c r="K173" s="447"/>
      <c r="L173" s="436"/>
      <c r="M173" s="468"/>
      <c r="N173" s="471"/>
      <c r="O173" s="447"/>
      <c r="P173" s="447"/>
      <c r="Q173" s="447"/>
      <c r="R173" s="447"/>
      <c r="S173" s="436"/>
      <c r="T173" s="30"/>
      <c r="U173" s="17" t="s">
        <v>53</v>
      </c>
      <c r="V173" s="272" t="s">
        <v>532</v>
      </c>
      <c r="W173" s="119">
        <v>300</v>
      </c>
      <c r="X173" s="24" t="s">
        <v>55</v>
      </c>
      <c r="Y173" s="373">
        <v>0.28999999999999998</v>
      </c>
      <c r="Z173" s="21">
        <f t="shared" si="39"/>
        <v>87</v>
      </c>
      <c r="AA173" s="22">
        <f t="shared" si="40"/>
        <v>97.44</v>
      </c>
      <c r="AB173" s="31"/>
      <c r="AC173" s="23"/>
      <c r="AD173" s="23" t="s">
        <v>56</v>
      </c>
      <c r="AE173" s="23" t="s">
        <v>56</v>
      </c>
      <c r="AF173" s="398"/>
    </row>
    <row r="174" spans="1:32" ht="18" customHeight="1" x14ac:dyDescent="0.2">
      <c r="A174" s="381" t="s">
        <v>150</v>
      </c>
      <c r="B174" s="448"/>
      <c r="C174" s="436"/>
      <c r="D174" s="436"/>
      <c r="E174" s="436"/>
      <c r="F174" s="436"/>
      <c r="G174" s="436"/>
      <c r="H174" s="447"/>
      <c r="I174" s="447"/>
      <c r="J174" s="447"/>
      <c r="K174" s="447"/>
      <c r="L174" s="436"/>
      <c r="M174" s="468"/>
      <c r="N174" s="471"/>
      <c r="O174" s="447"/>
      <c r="P174" s="447"/>
      <c r="Q174" s="447"/>
      <c r="R174" s="447"/>
      <c r="S174" s="436"/>
      <c r="T174" s="30"/>
      <c r="U174" s="17" t="s">
        <v>53</v>
      </c>
      <c r="V174" s="272" t="s">
        <v>533</v>
      </c>
      <c r="W174" s="119">
        <v>600</v>
      </c>
      <c r="X174" s="24" t="s">
        <v>55</v>
      </c>
      <c r="Y174" s="373">
        <v>0.626</v>
      </c>
      <c r="Z174" s="21">
        <f t="shared" si="39"/>
        <v>375.6</v>
      </c>
      <c r="AA174" s="22">
        <f t="shared" si="40"/>
        <v>420.67200000000003</v>
      </c>
      <c r="AB174" s="31"/>
      <c r="AC174" s="23"/>
      <c r="AD174" s="23" t="s">
        <v>56</v>
      </c>
      <c r="AE174" s="23" t="s">
        <v>56</v>
      </c>
      <c r="AF174" s="398"/>
    </row>
    <row r="175" spans="1:32" ht="18" customHeight="1" x14ac:dyDescent="0.2">
      <c r="A175" s="382"/>
      <c r="B175" s="448"/>
      <c r="C175" s="436"/>
      <c r="D175" s="436"/>
      <c r="E175" s="436"/>
      <c r="F175" s="436"/>
      <c r="G175" s="436"/>
      <c r="H175" s="447"/>
      <c r="I175" s="447"/>
      <c r="J175" s="447"/>
      <c r="K175" s="447"/>
      <c r="L175" s="436"/>
      <c r="M175" s="468"/>
      <c r="N175" s="471"/>
      <c r="O175" s="447"/>
      <c r="P175" s="447"/>
      <c r="Q175" s="447"/>
      <c r="R175" s="447"/>
      <c r="S175" s="436"/>
      <c r="T175" s="30"/>
      <c r="U175" s="17" t="s">
        <v>53</v>
      </c>
      <c r="V175" s="272" t="s">
        <v>534</v>
      </c>
      <c r="W175" s="119">
        <v>300</v>
      </c>
      <c r="X175" s="24" t="s">
        <v>55</v>
      </c>
      <c r="Y175" s="373">
        <v>0.3513</v>
      </c>
      <c r="Z175" s="21">
        <f t="shared" si="39"/>
        <v>105.39</v>
      </c>
      <c r="AA175" s="22">
        <f t="shared" si="40"/>
        <v>118.0368</v>
      </c>
      <c r="AB175" s="31"/>
      <c r="AC175" s="23"/>
      <c r="AD175" s="23" t="s">
        <v>56</v>
      </c>
      <c r="AE175" s="23" t="s">
        <v>56</v>
      </c>
      <c r="AF175" s="398"/>
    </row>
    <row r="176" spans="1:32" ht="18" customHeight="1" x14ac:dyDescent="0.2">
      <c r="A176" s="382"/>
      <c r="B176" s="448"/>
      <c r="C176" s="436"/>
      <c r="D176" s="436"/>
      <c r="E176" s="436"/>
      <c r="F176" s="436"/>
      <c r="G176" s="436"/>
      <c r="H176" s="447"/>
      <c r="I176" s="447"/>
      <c r="J176" s="447"/>
      <c r="K176" s="447"/>
      <c r="L176" s="436"/>
      <c r="M176" s="468"/>
      <c r="N176" s="471"/>
      <c r="O176" s="447"/>
      <c r="P176" s="447"/>
      <c r="Q176" s="447"/>
      <c r="R176" s="447"/>
      <c r="S176" s="436"/>
      <c r="T176" s="30"/>
      <c r="U176" s="17" t="s">
        <v>53</v>
      </c>
      <c r="V176" s="272" t="s">
        <v>535</v>
      </c>
      <c r="W176" s="119">
        <v>10</v>
      </c>
      <c r="X176" s="24" t="s">
        <v>55</v>
      </c>
      <c r="Y176" s="373">
        <v>22.333333</v>
      </c>
      <c r="Z176" s="21">
        <f t="shared" si="39"/>
        <v>223.33332999999999</v>
      </c>
      <c r="AA176" s="22">
        <f t="shared" si="40"/>
        <v>250.1333296</v>
      </c>
      <c r="AB176" s="31"/>
      <c r="AC176" s="23"/>
      <c r="AD176" s="23" t="s">
        <v>56</v>
      </c>
      <c r="AE176" s="23" t="s">
        <v>56</v>
      </c>
      <c r="AF176" s="398"/>
    </row>
    <row r="177" spans="1:32" ht="18" customHeight="1" x14ac:dyDescent="0.2">
      <c r="A177" s="382"/>
      <c r="B177" s="448"/>
      <c r="C177" s="436"/>
      <c r="D177" s="436"/>
      <c r="E177" s="436"/>
      <c r="F177" s="436"/>
      <c r="G177" s="436"/>
      <c r="H177" s="447"/>
      <c r="I177" s="447"/>
      <c r="J177" s="447"/>
      <c r="K177" s="447"/>
      <c r="L177" s="436"/>
      <c r="M177" s="468"/>
      <c r="N177" s="471"/>
      <c r="O177" s="447"/>
      <c r="P177" s="447"/>
      <c r="Q177" s="447"/>
      <c r="R177" s="447"/>
      <c r="S177" s="436"/>
      <c r="T177" s="30"/>
      <c r="U177" s="17" t="s">
        <v>53</v>
      </c>
      <c r="V177" s="272" t="s">
        <v>484</v>
      </c>
      <c r="W177" s="119">
        <v>100</v>
      </c>
      <c r="X177" s="24" t="s">
        <v>55</v>
      </c>
      <c r="Y177" s="373">
        <v>1.1180000000000001</v>
      </c>
      <c r="Z177" s="21">
        <f t="shared" si="39"/>
        <v>111.80000000000001</v>
      </c>
      <c r="AA177" s="22">
        <f t="shared" si="40"/>
        <v>125.21600000000001</v>
      </c>
      <c r="AB177" s="31"/>
      <c r="AC177" s="23"/>
      <c r="AD177" s="23" t="s">
        <v>56</v>
      </c>
      <c r="AE177" s="23" t="s">
        <v>56</v>
      </c>
      <c r="AF177" s="398"/>
    </row>
    <row r="178" spans="1:32" ht="18" customHeight="1" x14ac:dyDescent="0.2">
      <c r="A178" s="382"/>
      <c r="B178" s="448"/>
      <c r="C178" s="436"/>
      <c r="D178" s="436"/>
      <c r="E178" s="436"/>
      <c r="F178" s="436"/>
      <c r="G178" s="436"/>
      <c r="H178" s="447"/>
      <c r="I178" s="447"/>
      <c r="J178" s="447"/>
      <c r="K178" s="447"/>
      <c r="L178" s="436"/>
      <c r="M178" s="468"/>
      <c r="N178" s="471"/>
      <c r="O178" s="447"/>
      <c r="P178" s="447"/>
      <c r="Q178" s="447"/>
      <c r="R178" s="447"/>
      <c r="S178" s="436"/>
      <c r="T178" s="16" t="s">
        <v>161</v>
      </c>
      <c r="U178" s="17"/>
      <c r="V178" s="273" t="s">
        <v>162</v>
      </c>
      <c r="W178" s="19"/>
      <c r="X178" s="24"/>
      <c r="Y178" s="60"/>
      <c r="Z178" s="21"/>
      <c r="AA178" s="22"/>
      <c r="AB178" s="31">
        <f>AA179</f>
        <v>1249.9995199999998</v>
      </c>
      <c r="AC178" s="20"/>
      <c r="AD178" s="23"/>
      <c r="AE178" s="23"/>
      <c r="AF178" s="398"/>
    </row>
    <row r="179" spans="1:32" ht="18" customHeight="1" x14ac:dyDescent="0.2">
      <c r="A179" s="382"/>
      <c r="B179" s="448"/>
      <c r="C179" s="436"/>
      <c r="D179" s="436"/>
      <c r="E179" s="436"/>
      <c r="F179" s="436"/>
      <c r="G179" s="436"/>
      <c r="H179" s="447"/>
      <c r="I179" s="447"/>
      <c r="J179" s="447"/>
      <c r="K179" s="447"/>
      <c r="L179" s="436"/>
      <c r="M179" s="468"/>
      <c r="N179" s="471"/>
      <c r="O179" s="447"/>
      <c r="P179" s="447"/>
      <c r="Q179" s="447"/>
      <c r="R179" s="447"/>
      <c r="S179" s="436"/>
      <c r="T179" s="30"/>
      <c r="U179" s="17" t="s">
        <v>53</v>
      </c>
      <c r="V179" s="274" t="s">
        <v>163</v>
      </c>
      <c r="W179" s="19">
        <v>1</v>
      </c>
      <c r="X179" s="24" t="s">
        <v>55</v>
      </c>
      <c r="Y179" s="60">
        <f>5133.928-4017.857</f>
        <v>1116.0709999999999</v>
      </c>
      <c r="Z179" s="21">
        <f>W179*Y179</f>
        <v>1116.0709999999999</v>
      </c>
      <c r="AA179" s="22">
        <f>Z179*12%+Z179</f>
        <v>1249.9995199999998</v>
      </c>
      <c r="AB179" s="61"/>
      <c r="AC179" s="23"/>
      <c r="AD179" s="23" t="s">
        <v>56</v>
      </c>
      <c r="AE179" s="23" t="s">
        <v>56</v>
      </c>
      <c r="AF179" s="398"/>
    </row>
    <row r="180" spans="1:32" ht="18" customHeight="1" x14ac:dyDescent="0.2">
      <c r="A180" s="382"/>
      <c r="B180" s="448"/>
      <c r="C180" s="436"/>
      <c r="D180" s="436"/>
      <c r="E180" s="436"/>
      <c r="F180" s="436"/>
      <c r="G180" s="436"/>
      <c r="H180" s="447"/>
      <c r="I180" s="447"/>
      <c r="J180" s="447"/>
      <c r="K180" s="447"/>
      <c r="L180" s="436"/>
      <c r="M180" s="468"/>
      <c r="N180" s="471"/>
      <c r="O180" s="447"/>
      <c r="P180" s="447"/>
      <c r="Q180" s="447"/>
      <c r="R180" s="447"/>
      <c r="S180" s="436"/>
      <c r="T180" s="125" t="s">
        <v>164</v>
      </c>
      <c r="U180" s="118"/>
      <c r="V180" s="267" t="s">
        <v>165</v>
      </c>
      <c r="W180" s="129"/>
      <c r="X180" s="138"/>
      <c r="Y180" s="121"/>
      <c r="Z180" s="121"/>
      <c r="AA180" s="122"/>
      <c r="AB180" s="128">
        <f>AA181</f>
        <v>3000.0004159999999</v>
      </c>
      <c r="AC180" s="23"/>
      <c r="AD180" s="23"/>
      <c r="AE180" s="23"/>
      <c r="AF180" s="398"/>
    </row>
    <row r="181" spans="1:32" ht="33.950000000000003" customHeight="1" x14ac:dyDescent="0.2">
      <c r="A181" s="382"/>
      <c r="B181" s="448"/>
      <c r="C181" s="436"/>
      <c r="D181" s="436"/>
      <c r="E181" s="436"/>
      <c r="F181" s="436"/>
      <c r="G181" s="436"/>
      <c r="H181" s="447"/>
      <c r="I181" s="447"/>
      <c r="J181" s="447"/>
      <c r="K181" s="447"/>
      <c r="L181" s="436"/>
      <c r="M181" s="468"/>
      <c r="N181" s="471"/>
      <c r="O181" s="447"/>
      <c r="P181" s="447"/>
      <c r="Q181" s="447"/>
      <c r="R181" s="447"/>
      <c r="S181" s="436"/>
      <c r="T181" s="117"/>
      <c r="U181" s="118" t="s">
        <v>53</v>
      </c>
      <c r="V181" s="275" t="s">
        <v>166</v>
      </c>
      <c r="W181" s="119">
        <v>1</v>
      </c>
      <c r="X181" s="120" t="s">
        <v>55</v>
      </c>
      <c r="Y181" s="139">
        <f>5357.1428-2678.571</f>
        <v>2678.5717999999997</v>
      </c>
      <c r="Z181" s="121">
        <f>W181*Y181</f>
        <v>2678.5717999999997</v>
      </c>
      <c r="AA181" s="122">
        <f>Z181*12%+Z181</f>
        <v>3000.0004159999999</v>
      </c>
      <c r="AB181" s="124"/>
      <c r="AC181" s="23"/>
      <c r="AD181" s="23" t="s">
        <v>56</v>
      </c>
      <c r="AE181" s="23" t="s">
        <v>56</v>
      </c>
      <c r="AF181" s="398"/>
    </row>
    <row r="182" spans="1:32" ht="18" customHeight="1" x14ac:dyDescent="0.2">
      <c r="A182" s="382"/>
      <c r="B182" s="448"/>
      <c r="C182" s="436"/>
      <c r="D182" s="436"/>
      <c r="E182" s="436"/>
      <c r="F182" s="436"/>
      <c r="G182" s="436"/>
      <c r="H182" s="447"/>
      <c r="I182" s="447"/>
      <c r="J182" s="447"/>
      <c r="K182" s="447"/>
      <c r="L182" s="436"/>
      <c r="M182" s="468"/>
      <c r="N182" s="471"/>
      <c r="O182" s="447"/>
      <c r="P182" s="447"/>
      <c r="Q182" s="447"/>
      <c r="R182" s="447"/>
      <c r="S182" s="436"/>
      <c r="T182" s="125" t="s">
        <v>167</v>
      </c>
      <c r="U182" s="118"/>
      <c r="V182" s="267" t="s">
        <v>168</v>
      </c>
      <c r="W182" s="119"/>
      <c r="X182" s="120"/>
      <c r="Y182" s="139"/>
      <c r="Z182" s="121"/>
      <c r="AA182" s="122"/>
      <c r="AB182" s="128">
        <v>400</v>
      </c>
      <c r="AC182" s="23"/>
      <c r="AD182" s="23"/>
      <c r="AE182" s="23"/>
      <c r="AF182" s="398"/>
    </row>
    <row r="183" spans="1:32" ht="18" customHeight="1" x14ac:dyDescent="0.2">
      <c r="A183" s="382"/>
      <c r="B183" s="448"/>
      <c r="C183" s="436"/>
      <c r="D183" s="436"/>
      <c r="E183" s="436"/>
      <c r="F183" s="436"/>
      <c r="G183" s="436"/>
      <c r="H183" s="447"/>
      <c r="I183" s="447"/>
      <c r="J183" s="447"/>
      <c r="K183" s="447"/>
      <c r="L183" s="436"/>
      <c r="M183" s="468"/>
      <c r="N183" s="471"/>
      <c r="O183" s="447"/>
      <c r="P183" s="447"/>
      <c r="Q183" s="447"/>
      <c r="R183" s="447"/>
      <c r="S183" s="436"/>
      <c r="T183" s="126"/>
      <c r="U183" s="118" t="s">
        <v>53</v>
      </c>
      <c r="V183" s="272" t="s">
        <v>169</v>
      </c>
      <c r="W183" s="119">
        <v>1</v>
      </c>
      <c r="X183" s="120" t="s">
        <v>55</v>
      </c>
      <c r="Y183" s="139">
        <v>357.142</v>
      </c>
      <c r="Z183" s="121">
        <f>W183*Y183</f>
        <v>357.142</v>
      </c>
      <c r="AA183" s="122">
        <f>Z183*12%+Z183</f>
        <v>399.99903999999998</v>
      </c>
      <c r="AB183" s="124"/>
      <c r="AC183" s="23"/>
      <c r="AD183" s="23" t="s">
        <v>56</v>
      </c>
      <c r="AE183" s="23" t="s">
        <v>56</v>
      </c>
      <c r="AF183" s="398"/>
    </row>
    <row r="184" spans="1:32" ht="18" customHeight="1" x14ac:dyDescent="0.2">
      <c r="A184" s="382"/>
      <c r="B184" s="448"/>
      <c r="C184" s="436"/>
      <c r="D184" s="436"/>
      <c r="E184" s="436"/>
      <c r="F184" s="436"/>
      <c r="G184" s="436"/>
      <c r="H184" s="447"/>
      <c r="I184" s="447"/>
      <c r="J184" s="447"/>
      <c r="K184" s="447"/>
      <c r="L184" s="436"/>
      <c r="M184" s="468"/>
      <c r="N184" s="471"/>
      <c r="O184" s="447"/>
      <c r="P184" s="447"/>
      <c r="Q184" s="447"/>
      <c r="R184" s="447"/>
      <c r="S184" s="436"/>
      <c r="T184" s="125" t="s">
        <v>196</v>
      </c>
      <c r="U184" s="140"/>
      <c r="V184" s="267" t="s">
        <v>111</v>
      </c>
      <c r="W184" s="129"/>
      <c r="X184" s="138"/>
      <c r="Y184" s="121"/>
      <c r="Z184" s="121"/>
      <c r="AA184" s="122"/>
      <c r="AB184" s="128">
        <f>SUM(AA185:AA231)</f>
        <v>6400.0048000000024</v>
      </c>
      <c r="AC184" s="23"/>
      <c r="AD184" s="23"/>
      <c r="AE184" s="23"/>
      <c r="AF184" s="398"/>
    </row>
    <row r="185" spans="1:32" ht="18" customHeight="1" x14ac:dyDescent="0.2">
      <c r="A185" s="382"/>
      <c r="B185" s="448"/>
      <c r="C185" s="436"/>
      <c r="D185" s="436"/>
      <c r="E185" s="436"/>
      <c r="F185" s="436"/>
      <c r="G185" s="436"/>
      <c r="H185" s="447"/>
      <c r="I185" s="447"/>
      <c r="J185" s="447"/>
      <c r="K185" s="447"/>
      <c r="L185" s="436"/>
      <c r="M185" s="468"/>
      <c r="N185" s="471"/>
      <c r="O185" s="447"/>
      <c r="P185" s="447"/>
      <c r="Q185" s="447"/>
      <c r="R185" s="447"/>
      <c r="S185" s="436"/>
      <c r="T185" s="16"/>
      <c r="U185" s="62">
        <v>170402730001</v>
      </c>
      <c r="V185" s="274" t="s">
        <v>536</v>
      </c>
      <c r="W185" s="119">
        <v>15</v>
      </c>
      <c r="X185" s="120" t="s">
        <v>55</v>
      </c>
      <c r="Y185" s="139">
        <v>12</v>
      </c>
      <c r="Z185" s="21">
        <f t="shared" ref="Z185:Z231" si="41">W185*Y185</f>
        <v>180</v>
      </c>
      <c r="AA185" s="22">
        <f t="shared" ref="AA185:AA231" si="42">Z185*12%+Z185</f>
        <v>201.6</v>
      </c>
      <c r="AB185" s="31"/>
      <c r="AC185" s="23"/>
      <c r="AD185" s="23" t="s">
        <v>56</v>
      </c>
      <c r="AE185" s="23" t="s">
        <v>56</v>
      </c>
      <c r="AF185" s="398"/>
    </row>
    <row r="186" spans="1:32" ht="18" customHeight="1" x14ac:dyDescent="0.2">
      <c r="A186" s="382"/>
      <c r="B186" s="448"/>
      <c r="C186" s="436"/>
      <c r="D186" s="436"/>
      <c r="E186" s="436"/>
      <c r="F186" s="436"/>
      <c r="G186" s="436"/>
      <c r="H186" s="447"/>
      <c r="I186" s="447"/>
      <c r="J186" s="447"/>
      <c r="K186" s="447"/>
      <c r="L186" s="436"/>
      <c r="M186" s="468"/>
      <c r="N186" s="471"/>
      <c r="O186" s="447"/>
      <c r="P186" s="447"/>
      <c r="Q186" s="447"/>
      <c r="R186" s="447"/>
      <c r="S186" s="436"/>
      <c r="T186" s="16"/>
      <c r="U186" s="62">
        <v>170402730001</v>
      </c>
      <c r="V186" s="274" t="s">
        <v>537</v>
      </c>
      <c r="W186" s="119">
        <v>15</v>
      </c>
      <c r="X186" s="120" t="s">
        <v>55</v>
      </c>
      <c r="Y186" s="139">
        <v>16</v>
      </c>
      <c r="Z186" s="21">
        <f t="shared" si="41"/>
        <v>240</v>
      </c>
      <c r="AA186" s="22">
        <f t="shared" si="42"/>
        <v>268.8</v>
      </c>
      <c r="AB186" s="31"/>
      <c r="AC186" s="23"/>
      <c r="AD186" s="23" t="s">
        <v>56</v>
      </c>
      <c r="AE186" s="23" t="s">
        <v>56</v>
      </c>
      <c r="AF186" s="398"/>
    </row>
    <row r="187" spans="1:32" ht="18" customHeight="1" x14ac:dyDescent="0.2">
      <c r="A187" s="382"/>
      <c r="B187" s="448"/>
      <c r="C187" s="436"/>
      <c r="D187" s="436"/>
      <c r="E187" s="436"/>
      <c r="F187" s="436"/>
      <c r="G187" s="436"/>
      <c r="H187" s="447"/>
      <c r="I187" s="447"/>
      <c r="J187" s="447"/>
      <c r="K187" s="447"/>
      <c r="L187" s="436"/>
      <c r="M187" s="468"/>
      <c r="N187" s="471"/>
      <c r="O187" s="447"/>
      <c r="P187" s="447"/>
      <c r="Q187" s="447"/>
      <c r="R187" s="447"/>
      <c r="S187" s="436"/>
      <c r="T187" s="16"/>
      <c r="U187" s="62">
        <v>170402730001</v>
      </c>
      <c r="V187" s="274" t="s">
        <v>538</v>
      </c>
      <c r="W187" s="19">
        <v>10</v>
      </c>
      <c r="X187" s="63" t="s">
        <v>55</v>
      </c>
      <c r="Y187" s="60">
        <v>20</v>
      </c>
      <c r="Z187" s="41">
        <f t="shared" si="41"/>
        <v>200</v>
      </c>
      <c r="AA187" s="22">
        <f t="shared" si="42"/>
        <v>224</v>
      </c>
      <c r="AB187" s="31"/>
      <c r="AC187" s="23"/>
      <c r="AD187" s="23" t="s">
        <v>56</v>
      </c>
      <c r="AE187" s="23" t="s">
        <v>56</v>
      </c>
      <c r="AF187" s="398"/>
    </row>
    <row r="188" spans="1:32" ht="18" customHeight="1" x14ac:dyDescent="0.2">
      <c r="A188" s="382"/>
      <c r="B188" s="448"/>
      <c r="C188" s="436"/>
      <c r="D188" s="436"/>
      <c r="E188" s="436"/>
      <c r="F188" s="436"/>
      <c r="G188" s="436"/>
      <c r="H188" s="447"/>
      <c r="I188" s="447"/>
      <c r="J188" s="447"/>
      <c r="K188" s="447"/>
      <c r="L188" s="436"/>
      <c r="M188" s="468"/>
      <c r="N188" s="471"/>
      <c r="O188" s="447"/>
      <c r="P188" s="447"/>
      <c r="Q188" s="447"/>
      <c r="R188" s="447"/>
      <c r="S188" s="436"/>
      <c r="T188" s="16"/>
      <c r="U188" s="62">
        <v>170402730001</v>
      </c>
      <c r="V188" s="274" t="s">
        <v>539</v>
      </c>
      <c r="W188" s="19">
        <v>10</v>
      </c>
      <c r="X188" s="63" t="s">
        <v>55</v>
      </c>
      <c r="Y188" s="60">
        <v>20</v>
      </c>
      <c r="Z188" s="41">
        <f t="shared" si="41"/>
        <v>200</v>
      </c>
      <c r="AA188" s="22">
        <f t="shared" si="42"/>
        <v>224</v>
      </c>
      <c r="AB188" s="31"/>
      <c r="AC188" s="23"/>
      <c r="AD188" s="23" t="s">
        <v>56</v>
      </c>
      <c r="AE188" s="23" t="s">
        <v>56</v>
      </c>
      <c r="AF188" s="398"/>
    </row>
    <row r="189" spans="1:32" ht="18" customHeight="1" x14ac:dyDescent="0.2">
      <c r="A189" s="382"/>
      <c r="B189" s="448"/>
      <c r="C189" s="436"/>
      <c r="D189" s="436"/>
      <c r="E189" s="436"/>
      <c r="F189" s="436"/>
      <c r="G189" s="436"/>
      <c r="H189" s="447"/>
      <c r="I189" s="447"/>
      <c r="J189" s="447"/>
      <c r="K189" s="447"/>
      <c r="L189" s="436"/>
      <c r="M189" s="468"/>
      <c r="N189" s="471"/>
      <c r="O189" s="447"/>
      <c r="P189" s="447"/>
      <c r="Q189" s="447"/>
      <c r="R189" s="447"/>
      <c r="S189" s="436"/>
      <c r="T189" s="16"/>
      <c r="U189" s="62">
        <v>170402730001</v>
      </c>
      <c r="V189" s="274" t="s">
        <v>457</v>
      </c>
      <c r="W189" s="19">
        <v>5</v>
      </c>
      <c r="X189" s="63" t="s">
        <v>55</v>
      </c>
      <c r="Y189" s="60">
        <v>20</v>
      </c>
      <c r="Z189" s="41">
        <f t="shared" si="41"/>
        <v>100</v>
      </c>
      <c r="AA189" s="22">
        <f t="shared" si="42"/>
        <v>112</v>
      </c>
      <c r="AB189" s="31"/>
      <c r="AC189" s="23"/>
      <c r="AD189" s="23" t="s">
        <v>56</v>
      </c>
      <c r="AE189" s="23" t="s">
        <v>56</v>
      </c>
      <c r="AF189" s="398"/>
    </row>
    <row r="190" spans="1:32" ht="18" customHeight="1" x14ac:dyDescent="0.2">
      <c r="A190" s="382"/>
      <c r="B190" s="448"/>
      <c r="C190" s="436"/>
      <c r="D190" s="436"/>
      <c r="E190" s="436"/>
      <c r="F190" s="436"/>
      <c r="G190" s="436"/>
      <c r="H190" s="447"/>
      <c r="I190" s="447"/>
      <c r="J190" s="447"/>
      <c r="K190" s="447"/>
      <c r="L190" s="436"/>
      <c r="M190" s="468"/>
      <c r="N190" s="471"/>
      <c r="O190" s="447"/>
      <c r="P190" s="447"/>
      <c r="Q190" s="447"/>
      <c r="R190" s="447"/>
      <c r="S190" s="436"/>
      <c r="T190" s="16"/>
      <c r="U190" s="62">
        <v>170402730001</v>
      </c>
      <c r="V190" s="274" t="s">
        <v>458</v>
      </c>
      <c r="W190" s="19">
        <v>5</v>
      </c>
      <c r="X190" s="63" t="s">
        <v>55</v>
      </c>
      <c r="Y190" s="60">
        <v>20</v>
      </c>
      <c r="Z190" s="41">
        <f t="shared" si="41"/>
        <v>100</v>
      </c>
      <c r="AA190" s="22">
        <f t="shared" si="42"/>
        <v>112</v>
      </c>
      <c r="AB190" s="31"/>
      <c r="AC190" s="23"/>
      <c r="AD190" s="23" t="s">
        <v>56</v>
      </c>
      <c r="AE190" s="23" t="s">
        <v>56</v>
      </c>
      <c r="AF190" s="398"/>
    </row>
    <row r="191" spans="1:32" ht="18" customHeight="1" x14ac:dyDescent="0.2">
      <c r="A191" s="382"/>
      <c r="B191" s="448"/>
      <c r="C191" s="436"/>
      <c r="D191" s="436"/>
      <c r="E191" s="436"/>
      <c r="F191" s="436"/>
      <c r="G191" s="436"/>
      <c r="H191" s="447"/>
      <c r="I191" s="447"/>
      <c r="J191" s="447"/>
      <c r="K191" s="447"/>
      <c r="L191" s="436"/>
      <c r="M191" s="468"/>
      <c r="N191" s="471"/>
      <c r="O191" s="447"/>
      <c r="P191" s="447"/>
      <c r="Q191" s="447"/>
      <c r="R191" s="447"/>
      <c r="S191" s="436"/>
      <c r="T191" s="16"/>
      <c r="U191" s="62">
        <v>170402730001</v>
      </c>
      <c r="V191" s="274" t="s">
        <v>459</v>
      </c>
      <c r="W191" s="19">
        <v>5</v>
      </c>
      <c r="X191" s="63" t="s">
        <v>55</v>
      </c>
      <c r="Y191" s="60">
        <v>30</v>
      </c>
      <c r="Z191" s="41">
        <f t="shared" si="41"/>
        <v>150</v>
      </c>
      <c r="AA191" s="22">
        <f t="shared" si="42"/>
        <v>168</v>
      </c>
      <c r="AB191" s="31"/>
      <c r="AC191" s="23"/>
      <c r="AD191" s="23" t="s">
        <v>56</v>
      </c>
      <c r="AE191" s="23" t="s">
        <v>56</v>
      </c>
      <c r="AF191" s="398"/>
    </row>
    <row r="192" spans="1:32" ht="18" customHeight="1" x14ac:dyDescent="0.2">
      <c r="A192" s="382"/>
      <c r="B192" s="448"/>
      <c r="C192" s="436"/>
      <c r="D192" s="436"/>
      <c r="E192" s="436"/>
      <c r="F192" s="436"/>
      <c r="G192" s="436"/>
      <c r="H192" s="447"/>
      <c r="I192" s="447"/>
      <c r="J192" s="447"/>
      <c r="K192" s="447"/>
      <c r="L192" s="436"/>
      <c r="M192" s="468"/>
      <c r="N192" s="471"/>
      <c r="O192" s="447"/>
      <c r="P192" s="447"/>
      <c r="Q192" s="447"/>
      <c r="R192" s="447"/>
      <c r="S192" s="436"/>
      <c r="T192" s="16"/>
      <c r="U192" s="62">
        <v>170402730001</v>
      </c>
      <c r="V192" s="274" t="s">
        <v>460</v>
      </c>
      <c r="W192" s="19">
        <v>5</v>
      </c>
      <c r="X192" s="63" t="s">
        <v>55</v>
      </c>
      <c r="Y192" s="60">
        <v>50</v>
      </c>
      <c r="Z192" s="41">
        <f t="shared" si="41"/>
        <v>250</v>
      </c>
      <c r="AA192" s="22">
        <f t="shared" si="42"/>
        <v>280</v>
      </c>
      <c r="AB192" s="31"/>
      <c r="AC192" s="23"/>
      <c r="AD192" s="23" t="s">
        <v>56</v>
      </c>
      <c r="AE192" s="23" t="s">
        <v>56</v>
      </c>
      <c r="AF192" s="398"/>
    </row>
    <row r="193" spans="1:32" ht="18" customHeight="1" x14ac:dyDescent="0.2">
      <c r="A193" s="382"/>
      <c r="B193" s="448"/>
      <c r="C193" s="436"/>
      <c r="D193" s="436"/>
      <c r="E193" s="436"/>
      <c r="F193" s="436"/>
      <c r="G193" s="436"/>
      <c r="H193" s="447"/>
      <c r="I193" s="447"/>
      <c r="J193" s="447"/>
      <c r="K193" s="447"/>
      <c r="L193" s="436"/>
      <c r="M193" s="468"/>
      <c r="N193" s="471"/>
      <c r="O193" s="447"/>
      <c r="P193" s="447"/>
      <c r="Q193" s="447"/>
      <c r="R193" s="447"/>
      <c r="S193" s="436"/>
      <c r="T193" s="16"/>
      <c r="U193" s="62">
        <v>170402730001</v>
      </c>
      <c r="V193" s="274" t="s">
        <v>461</v>
      </c>
      <c r="W193" s="19">
        <v>5</v>
      </c>
      <c r="X193" s="63" t="s">
        <v>55</v>
      </c>
      <c r="Y193" s="60">
        <v>60</v>
      </c>
      <c r="Z193" s="41">
        <f t="shared" si="41"/>
        <v>300</v>
      </c>
      <c r="AA193" s="22">
        <f t="shared" si="42"/>
        <v>336</v>
      </c>
      <c r="AB193" s="31"/>
      <c r="AC193" s="23"/>
      <c r="AD193" s="23" t="s">
        <v>56</v>
      </c>
      <c r="AE193" s="23" t="s">
        <v>56</v>
      </c>
      <c r="AF193" s="398"/>
    </row>
    <row r="194" spans="1:32" ht="18" customHeight="1" x14ac:dyDescent="0.2">
      <c r="A194" s="382"/>
      <c r="B194" s="448"/>
      <c r="C194" s="436"/>
      <c r="D194" s="436"/>
      <c r="E194" s="436"/>
      <c r="F194" s="436"/>
      <c r="G194" s="436"/>
      <c r="H194" s="447"/>
      <c r="I194" s="447"/>
      <c r="J194" s="447"/>
      <c r="K194" s="447"/>
      <c r="L194" s="436"/>
      <c r="M194" s="468"/>
      <c r="N194" s="471"/>
      <c r="O194" s="447"/>
      <c r="P194" s="447"/>
      <c r="Q194" s="447"/>
      <c r="R194" s="447"/>
      <c r="S194" s="436"/>
      <c r="T194" s="16"/>
      <c r="U194" s="62">
        <v>170402730001</v>
      </c>
      <c r="V194" s="274" t="s">
        <v>548</v>
      </c>
      <c r="W194" s="119">
        <v>10</v>
      </c>
      <c r="X194" s="63" t="s">
        <v>55</v>
      </c>
      <c r="Y194" s="139">
        <v>40</v>
      </c>
      <c r="Z194" s="21">
        <f t="shared" si="41"/>
        <v>400</v>
      </c>
      <c r="AA194" s="22">
        <f t="shared" si="42"/>
        <v>448</v>
      </c>
      <c r="AB194" s="31"/>
      <c r="AC194" s="23"/>
      <c r="AD194" s="23" t="s">
        <v>56</v>
      </c>
      <c r="AE194" s="23" t="s">
        <v>56</v>
      </c>
      <c r="AF194" s="398"/>
    </row>
    <row r="195" spans="1:32" ht="18" customHeight="1" x14ac:dyDescent="0.2">
      <c r="A195" s="382"/>
      <c r="B195" s="448"/>
      <c r="C195" s="436"/>
      <c r="D195" s="436"/>
      <c r="E195" s="436"/>
      <c r="F195" s="436"/>
      <c r="G195" s="436"/>
      <c r="H195" s="447"/>
      <c r="I195" s="447"/>
      <c r="J195" s="447"/>
      <c r="K195" s="447"/>
      <c r="L195" s="436"/>
      <c r="M195" s="468"/>
      <c r="N195" s="471"/>
      <c r="O195" s="447"/>
      <c r="P195" s="447"/>
      <c r="Q195" s="447"/>
      <c r="R195" s="447"/>
      <c r="S195" s="436"/>
      <c r="T195" s="16"/>
      <c r="U195" s="62">
        <v>170402730001</v>
      </c>
      <c r="V195" s="274" t="s">
        <v>549</v>
      </c>
      <c r="W195" s="119">
        <v>10</v>
      </c>
      <c r="X195" s="63" t="s">
        <v>55</v>
      </c>
      <c r="Y195" s="139">
        <v>40</v>
      </c>
      <c r="Z195" s="21">
        <f t="shared" si="41"/>
        <v>400</v>
      </c>
      <c r="AA195" s="22">
        <f t="shared" si="42"/>
        <v>448</v>
      </c>
      <c r="AB195" s="31"/>
      <c r="AC195" s="23"/>
      <c r="AD195" s="23" t="s">
        <v>56</v>
      </c>
      <c r="AE195" s="23" t="s">
        <v>56</v>
      </c>
      <c r="AF195" s="398"/>
    </row>
    <row r="196" spans="1:32" ht="18" customHeight="1" x14ac:dyDescent="0.2">
      <c r="A196" s="382"/>
      <c r="B196" s="448"/>
      <c r="C196" s="436"/>
      <c r="D196" s="436"/>
      <c r="E196" s="436"/>
      <c r="F196" s="436"/>
      <c r="G196" s="436"/>
      <c r="H196" s="447"/>
      <c r="I196" s="447"/>
      <c r="J196" s="447"/>
      <c r="K196" s="447"/>
      <c r="L196" s="436"/>
      <c r="M196" s="468"/>
      <c r="N196" s="471"/>
      <c r="O196" s="447"/>
      <c r="P196" s="447"/>
      <c r="Q196" s="447"/>
      <c r="R196" s="447"/>
      <c r="S196" s="436"/>
      <c r="T196" s="16"/>
      <c r="U196" s="62">
        <v>170402730001</v>
      </c>
      <c r="V196" s="274" t="s">
        <v>497</v>
      </c>
      <c r="W196" s="19">
        <v>5</v>
      </c>
      <c r="X196" s="63" t="s">
        <v>55</v>
      </c>
      <c r="Y196" s="60">
        <v>25</v>
      </c>
      <c r="Z196" s="41">
        <f t="shared" si="41"/>
        <v>125</v>
      </c>
      <c r="AA196" s="22">
        <f t="shared" si="42"/>
        <v>140</v>
      </c>
      <c r="AB196" s="31"/>
      <c r="AC196" s="23"/>
      <c r="AD196" s="23" t="s">
        <v>56</v>
      </c>
      <c r="AE196" s="23" t="s">
        <v>56</v>
      </c>
      <c r="AF196" s="398"/>
    </row>
    <row r="197" spans="1:32" ht="18" customHeight="1" x14ac:dyDescent="0.2">
      <c r="A197" s="382"/>
      <c r="B197" s="448"/>
      <c r="C197" s="436"/>
      <c r="D197" s="436"/>
      <c r="E197" s="436"/>
      <c r="F197" s="436"/>
      <c r="G197" s="436"/>
      <c r="H197" s="447"/>
      <c r="I197" s="447"/>
      <c r="J197" s="447"/>
      <c r="K197" s="447"/>
      <c r="L197" s="436"/>
      <c r="M197" s="468"/>
      <c r="N197" s="471"/>
      <c r="O197" s="447"/>
      <c r="P197" s="447"/>
      <c r="Q197" s="447"/>
      <c r="R197" s="447"/>
      <c r="S197" s="436"/>
      <c r="T197" s="16"/>
      <c r="U197" s="62">
        <v>170402730001</v>
      </c>
      <c r="V197" s="274" t="s">
        <v>182</v>
      </c>
      <c r="W197" s="19">
        <v>5</v>
      </c>
      <c r="X197" s="63" t="s">
        <v>55</v>
      </c>
      <c r="Y197" s="60">
        <v>35</v>
      </c>
      <c r="Z197" s="41">
        <f t="shared" si="41"/>
        <v>175</v>
      </c>
      <c r="AA197" s="22">
        <f t="shared" si="42"/>
        <v>196</v>
      </c>
      <c r="AB197" s="31"/>
      <c r="AC197" s="23"/>
      <c r="AD197" s="23" t="s">
        <v>56</v>
      </c>
      <c r="AE197" s="23" t="s">
        <v>56</v>
      </c>
      <c r="AF197" s="398"/>
    </row>
    <row r="198" spans="1:32" ht="18" customHeight="1" x14ac:dyDescent="0.2">
      <c r="A198" s="382"/>
      <c r="B198" s="448"/>
      <c r="C198" s="436"/>
      <c r="D198" s="436"/>
      <c r="E198" s="436"/>
      <c r="F198" s="436"/>
      <c r="G198" s="436"/>
      <c r="H198" s="447"/>
      <c r="I198" s="447"/>
      <c r="J198" s="447"/>
      <c r="K198" s="447"/>
      <c r="L198" s="436"/>
      <c r="M198" s="468"/>
      <c r="N198" s="471"/>
      <c r="O198" s="447"/>
      <c r="P198" s="447"/>
      <c r="Q198" s="447"/>
      <c r="R198" s="447"/>
      <c r="S198" s="436"/>
      <c r="T198" s="16"/>
      <c r="U198" s="62">
        <v>170402730001</v>
      </c>
      <c r="V198" s="274" t="s">
        <v>183</v>
      </c>
      <c r="W198" s="19">
        <v>3</v>
      </c>
      <c r="X198" s="63" t="s">
        <v>55</v>
      </c>
      <c r="Y198" s="60">
        <v>10</v>
      </c>
      <c r="Z198" s="41">
        <f t="shared" si="41"/>
        <v>30</v>
      </c>
      <c r="AA198" s="22">
        <f t="shared" si="42"/>
        <v>33.6</v>
      </c>
      <c r="AB198" s="31"/>
      <c r="AC198" s="23"/>
      <c r="AD198" s="23" t="s">
        <v>56</v>
      </c>
      <c r="AE198" s="23" t="s">
        <v>56</v>
      </c>
      <c r="AF198" s="398"/>
    </row>
    <row r="199" spans="1:32" ht="18" customHeight="1" x14ac:dyDescent="0.2">
      <c r="A199" s="382"/>
      <c r="B199" s="448"/>
      <c r="C199" s="436"/>
      <c r="D199" s="436"/>
      <c r="E199" s="436"/>
      <c r="F199" s="436"/>
      <c r="G199" s="436"/>
      <c r="H199" s="447"/>
      <c r="I199" s="447"/>
      <c r="J199" s="447"/>
      <c r="K199" s="447"/>
      <c r="L199" s="436"/>
      <c r="M199" s="468"/>
      <c r="N199" s="471"/>
      <c r="O199" s="447"/>
      <c r="P199" s="447"/>
      <c r="Q199" s="447"/>
      <c r="R199" s="447"/>
      <c r="S199" s="436"/>
      <c r="T199" s="16"/>
      <c r="U199" s="62">
        <v>170402730001</v>
      </c>
      <c r="V199" s="274" t="s">
        <v>184</v>
      </c>
      <c r="W199" s="19">
        <v>3</v>
      </c>
      <c r="X199" s="63" t="s">
        <v>55</v>
      </c>
      <c r="Y199" s="60">
        <v>15</v>
      </c>
      <c r="Z199" s="41">
        <f t="shared" si="41"/>
        <v>45</v>
      </c>
      <c r="AA199" s="22">
        <f t="shared" si="42"/>
        <v>50.4</v>
      </c>
      <c r="AB199" s="31"/>
      <c r="AC199" s="23"/>
      <c r="AD199" s="23" t="s">
        <v>56</v>
      </c>
      <c r="AE199" s="23" t="s">
        <v>56</v>
      </c>
      <c r="AF199" s="398"/>
    </row>
    <row r="200" spans="1:32" ht="18" customHeight="1" x14ac:dyDescent="0.2">
      <c r="A200" s="382"/>
      <c r="B200" s="448"/>
      <c r="C200" s="436"/>
      <c r="D200" s="436"/>
      <c r="E200" s="436"/>
      <c r="F200" s="436"/>
      <c r="G200" s="436"/>
      <c r="H200" s="447"/>
      <c r="I200" s="447"/>
      <c r="J200" s="447"/>
      <c r="K200" s="447"/>
      <c r="L200" s="436"/>
      <c r="M200" s="468"/>
      <c r="N200" s="471"/>
      <c r="O200" s="447"/>
      <c r="P200" s="447"/>
      <c r="Q200" s="447"/>
      <c r="R200" s="447"/>
      <c r="S200" s="436"/>
      <c r="T200" s="16"/>
      <c r="U200" s="62">
        <v>170402730001</v>
      </c>
      <c r="V200" s="274" t="s">
        <v>185</v>
      </c>
      <c r="W200" s="19">
        <v>3</v>
      </c>
      <c r="X200" s="63" t="s">
        <v>55</v>
      </c>
      <c r="Y200" s="60">
        <v>25</v>
      </c>
      <c r="Z200" s="41">
        <f t="shared" si="41"/>
        <v>75</v>
      </c>
      <c r="AA200" s="22">
        <f t="shared" si="42"/>
        <v>84</v>
      </c>
      <c r="AB200" s="31"/>
      <c r="AC200" s="23"/>
      <c r="AD200" s="23" t="s">
        <v>56</v>
      </c>
      <c r="AE200" s="23" t="s">
        <v>56</v>
      </c>
      <c r="AF200" s="398"/>
    </row>
    <row r="201" spans="1:32" ht="18" customHeight="1" x14ac:dyDescent="0.2">
      <c r="A201" s="382"/>
      <c r="B201" s="448"/>
      <c r="C201" s="436"/>
      <c r="D201" s="436"/>
      <c r="E201" s="436"/>
      <c r="F201" s="436"/>
      <c r="G201" s="436"/>
      <c r="H201" s="447"/>
      <c r="I201" s="447"/>
      <c r="J201" s="447"/>
      <c r="K201" s="447"/>
      <c r="L201" s="436"/>
      <c r="M201" s="468"/>
      <c r="N201" s="471"/>
      <c r="O201" s="447"/>
      <c r="P201" s="447"/>
      <c r="Q201" s="447"/>
      <c r="R201" s="447"/>
      <c r="S201" s="436"/>
      <c r="T201" s="16"/>
      <c r="U201" s="62">
        <v>170402730001</v>
      </c>
      <c r="V201" s="274" t="s">
        <v>186</v>
      </c>
      <c r="W201" s="19">
        <v>3</v>
      </c>
      <c r="X201" s="63" t="s">
        <v>55</v>
      </c>
      <c r="Y201" s="60">
        <v>40</v>
      </c>
      <c r="Z201" s="41">
        <f t="shared" si="41"/>
        <v>120</v>
      </c>
      <c r="AA201" s="22">
        <f t="shared" si="42"/>
        <v>134.4</v>
      </c>
      <c r="AB201" s="31"/>
      <c r="AC201" s="23"/>
      <c r="AD201" s="23" t="s">
        <v>56</v>
      </c>
      <c r="AE201" s="23" t="s">
        <v>56</v>
      </c>
      <c r="AF201" s="398"/>
    </row>
    <row r="202" spans="1:32" ht="18" customHeight="1" x14ac:dyDescent="0.2">
      <c r="A202" s="382"/>
      <c r="B202" s="448"/>
      <c r="C202" s="436"/>
      <c r="D202" s="436"/>
      <c r="E202" s="436"/>
      <c r="F202" s="436"/>
      <c r="G202" s="436"/>
      <c r="H202" s="447"/>
      <c r="I202" s="447"/>
      <c r="J202" s="447"/>
      <c r="K202" s="447"/>
      <c r="L202" s="436"/>
      <c r="M202" s="468"/>
      <c r="N202" s="471"/>
      <c r="O202" s="447"/>
      <c r="P202" s="447"/>
      <c r="Q202" s="447"/>
      <c r="R202" s="447"/>
      <c r="S202" s="436"/>
      <c r="T202" s="16"/>
      <c r="U202" s="62">
        <v>170402730001</v>
      </c>
      <c r="V202" s="274" t="s">
        <v>462</v>
      </c>
      <c r="W202" s="19">
        <v>5</v>
      </c>
      <c r="X202" s="63" t="s">
        <v>55</v>
      </c>
      <c r="Y202" s="60">
        <v>10</v>
      </c>
      <c r="Z202" s="41">
        <f t="shared" si="41"/>
        <v>50</v>
      </c>
      <c r="AA202" s="22">
        <f t="shared" si="42"/>
        <v>56</v>
      </c>
      <c r="AB202" s="31"/>
      <c r="AC202" s="23"/>
      <c r="AD202" s="23" t="s">
        <v>56</v>
      </c>
      <c r="AE202" s="23" t="s">
        <v>56</v>
      </c>
      <c r="AF202" s="398"/>
    </row>
    <row r="203" spans="1:32" ht="18" customHeight="1" x14ac:dyDescent="0.2">
      <c r="A203" s="382"/>
      <c r="B203" s="448"/>
      <c r="C203" s="436"/>
      <c r="D203" s="436"/>
      <c r="E203" s="436"/>
      <c r="F203" s="436"/>
      <c r="G203" s="436"/>
      <c r="H203" s="447"/>
      <c r="I203" s="447"/>
      <c r="J203" s="447"/>
      <c r="K203" s="447"/>
      <c r="L203" s="436"/>
      <c r="M203" s="468"/>
      <c r="N203" s="471"/>
      <c r="O203" s="447"/>
      <c r="P203" s="447"/>
      <c r="Q203" s="447"/>
      <c r="R203" s="447"/>
      <c r="S203" s="436"/>
      <c r="T203" s="16"/>
      <c r="U203" s="62">
        <v>170402730001</v>
      </c>
      <c r="V203" s="274" t="s">
        <v>176</v>
      </c>
      <c r="W203" s="19">
        <v>5</v>
      </c>
      <c r="X203" s="63" t="s">
        <v>55</v>
      </c>
      <c r="Y203" s="60">
        <v>20</v>
      </c>
      <c r="Z203" s="41">
        <f t="shared" si="41"/>
        <v>100</v>
      </c>
      <c r="AA203" s="22">
        <f t="shared" si="42"/>
        <v>112</v>
      </c>
      <c r="AB203" s="31"/>
      <c r="AC203" s="23"/>
      <c r="AD203" s="23" t="s">
        <v>56</v>
      </c>
      <c r="AE203" s="23" t="s">
        <v>56</v>
      </c>
      <c r="AF203" s="398"/>
    </row>
    <row r="204" spans="1:32" ht="18" customHeight="1" x14ac:dyDescent="0.2">
      <c r="A204" s="383"/>
      <c r="B204" s="448"/>
      <c r="C204" s="436"/>
      <c r="D204" s="436"/>
      <c r="E204" s="436"/>
      <c r="F204" s="436"/>
      <c r="G204" s="436"/>
      <c r="H204" s="447"/>
      <c r="I204" s="447"/>
      <c r="J204" s="447"/>
      <c r="K204" s="447"/>
      <c r="L204" s="436"/>
      <c r="M204" s="468"/>
      <c r="N204" s="471"/>
      <c r="O204" s="447"/>
      <c r="P204" s="447"/>
      <c r="Q204" s="447"/>
      <c r="R204" s="447"/>
      <c r="S204" s="436"/>
      <c r="T204" s="16"/>
      <c r="U204" s="62">
        <v>170402730001</v>
      </c>
      <c r="V204" s="274" t="s">
        <v>463</v>
      </c>
      <c r="W204" s="19">
        <v>5</v>
      </c>
      <c r="X204" s="63" t="s">
        <v>55</v>
      </c>
      <c r="Y204" s="60">
        <v>10</v>
      </c>
      <c r="Z204" s="41">
        <f t="shared" si="41"/>
        <v>50</v>
      </c>
      <c r="AA204" s="22">
        <f t="shared" si="42"/>
        <v>56</v>
      </c>
      <c r="AB204" s="31"/>
      <c r="AC204" s="23"/>
      <c r="AD204" s="23" t="s">
        <v>56</v>
      </c>
      <c r="AE204" s="23" t="s">
        <v>56</v>
      </c>
      <c r="AF204" s="398"/>
    </row>
    <row r="205" spans="1:32" ht="18" customHeight="1" x14ac:dyDescent="0.2">
      <c r="A205" s="381" t="s">
        <v>150</v>
      </c>
      <c r="B205" s="448"/>
      <c r="C205" s="436"/>
      <c r="D205" s="436"/>
      <c r="E205" s="436"/>
      <c r="F205" s="436"/>
      <c r="G205" s="436"/>
      <c r="H205" s="447"/>
      <c r="I205" s="447"/>
      <c r="J205" s="447"/>
      <c r="K205" s="447"/>
      <c r="L205" s="436"/>
      <c r="M205" s="468"/>
      <c r="N205" s="471"/>
      <c r="O205" s="447"/>
      <c r="P205" s="447"/>
      <c r="Q205" s="447"/>
      <c r="R205" s="447"/>
      <c r="S205" s="436"/>
      <c r="T205" s="117"/>
      <c r="U205" s="347">
        <v>170402730001</v>
      </c>
      <c r="V205" s="272" t="s">
        <v>464</v>
      </c>
      <c r="W205" s="119">
        <v>1</v>
      </c>
      <c r="X205" s="63" t="s">
        <v>55</v>
      </c>
      <c r="Y205" s="139">
        <f>89-1.41</f>
        <v>87.59</v>
      </c>
      <c r="Z205" s="41">
        <f t="shared" si="41"/>
        <v>87.59</v>
      </c>
      <c r="AA205" s="122">
        <f t="shared" si="42"/>
        <v>98.100800000000007</v>
      </c>
      <c r="AB205" s="124"/>
      <c r="AC205" s="23"/>
      <c r="AD205" s="23" t="s">
        <v>56</v>
      </c>
      <c r="AE205" s="23" t="s">
        <v>56</v>
      </c>
      <c r="AF205" s="398"/>
    </row>
    <row r="206" spans="1:32" ht="14.25" customHeight="1" x14ac:dyDescent="0.2">
      <c r="A206" s="382"/>
      <c r="B206" s="448"/>
      <c r="C206" s="436"/>
      <c r="D206" s="436"/>
      <c r="E206" s="436"/>
      <c r="F206" s="436"/>
      <c r="G206" s="436"/>
      <c r="H206" s="447"/>
      <c r="I206" s="447"/>
      <c r="J206" s="447"/>
      <c r="K206" s="447"/>
      <c r="L206" s="436"/>
      <c r="M206" s="468"/>
      <c r="N206" s="471"/>
      <c r="O206" s="447"/>
      <c r="P206" s="447"/>
      <c r="Q206" s="447"/>
      <c r="R206" s="447"/>
      <c r="S206" s="436"/>
      <c r="T206" s="117"/>
      <c r="U206" s="347">
        <v>170402730001</v>
      </c>
      <c r="V206" s="272" t="s">
        <v>465</v>
      </c>
      <c r="W206" s="119">
        <v>10</v>
      </c>
      <c r="X206" s="63" t="s">
        <v>55</v>
      </c>
      <c r="Y206" s="139">
        <v>13.8</v>
      </c>
      <c r="Z206" s="121">
        <f t="shared" si="41"/>
        <v>138</v>
      </c>
      <c r="AA206" s="122">
        <f t="shared" si="42"/>
        <v>154.56</v>
      </c>
      <c r="AB206" s="124"/>
      <c r="AC206" s="23"/>
      <c r="AD206" s="23" t="s">
        <v>56</v>
      </c>
      <c r="AE206" s="23" t="s">
        <v>56</v>
      </c>
      <c r="AF206" s="398"/>
    </row>
    <row r="207" spans="1:32" ht="18" customHeight="1" x14ac:dyDescent="0.2">
      <c r="A207" s="382"/>
      <c r="B207" s="448"/>
      <c r="C207" s="436"/>
      <c r="D207" s="436"/>
      <c r="E207" s="436"/>
      <c r="F207" s="436"/>
      <c r="G207" s="436"/>
      <c r="H207" s="447"/>
      <c r="I207" s="447"/>
      <c r="J207" s="447"/>
      <c r="K207" s="447"/>
      <c r="L207" s="436"/>
      <c r="M207" s="468"/>
      <c r="N207" s="471"/>
      <c r="O207" s="447"/>
      <c r="P207" s="447"/>
      <c r="Q207" s="447"/>
      <c r="R207" s="447"/>
      <c r="S207" s="436"/>
      <c r="T207" s="117"/>
      <c r="U207" s="347">
        <v>170402730001</v>
      </c>
      <c r="V207" s="272" t="s">
        <v>466</v>
      </c>
      <c r="W207" s="119">
        <v>3</v>
      </c>
      <c r="X207" s="63" t="s">
        <v>55</v>
      </c>
      <c r="Y207" s="139">
        <v>50</v>
      </c>
      <c r="Z207" s="121">
        <f t="shared" si="41"/>
        <v>150</v>
      </c>
      <c r="AA207" s="122">
        <f t="shared" si="42"/>
        <v>168</v>
      </c>
      <c r="AB207" s="124"/>
      <c r="AC207" s="23"/>
      <c r="AD207" s="23" t="s">
        <v>56</v>
      </c>
      <c r="AE207" s="23" t="s">
        <v>56</v>
      </c>
      <c r="AF207" s="398"/>
    </row>
    <row r="208" spans="1:32" ht="18" customHeight="1" x14ac:dyDescent="0.2">
      <c r="A208" s="382"/>
      <c r="B208" s="448"/>
      <c r="C208" s="436"/>
      <c r="D208" s="436"/>
      <c r="E208" s="436"/>
      <c r="F208" s="436"/>
      <c r="G208" s="436"/>
      <c r="H208" s="447"/>
      <c r="I208" s="447"/>
      <c r="J208" s="447"/>
      <c r="K208" s="447"/>
      <c r="L208" s="436"/>
      <c r="M208" s="468"/>
      <c r="N208" s="471"/>
      <c r="O208" s="447"/>
      <c r="P208" s="447"/>
      <c r="Q208" s="447"/>
      <c r="R208" s="447"/>
      <c r="S208" s="436"/>
      <c r="T208" s="117"/>
      <c r="U208" s="347">
        <v>170402730001</v>
      </c>
      <c r="V208" s="272" t="s">
        <v>467</v>
      </c>
      <c r="W208" s="119">
        <v>2</v>
      </c>
      <c r="X208" s="63" t="s">
        <v>55</v>
      </c>
      <c r="Y208" s="139">
        <v>89</v>
      </c>
      <c r="Z208" s="121">
        <f t="shared" si="41"/>
        <v>178</v>
      </c>
      <c r="AA208" s="122">
        <f t="shared" si="42"/>
        <v>199.36</v>
      </c>
      <c r="AB208" s="124"/>
      <c r="AC208" s="23"/>
      <c r="AD208" s="23" t="s">
        <v>56</v>
      </c>
      <c r="AE208" s="23" t="s">
        <v>56</v>
      </c>
      <c r="AF208" s="398"/>
    </row>
    <row r="209" spans="1:32" ht="18" customHeight="1" x14ac:dyDescent="0.2">
      <c r="A209" s="382"/>
      <c r="B209" s="448"/>
      <c r="C209" s="436"/>
      <c r="D209" s="436"/>
      <c r="E209" s="436"/>
      <c r="F209" s="436"/>
      <c r="G209" s="436"/>
      <c r="H209" s="447"/>
      <c r="I209" s="447"/>
      <c r="J209" s="447"/>
      <c r="K209" s="447"/>
      <c r="L209" s="436"/>
      <c r="M209" s="468"/>
      <c r="N209" s="471"/>
      <c r="O209" s="447"/>
      <c r="P209" s="447"/>
      <c r="Q209" s="447"/>
      <c r="R209" s="447"/>
      <c r="S209" s="436"/>
      <c r="T209" s="117"/>
      <c r="U209" s="347">
        <v>170402730001</v>
      </c>
      <c r="V209" s="272" t="s">
        <v>550</v>
      </c>
      <c r="W209" s="119">
        <v>1</v>
      </c>
      <c r="X209" s="63" t="s">
        <v>55</v>
      </c>
      <c r="Y209" s="139">
        <v>89</v>
      </c>
      <c r="Z209" s="121">
        <f t="shared" si="41"/>
        <v>89</v>
      </c>
      <c r="AA209" s="122">
        <f t="shared" si="42"/>
        <v>99.68</v>
      </c>
      <c r="AB209" s="124"/>
      <c r="AC209" s="23"/>
      <c r="AD209" s="23" t="s">
        <v>56</v>
      </c>
      <c r="AE209" s="23" t="s">
        <v>56</v>
      </c>
      <c r="AF209" s="398"/>
    </row>
    <row r="210" spans="1:32" ht="18" customHeight="1" x14ac:dyDescent="0.2">
      <c r="A210" s="382"/>
      <c r="B210" s="448"/>
      <c r="C210" s="436"/>
      <c r="D210" s="436"/>
      <c r="E210" s="436"/>
      <c r="F210" s="436"/>
      <c r="G210" s="436"/>
      <c r="H210" s="447"/>
      <c r="I210" s="447"/>
      <c r="J210" s="447"/>
      <c r="K210" s="447"/>
      <c r="L210" s="436"/>
      <c r="M210" s="468"/>
      <c r="N210" s="471"/>
      <c r="O210" s="447"/>
      <c r="P210" s="447"/>
      <c r="Q210" s="447"/>
      <c r="R210" s="447"/>
      <c r="S210" s="436"/>
      <c r="T210" s="117"/>
      <c r="U210" s="347">
        <v>170402730001</v>
      </c>
      <c r="V210" s="272" t="s">
        <v>551</v>
      </c>
      <c r="W210" s="119">
        <v>1</v>
      </c>
      <c r="X210" s="63" t="s">
        <v>55</v>
      </c>
      <c r="Y210" s="139">
        <v>89</v>
      </c>
      <c r="Z210" s="121">
        <f t="shared" si="41"/>
        <v>89</v>
      </c>
      <c r="AA210" s="122">
        <f t="shared" si="42"/>
        <v>99.68</v>
      </c>
      <c r="AB210" s="124"/>
      <c r="AC210" s="23"/>
      <c r="AD210" s="23" t="s">
        <v>56</v>
      </c>
      <c r="AE210" s="23" t="s">
        <v>56</v>
      </c>
      <c r="AF210" s="398"/>
    </row>
    <row r="211" spans="1:32" ht="18" customHeight="1" x14ac:dyDescent="0.2">
      <c r="A211" s="382"/>
      <c r="B211" s="448"/>
      <c r="C211" s="436"/>
      <c r="D211" s="436"/>
      <c r="E211" s="436"/>
      <c r="F211" s="436"/>
      <c r="G211" s="436"/>
      <c r="H211" s="447"/>
      <c r="I211" s="447"/>
      <c r="J211" s="447"/>
      <c r="K211" s="447"/>
      <c r="L211" s="436"/>
      <c r="M211" s="468"/>
      <c r="N211" s="471"/>
      <c r="O211" s="447"/>
      <c r="P211" s="447"/>
      <c r="Q211" s="447"/>
      <c r="R211" s="447"/>
      <c r="S211" s="436"/>
      <c r="T211" s="117"/>
      <c r="U211" s="347">
        <v>170402730001</v>
      </c>
      <c r="V211" s="272" t="s">
        <v>498</v>
      </c>
      <c r="W211" s="119">
        <v>1</v>
      </c>
      <c r="X211" s="63" t="s">
        <v>55</v>
      </c>
      <c r="Y211" s="139">
        <v>89</v>
      </c>
      <c r="Z211" s="121">
        <f t="shared" si="41"/>
        <v>89</v>
      </c>
      <c r="AA211" s="122">
        <f t="shared" si="42"/>
        <v>99.68</v>
      </c>
      <c r="AB211" s="124"/>
      <c r="AC211" s="23"/>
      <c r="AD211" s="23" t="s">
        <v>56</v>
      </c>
      <c r="AE211" s="23" t="s">
        <v>56</v>
      </c>
      <c r="AF211" s="398"/>
    </row>
    <row r="212" spans="1:32" ht="18" customHeight="1" x14ac:dyDescent="0.2">
      <c r="A212" s="382"/>
      <c r="B212" s="448"/>
      <c r="C212" s="436"/>
      <c r="D212" s="436"/>
      <c r="E212" s="436"/>
      <c r="F212" s="436"/>
      <c r="G212" s="436"/>
      <c r="H212" s="447"/>
      <c r="I212" s="447"/>
      <c r="J212" s="447"/>
      <c r="K212" s="447"/>
      <c r="L212" s="436"/>
      <c r="M212" s="468"/>
      <c r="N212" s="471"/>
      <c r="O212" s="447"/>
      <c r="P212" s="447"/>
      <c r="Q212" s="447"/>
      <c r="R212" s="447"/>
      <c r="S212" s="436"/>
      <c r="T212" s="117"/>
      <c r="U212" s="347">
        <v>170402590001</v>
      </c>
      <c r="V212" s="272" t="s">
        <v>170</v>
      </c>
      <c r="W212" s="119">
        <v>12</v>
      </c>
      <c r="X212" s="137" t="s">
        <v>55</v>
      </c>
      <c r="Y212" s="139">
        <v>1.9</v>
      </c>
      <c r="Z212" s="121">
        <f t="shared" si="41"/>
        <v>22.799999999999997</v>
      </c>
      <c r="AA212" s="122">
        <f t="shared" si="42"/>
        <v>25.535999999999998</v>
      </c>
      <c r="AB212" s="124"/>
      <c r="AC212" s="23"/>
      <c r="AD212" s="23" t="s">
        <v>56</v>
      </c>
      <c r="AE212" s="23" t="s">
        <v>56</v>
      </c>
      <c r="AF212" s="398"/>
    </row>
    <row r="213" spans="1:32" ht="18" customHeight="1" x14ac:dyDescent="0.2">
      <c r="A213" s="382"/>
      <c r="B213" s="448"/>
      <c r="C213" s="436"/>
      <c r="D213" s="436"/>
      <c r="E213" s="436"/>
      <c r="F213" s="436"/>
      <c r="G213" s="436"/>
      <c r="H213" s="447"/>
      <c r="I213" s="447"/>
      <c r="J213" s="447"/>
      <c r="K213" s="447"/>
      <c r="L213" s="436"/>
      <c r="M213" s="468"/>
      <c r="N213" s="471"/>
      <c r="O213" s="447"/>
      <c r="P213" s="447"/>
      <c r="Q213" s="447"/>
      <c r="R213" s="447"/>
      <c r="S213" s="436"/>
      <c r="T213" s="117"/>
      <c r="U213" s="347">
        <v>170402590001</v>
      </c>
      <c r="V213" s="272" t="s">
        <v>171</v>
      </c>
      <c r="W213" s="119">
        <v>10</v>
      </c>
      <c r="X213" s="137" t="s">
        <v>55</v>
      </c>
      <c r="Y213" s="139">
        <v>1.75</v>
      </c>
      <c r="Z213" s="121">
        <f t="shared" si="41"/>
        <v>17.5</v>
      </c>
      <c r="AA213" s="122">
        <f t="shared" si="42"/>
        <v>19.600000000000001</v>
      </c>
      <c r="AB213" s="124"/>
      <c r="AC213" s="23"/>
      <c r="AD213" s="23" t="s">
        <v>56</v>
      </c>
      <c r="AE213" s="23" t="s">
        <v>56</v>
      </c>
      <c r="AF213" s="398"/>
    </row>
    <row r="214" spans="1:32" ht="18" customHeight="1" x14ac:dyDescent="0.2">
      <c r="A214" s="382"/>
      <c r="B214" s="448"/>
      <c r="C214" s="436"/>
      <c r="D214" s="436"/>
      <c r="E214" s="436"/>
      <c r="F214" s="436"/>
      <c r="G214" s="436"/>
      <c r="H214" s="447"/>
      <c r="I214" s="447"/>
      <c r="J214" s="447"/>
      <c r="K214" s="447"/>
      <c r="L214" s="436"/>
      <c r="M214" s="468"/>
      <c r="N214" s="471"/>
      <c r="O214" s="447"/>
      <c r="P214" s="447"/>
      <c r="Q214" s="447"/>
      <c r="R214" s="447"/>
      <c r="S214" s="436"/>
      <c r="T214" s="117"/>
      <c r="U214" s="347">
        <v>170402590001</v>
      </c>
      <c r="V214" s="272" t="s">
        <v>172</v>
      </c>
      <c r="W214" s="119">
        <v>10</v>
      </c>
      <c r="X214" s="137" t="s">
        <v>55</v>
      </c>
      <c r="Y214" s="139">
        <v>1.65</v>
      </c>
      <c r="Z214" s="121">
        <f t="shared" si="41"/>
        <v>16.5</v>
      </c>
      <c r="AA214" s="122">
        <f t="shared" si="42"/>
        <v>18.48</v>
      </c>
      <c r="AB214" s="124"/>
      <c r="AC214" s="23"/>
      <c r="AD214" s="23" t="s">
        <v>56</v>
      </c>
      <c r="AE214" s="23" t="s">
        <v>56</v>
      </c>
      <c r="AF214" s="398"/>
    </row>
    <row r="215" spans="1:32" ht="18" customHeight="1" x14ac:dyDescent="0.2">
      <c r="A215" s="382"/>
      <c r="B215" s="448"/>
      <c r="C215" s="436"/>
      <c r="D215" s="436"/>
      <c r="E215" s="436"/>
      <c r="F215" s="436"/>
      <c r="G215" s="436"/>
      <c r="H215" s="447"/>
      <c r="I215" s="447"/>
      <c r="J215" s="447"/>
      <c r="K215" s="447"/>
      <c r="L215" s="436"/>
      <c r="M215" s="468"/>
      <c r="N215" s="471"/>
      <c r="O215" s="447"/>
      <c r="P215" s="447"/>
      <c r="Q215" s="447"/>
      <c r="R215" s="447"/>
      <c r="S215" s="436"/>
      <c r="T215" s="117"/>
      <c r="U215" s="347">
        <v>170402730001</v>
      </c>
      <c r="V215" s="272" t="s">
        <v>173</v>
      </c>
      <c r="W215" s="119">
        <v>10</v>
      </c>
      <c r="X215" s="63" t="s">
        <v>55</v>
      </c>
      <c r="Y215" s="139">
        <v>2.0499999999999998</v>
      </c>
      <c r="Z215" s="41">
        <f t="shared" si="41"/>
        <v>20.5</v>
      </c>
      <c r="AA215" s="122">
        <f t="shared" si="42"/>
        <v>22.96</v>
      </c>
      <c r="AB215" s="124"/>
      <c r="AC215" s="23"/>
      <c r="AD215" s="23" t="s">
        <v>56</v>
      </c>
      <c r="AE215" s="23" t="s">
        <v>56</v>
      </c>
      <c r="AF215" s="398"/>
    </row>
    <row r="216" spans="1:32" s="330" customFormat="1" ht="18" customHeight="1" x14ac:dyDescent="0.2">
      <c r="A216" s="382"/>
      <c r="B216" s="448"/>
      <c r="C216" s="436"/>
      <c r="D216" s="436"/>
      <c r="E216" s="436"/>
      <c r="F216" s="436"/>
      <c r="G216" s="436"/>
      <c r="H216" s="447"/>
      <c r="I216" s="447"/>
      <c r="J216" s="447"/>
      <c r="K216" s="447"/>
      <c r="L216" s="436"/>
      <c r="M216" s="468"/>
      <c r="N216" s="471"/>
      <c r="O216" s="447"/>
      <c r="P216" s="447"/>
      <c r="Q216" s="447"/>
      <c r="R216" s="447"/>
      <c r="S216" s="436"/>
      <c r="T216" s="117"/>
      <c r="U216" s="347">
        <v>170402730001</v>
      </c>
      <c r="V216" s="272" t="s">
        <v>174</v>
      </c>
      <c r="W216" s="119">
        <v>2</v>
      </c>
      <c r="X216" s="63" t="s">
        <v>55</v>
      </c>
      <c r="Y216" s="139">
        <v>6.9</v>
      </c>
      <c r="Z216" s="41">
        <f t="shared" si="41"/>
        <v>13.8</v>
      </c>
      <c r="AA216" s="122">
        <f t="shared" si="42"/>
        <v>15.456000000000001</v>
      </c>
      <c r="AB216" s="124"/>
      <c r="AC216" s="23"/>
      <c r="AD216" s="23" t="s">
        <v>56</v>
      </c>
      <c r="AE216" s="23" t="s">
        <v>56</v>
      </c>
      <c r="AF216" s="398"/>
    </row>
    <row r="217" spans="1:32" s="330" customFormat="1" ht="18" customHeight="1" x14ac:dyDescent="0.2">
      <c r="A217" s="382"/>
      <c r="B217" s="448"/>
      <c r="C217" s="436"/>
      <c r="D217" s="436"/>
      <c r="E217" s="436"/>
      <c r="F217" s="436"/>
      <c r="G217" s="436"/>
      <c r="H217" s="447"/>
      <c r="I217" s="447"/>
      <c r="J217" s="447"/>
      <c r="K217" s="447"/>
      <c r="L217" s="436"/>
      <c r="M217" s="468"/>
      <c r="N217" s="471"/>
      <c r="O217" s="447"/>
      <c r="P217" s="447"/>
      <c r="Q217" s="447"/>
      <c r="R217" s="447"/>
      <c r="S217" s="436"/>
      <c r="T217" s="117"/>
      <c r="U217" s="347">
        <v>170402730001</v>
      </c>
      <c r="V217" s="272" t="s">
        <v>175</v>
      </c>
      <c r="W217" s="119">
        <v>2</v>
      </c>
      <c r="X217" s="63" t="s">
        <v>55</v>
      </c>
      <c r="Y217" s="139">
        <v>4.5999999999999996</v>
      </c>
      <c r="Z217" s="41">
        <f t="shared" si="41"/>
        <v>9.1999999999999993</v>
      </c>
      <c r="AA217" s="122">
        <f t="shared" si="42"/>
        <v>10.303999999999998</v>
      </c>
      <c r="AB217" s="124"/>
      <c r="AC217" s="23"/>
      <c r="AD217" s="23" t="s">
        <v>56</v>
      </c>
      <c r="AE217" s="23" t="s">
        <v>56</v>
      </c>
      <c r="AF217" s="398"/>
    </row>
    <row r="218" spans="1:32" s="330" customFormat="1" ht="18" customHeight="1" x14ac:dyDescent="0.2">
      <c r="A218" s="382"/>
      <c r="B218" s="448"/>
      <c r="C218" s="436"/>
      <c r="D218" s="436"/>
      <c r="E218" s="436"/>
      <c r="F218" s="436"/>
      <c r="G218" s="436"/>
      <c r="H218" s="447"/>
      <c r="I218" s="447"/>
      <c r="J218" s="447"/>
      <c r="K218" s="447"/>
      <c r="L218" s="436"/>
      <c r="M218" s="468"/>
      <c r="N218" s="471"/>
      <c r="O218" s="447"/>
      <c r="P218" s="447"/>
      <c r="Q218" s="447"/>
      <c r="R218" s="447"/>
      <c r="S218" s="436"/>
      <c r="T218" s="117"/>
      <c r="U218" s="347">
        <v>170402730001</v>
      </c>
      <c r="V218" s="272" t="s">
        <v>177</v>
      </c>
      <c r="W218" s="119">
        <v>5</v>
      </c>
      <c r="X218" s="63" t="s">
        <v>55</v>
      </c>
      <c r="Y218" s="139">
        <v>5</v>
      </c>
      <c r="Z218" s="41">
        <f t="shared" si="41"/>
        <v>25</v>
      </c>
      <c r="AA218" s="122">
        <f t="shared" si="42"/>
        <v>28</v>
      </c>
      <c r="AB218" s="124"/>
      <c r="AC218" s="23"/>
      <c r="AD218" s="23" t="s">
        <v>56</v>
      </c>
      <c r="AE218" s="23" t="s">
        <v>56</v>
      </c>
      <c r="AF218" s="398"/>
    </row>
    <row r="219" spans="1:32" s="330" customFormat="1" ht="18" customHeight="1" x14ac:dyDescent="0.2">
      <c r="A219" s="382"/>
      <c r="B219" s="448"/>
      <c r="C219" s="436"/>
      <c r="D219" s="436"/>
      <c r="E219" s="436"/>
      <c r="F219" s="436"/>
      <c r="G219" s="436"/>
      <c r="H219" s="447"/>
      <c r="I219" s="447"/>
      <c r="J219" s="447"/>
      <c r="K219" s="447"/>
      <c r="L219" s="436"/>
      <c r="M219" s="468"/>
      <c r="N219" s="471"/>
      <c r="O219" s="447"/>
      <c r="P219" s="447"/>
      <c r="Q219" s="447"/>
      <c r="R219" s="447"/>
      <c r="S219" s="436"/>
      <c r="T219" s="117"/>
      <c r="U219" s="347">
        <v>170402730001</v>
      </c>
      <c r="V219" s="272" t="s">
        <v>178</v>
      </c>
      <c r="W219" s="119">
        <v>2</v>
      </c>
      <c r="X219" s="63" t="s">
        <v>55</v>
      </c>
      <c r="Y219" s="139">
        <v>4.5999999999999996</v>
      </c>
      <c r="Z219" s="41">
        <f t="shared" si="41"/>
        <v>9.1999999999999993</v>
      </c>
      <c r="AA219" s="122">
        <f t="shared" si="42"/>
        <v>10.303999999999998</v>
      </c>
      <c r="AB219" s="124"/>
      <c r="AC219" s="23"/>
      <c r="AD219" s="23" t="s">
        <v>56</v>
      </c>
      <c r="AE219" s="23" t="s">
        <v>56</v>
      </c>
      <c r="AF219" s="398"/>
    </row>
    <row r="220" spans="1:32" s="330" customFormat="1" ht="18" customHeight="1" x14ac:dyDescent="0.2">
      <c r="A220" s="382"/>
      <c r="B220" s="448"/>
      <c r="C220" s="436"/>
      <c r="D220" s="436"/>
      <c r="E220" s="436"/>
      <c r="F220" s="436"/>
      <c r="G220" s="436"/>
      <c r="H220" s="447"/>
      <c r="I220" s="447"/>
      <c r="J220" s="447"/>
      <c r="K220" s="447"/>
      <c r="L220" s="436"/>
      <c r="M220" s="468"/>
      <c r="N220" s="471"/>
      <c r="O220" s="447"/>
      <c r="P220" s="447"/>
      <c r="Q220" s="447"/>
      <c r="R220" s="447"/>
      <c r="S220" s="436"/>
      <c r="T220" s="117"/>
      <c r="U220" s="347">
        <v>170402730001</v>
      </c>
      <c r="V220" s="272" t="s">
        <v>179</v>
      </c>
      <c r="W220" s="119">
        <v>2</v>
      </c>
      <c r="X220" s="63" t="s">
        <v>55</v>
      </c>
      <c r="Y220" s="139">
        <v>5.25</v>
      </c>
      <c r="Z220" s="41">
        <f t="shared" si="41"/>
        <v>10.5</v>
      </c>
      <c r="AA220" s="122">
        <f t="shared" si="42"/>
        <v>11.76</v>
      </c>
      <c r="AB220" s="124"/>
      <c r="AC220" s="23"/>
      <c r="AD220" s="23" t="s">
        <v>56</v>
      </c>
      <c r="AE220" s="23" t="s">
        <v>56</v>
      </c>
      <c r="AF220" s="398"/>
    </row>
    <row r="221" spans="1:32" s="330" customFormat="1" ht="18" customHeight="1" x14ac:dyDescent="0.2">
      <c r="A221" s="382"/>
      <c r="B221" s="448"/>
      <c r="C221" s="436"/>
      <c r="D221" s="436"/>
      <c r="E221" s="436"/>
      <c r="F221" s="436"/>
      <c r="G221" s="436"/>
      <c r="H221" s="447"/>
      <c r="I221" s="447"/>
      <c r="J221" s="447"/>
      <c r="K221" s="447"/>
      <c r="L221" s="436"/>
      <c r="M221" s="468"/>
      <c r="N221" s="471"/>
      <c r="O221" s="447"/>
      <c r="P221" s="447"/>
      <c r="Q221" s="447"/>
      <c r="R221" s="447"/>
      <c r="S221" s="436"/>
      <c r="T221" s="117"/>
      <c r="U221" s="347">
        <v>170402730001</v>
      </c>
      <c r="V221" s="272" t="s">
        <v>180</v>
      </c>
      <c r="W221" s="119">
        <v>2</v>
      </c>
      <c r="X221" s="63" t="s">
        <v>55</v>
      </c>
      <c r="Y221" s="139">
        <v>9</v>
      </c>
      <c r="Z221" s="41">
        <f t="shared" si="41"/>
        <v>18</v>
      </c>
      <c r="AA221" s="122">
        <f t="shared" si="42"/>
        <v>20.16</v>
      </c>
      <c r="AB221" s="124"/>
      <c r="AC221" s="23"/>
      <c r="AD221" s="23" t="s">
        <v>56</v>
      </c>
      <c r="AE221" s="23" t="s">
        <v>56</v>
      </c>
      <c r="AF221" s="398"/>
    </row>
    <row r="222" spans="1:32" s="330" customFormat="1" ht="18" customHeight="1" x14ac:dyDescent="0.2">
      <c r="A222" s="382"/>
      <c r="B222" s="448"/>
      <c r="C222" s="436"/>
      <c r="D222" s="436"/>
      <c r="E222" s="436"/>
      <c r="F222" s="436"/>
      <c r="G222" s="436"/>
      <c r="H222" s="447"/>
      <c r="I222" s="447"/>
      <c r="J222" s="447"/>
      <c r="K222" s="447"/>
      <c r="L222" s="436"/>
      <c r="M222" s="468"/>
      <c r="N222" s="471"/>
      <c r="O222" s="447"/>
      <c r="P222" s="447"/>
      <c r="Q222" s="447"/>
      <c r="R222" s="447"/>
      <c r="S222" s="436"/>
      <c r="T222" s="117"/>
      <c r="U222" s="347">
        <v>170402730001</v>
      </c>
      <c r="V222" s="272" t="s">
        <v>181</v>
      </c>
      <c r="W222" s="119">
        <v>5</v>
      </c>
      <c r="X222" s="63" t="s">
        <v>55</v>
      </c>
      <c r="Y222" s="139">
        <v>9</v>
      </c>
      <c r="Z222" s="41">
        <f t="shared" si="41"/>
        <v>45</v>
      </c>
      <c r="AA222" s="122">
        <f t="shared" si="42"/>
        <v>50.4</v>
      </c>
      <c r="AB222" s="124"/>
      <c r="AC222" s="23"/>
      <c r="AD222" s="23" t="s">
        <v>56</v>
      </c>
      <c r="AE222" s="23" t="s">
        <v>56</v>
      </c>
      <c r="AF222" s="398"/>
    </row>
    <row r="223" spans="1:32" s="330" customFormat="1" ht="18" customHeight="1" x14ac:dyDescent="0.2">
      <c r="A223" s="382"/>
      <c r="B223" s="448"/>
      <c r="C223" s="436"/>
      <c r="D223" s="436"/>
      <c r="E223" s="436"/>
      <c r="F223" s="436"/>
      <c r="G223" s="436"/>
      <c r="H223" s="447"/>
      <c r="I223" s="447"/>
      <c r="J223" s="447"/>
      <c r="K223" s="447"/>
      <c r="L223" s="436"/>
      <c r="M223" s="468"/>
      <c r="N223" s="471"/>
      <c r="O223" s="447"/>
      <c r="P223" s="447"/>
      <c r="Q223" s="447"/>
      <c r="R223" s="447"/>
      <c r="S223" s="436"/>
      <c r="T223" s="117"/>
      <c r="U223" s="347">
        <v>170402730001</v>
      </c>
      <c r="V223" s="272" t="s">
        <v>187</v>
      </c>
      <c r="W223" s="119">
        <v>5</v>
      </c>
      <c r="X223" s="63" t="s">
        <v>55</v>
      </c>
      <c r="Y223" s="139">
        <v>12.5</v>
      </c>
      <c r="Z223" s="41">
        <f t="shared" si="41"/>
        <v>62.5</v>
      </c>
      <c r="AA223" s="122">
        <f t="shared" si="42"/>
        <v>70</v>
      </c>
      <c r="AB223" s="124"/>
      <c r="AC223" s="23"/>
      <c r="AD223" s="23" t="s">
        <v>56</v>
      </c>
      <c r="AE223" s="23" t="s">
        <v>56</v>
      </c>
      <c r="AF223" s="398"/>
    </row>
    <row r="224" spans="1:32" s="330" customFormat="1" ht="18" customHeight="1" x14ac:dyDescent="0.2">
      <c r="A224" s="382"/>
      <c r="B224" s="448"/>
      <c r="C224" s="436"/>
      <c r="D224" s="436"/>
      <c r="E224" s="436"/>
      <c r="F224" s="436"/>
      <c r="G224" s="436"/>
      <c r="H224" s="447"/>
      <c r="I224" s="447"/>
      <c r="J224" s="447"/>
      <c r="K224" s="447"/>
      <c r="L224" s="436"/>
      <c r="M224" s="468"/>
      <c r="N224" s="471"/>
      <c r="O224" s="447"/>
      <c r="P224" s="447"/>
      <c r="Q224" s="447"/>
      <c r="R224" s="447"/>
      <c r="S224" s="436"/>
      <c r="T224" s="117"/>
      <c r="U224" s="347">
        <v>170402730001</v>
      </c>
      <c r="V224" s="272" t="s">
        <v>188</v>
      </c>
      <c r="W224" s="119">
        <v>6</v>
      </c>
      <c r="X224" s="63" t="s">
        <v>55</v>
      </c>
      <c r="Y224" s="139">
        <v>19.2</v>
      </c>
      <c r="Z224" s="41">
        <f t="shared" si="41"/>
        <v>115.19999999999999</v>
      </c>
      <c r="AA224" s="122">
        <f t="shared" si="42"/>
        <v>129.024</v>
      </c>
      <c r="AB224" s="124"/>
      <c r="AC224" s="23"/>
      <c r="AD224" s="23" t="s">
        <v>56</v>
      </c>
      <c r="AE224" s="23" t="s">
        <v>56</v>
      </c>
      <c r="AF224" s="398"/>
    </row>
    <row r="225" spans="1:32" s="330" customFormat="1" ht="18" customHeight="1" x14ac:dyDescent="0.2">
      <c r="A225" s="382"/>
      <c r="B225" s="448"/>
      <c r="C225" s="436"/>
      <c r="D225" s="436"/>
      <c r="E225" s="436"/>
      <c r="F225" s="436"/>
      <c r="G225" s="436"/>
      <c r="H225" s="447"/>
      <c r="I225" s="447"/>
      <c r="J225" s="447"/>
      <c r="K225" s="447"/>
      <c r="L225" s="436"/>
      <c r="M225" s="468"/>
      <c r="N225" s="471"/>
      <c r="O225" s="447"/>
      <c r="P225" s="447"/>
      <c r="Q225" s="447"/>
      <c r="R225" s="447"/>
      <c r="S225" s="436"/>
      <c r="T225" s="117"/>
      <c r="U225" s="347">
        <v>170402730001</v>
      </c>
      <c r="V225" s="272" t="s">
        <v>189</v>
      </c>
      <c r="W225" s="119">
        <v>2</v>
      </c>
      <c r="X225" s="63" t="s">
        <v>55</v>
      </c>
      <c r="Y225" s="139">
        <v>25</v>
      </c>
      <c r="Z225" s="41">
        <f t="shared" si="41"/>
        <v>50</v>
      </c>
      <c r="AA225" s="122">
        <f t="shared" si="42"/>
        <v>56</v>
      </c>
      <c r="AB225" s="124"/>
      <c r="AC225" s="23"/>
      <c r="AD225" s="23" t="s">
        <v>56</v>
      </c>
      <c r="AE225" s="23" t="s">
        <v>56</v>
      </c>
      <c r="AF225" s="398"/>
    </row>
    <row r="226" spans="1:32" s="330" customFormat="1" ht="18" customHeight="1" x14ac:dyDescent="0.2">
      <c r="A226" s="382"/>
      <c r="B226" s="448"/>
      <c r="C226" s="436"/>
      <c r="D226" s="436"/>
      <c r="E226" s="436"/>
      <c r="F226" s="436"/>
      <c r="G226" s="436"/>
      <c r="H226" s="447"/>
      <c r="I226" s="447"/>
      <c r="J226" s="447"/>
      <c r="K226" s="447"/>
      <c r="L226" s="436"/>
      <c r="M226" s="468"/>
      <c r="N226" s="471"/>
      <c r="O226" s="447"/>
      <c r="P226" s="447"/>
      <c r="Q226" s="447"/>
      <c r="R226" s="447"/>
      <c r="S226" s="436"/>
      <c r="T226" s="117"/>
      <c r="U226" s="347">
        <v>170402730001</v>
      </c>
      <c r="V226" s="272" t="s">
        <v>190</v>
      </c>
      <c r="W226" s="119">
        <v>1</v>
      </c>
      <c r="X226" s="63" t="s">
        <v>55</v>
      </c>
      <c r="Y226" s="139">
        <v>35</v>
      </c>
      <c r="Z226" s="41">
        <f t="shared" si="41"/>
        <v>35</v>
      </c>
      <c r="AA226" s="122">
        <f t="shared" si="42"/>
        <v>39.200000000000003</v>
      </c>
      <c r="AB226" s="124"/>
      <c r="AC226" s="23"/>
      <c r="AD226" s="23" t="s">
        <v>56</v>
      </c>
      <c r="AE226" s="23" t="s">
        <v>56</v>
      </c>
      <c r="AF226" s="398"/>
    </row>
    <row r="227" spans="1:32" s="330" customFormat="1" ht="18" customHeight="1" x14ac:dyDescent="0.2">
      <c r="A227" s="382"/>
      <c r="B227" s="448"/>
      <c r="C227" s="436"/>
      <c r="D227" s="436"/>
      <c r="E227" s="436"/>
      <c r="F227" s="436"/>
      <c r="G227" s="436"/>
      <c r="H227" s="447"/>
      <c r="I227" s="447"/>
      <c r="J227" s="447"/>
      <c r="K227" s="447"/>
      <c r="L227" s="436"/>
      <c r="M227" s="468"/>
      <c r="N227" s="471"/>
      <c r="O227" s="447"/>
      <c r="P227" s="447"/>
      <c r="Q227" s="447"/>
      <c r="R227" s="447"/>
      <c r="S227" s="436"/>
      <c r="T227" s="117"/>
      <c r="U227" s="347">
        <v>170402730001</v>
      </c>
      <c r="V227" s="272" t="s">
        <v>191</v>
      </c>
      <c r="W227" s="119">
        <v>1</v>
      </c>
      <c r="X227" s="63" t="s">
        <v>55</v>
      </c>
      <c r="Y227" s="139">
        <v>65</v>
      </c>
      <c r="Z227" s="41">
        <f t="shared" si="41"/>
        <v>65</v>
      </c>
      <c r="AA227" s="122">
        <f t="shared" si="42"/>
        <v>72.8</v>
      </c>
      <c r="AB227" s="124"/>
      <c r="AC227" s="23"/>
      <c r="AD227" s="23" t="s">
        <v>56</v>
      </c>
      <c r="AE227" s="23" t="s">
        <v>56</v>
      </c>
      <c r="AF227" s="398"/>
    </row>
    <row r="228" spans="1:32" s="330" customFormat="1" ht="18" customHeight="1" x14ac:dyDescent="0.2">
      <c r="A228" s="382"/>
      <c r="B228" s="448"/>
      <c r="C228" s="436"/>
      <c r="D228" s="436"/>
      <c r="E228" s="436"/>
      <c r="F228" s="436"/>
      <c r="G228" s="436"/>
      <c r="H228" s="447"/>
      <c r="I228" s="447"/>
      <c r="J228" s="447"/>
      <c r="K228" s="447"/>
      <c r="L228" s="436"/>
      <c r="M228" s="468"/>
      <c r="N228" s="471"/>
      <c r="O228" s="447"/>
      <c r="P228" s="447"/>
      <c r="Q228" s="447"/>
      <c r="R228" s="447"/>
      <c r="S228" s="436"/>
      <c r="T228" s="117"/>
      <c r="U228" s="347">
        <v>170402730001</v>
      </c>
      <c r="V228" s="272" t="s">
        <v>192</v>
      </c>
      <c r="W228" s="119">
        <v>4</v>
      </c>
      <c r="X228" s="63" t="s">
        <v>55</v>
      </c>
      <c r="Y228" s="139">
        <v>56</v>
      </c>
      <c r="Z228" s="41">
        <f t="shared" si="41"/>
        <v>224</v>
      </c>
      <c r="AA228" s="122">
        <f t="shared" si="42"/>
        <v>250.88</v>
      </c>
      <c r="AB228" s="124"/>
      <c r="AC228" s="23"/>
      <c r="AD228" s="23" t="s">
        <v>56</v>
      </c>
      <c r="AE228" s="23" t="s">
        <v>56</v>
      </c>
      <c r="AF228" s="398"/>
    </row>
    <row r="229" spans="1:32" s="330" customFormat="1" ht="18" customHeight="1" x14ac:dyDescent="0.2">
      <c r="A229" s="382"/>
      <c r="B229" s="448"/>
      <c r="C229" s="436"/>
      <c r="D229" s="436"/>
      <c r="E229" s="436"/>
      <c r="F229" s="436"/>
      <c r="G229" s="436"/>
      <c r="H229" s="447"/>
      <c r="I229" s="447"/>
      <c r="J229" s="447"/>
      <c r="K229" s="447"/>
      <c r="L229" s="436"/>
      <c r="M229" s="468"/>
      <c r="N229" s="471"/>
      <c r="O229" s="447"/>
      <c r="P229" s="447"/>
      <c r="Q229" s="447"/>
      <c r="R229" s="447"/>
      <c r="S229" s="436"/>
      <c r="T229" s="117"/>
      <c r="U229" s="347">
        <v>170402730001</v>
      </c>
      <c r="V229" s="272" t="s">
        <v>193</v>
      </c>
      <c r="W229" s="119">
        <v>4</v>
      </c>
      <c r="X229" s="63" t="s">
        <v>55</v>
      </c>
      <c r="Y229" s="139">
        <v>70</v>
      </c>
      <c r="Z229" s="41">
        <f t="shared" si="41"/>
        <v>280</v>
      </c>
      <c r="AA229" s="122">
        <f t="shared" si="42"/>
        <v>313.60000000000002</v>
      </c>
      <c r="AB229" s="124"/>
      <c r="AC229" s="23"/>
      <c r="AD229" s="23" t="s">
        <v>56</v>
      </c>
      <c r="AE229" s="23" t="s">
        <v>56</v>
      </c>
      <c r="AF229" s="398"/>
    </row>
    <row r="230" spans="1:32" s="330" customFormat="1" ht="18" customHeight="1" x14ac:dyDescent="0.2">
      <c r="A230" s="382"/>
      <c r="B230" s="448"/>
      <c r="C230" s="436"/>
      <c r="D230" s="436"/>
      <c r="E230" s="436"/>
      <c r="F230" s="436"/>
      <c r="G230" s="436"/>
      <c r="H230" s="447"/>
      <c r="I230" s="447"/>
      <c r="J230" s="447"/>
      <c r="K230" s="447"/>
      <c r="L230" s="436"/>
      <c r="M230" s="468"/>
      <c r="N230" s="471"/>
      <c r="O230" s="447"/>
      <c r="P230" s="447"/>
      <c r="Q230" s="447"/>
      <c r="R230" s="447"/>
      <c r="S230" s="436"/>
      <c r="T230" s="117"/>
      <c r="U230" s="347">
        <v>170402730001</v>
      </c>
      <c r="V230" s="272" t="s">
        <v>194</v>
      </c>
      <c r="W230" s="119">
        <v>4</v>
      </c>
      <c r="X230" s="63" t="s">
        <v>55</v>
      </c>
      <c r="Y230" s="139">
        <v>69</v>
      </c>
      <c r="Z230" s="41">
        <f t="shared" si="41"/>
        <v>276</v>
      </c>
      <c r="AA230" s="122">
        <f t="shared" si="42"/>
        <v>309.12</v>
      </c>
      <c r="AB230" s="124"/>
      <c r="AC230" s="23"/>
      <c r="AD230" s="23" t="s">
        <v>56</v>
      </c>
      <c r="AE230" s="23" t="s">
        <v>56</v>
      </c>
      <c r="AF230" s="398"/>
    </row>
    <row r="231" spans="1:32" s="330" customFormat="1" ht="18" customHeight="1" x14ac:dyDescent="0.2">
      <c r="A231" s="382"/>
      <c r="B231" s="448"/>
      <c r="C231" s="436"/>
      <c r="D231" s="436"/>
      <c r="E231" s="436"/>
      <c r="F231" s="436"/>
      <c r="G231" s="436"/>
      <c r="H231" s="447"/>
      <c r="I231" s="447"/>
      <c r="J231" s="447"/>
      <c r="K231" s="447"/>
      <c r="L231" s="436"/>
      <c r="M231" s="468"/>
      <c r="N231" s="471"/>
      <c r="O231" s="447"/>
      <c r="P231" s="447"/>
      <c r="Q231" s="447"/>
      <c r="R231" s="447"/>
      <c r="S231" s="436"/>
      <c r="T231" s="117"/>
      <c r="U231" s="347">
        <v>170402730001</v>
      </c>
      <c r="V231" s="272" t="s">
        <v>195</v>
      </c>
      <c r="W231" s="119">
        <v>4</v>
      </c>
      <c r="X231" s="63" t="s">
        <v>55</v>
      </c>
      <c r="Y231" s="139">
        <v>72</v>
      </c>
      <c r="Z231" s="41">
        <f t="shared" si="41"/>
        <v>288</v>
      </c>
      <c r="AA231" s="122">
        <f t="shared" si="42"/>
        <v>322.56</v>
      </c>
      <c r="AB231" s="124"/>
      <c r="AC231" s="23"/>
      <c r="AD231" s="23" t="s">
        <v>56</v>
      </c>
      <c r="AE231" s="23" t="s">
        <v>56</v>
      </c>
      <c r="AF231" s="398"/>
    </row>
    <row r="232" spans="1:32" s="166" customFormat="1" ht="18" customHeight="1" x14ac:dyDescent="0.2">
      <c r="A232" s="382"/>
      <c r="B232" s="448"/>
      <c r="C232" s="436"/>
      <c r="D232" s="436"/>
      <c r="E232" s="436"/>
      <c r="F232" s="436"/>
      <c r="G232" s="436"/>
      <c r="H232" s="447"/>
      <c r="I232" s="447"/>
      <c r="J232" s="447"/>
      <c r="K232" s="447"/>
      <c r="L232" s="436"/>
      <c r="M232" s="468"/>
      <c r="N232" s="471"/>
      <c r="O232" s="447"/>
      <c r="P232" s="447"/>
      <c r="Q232" s="447"/>
      <c r="R232" s="447"/>
      <c r="S232" s="436"/>
      <c r="T232" s="125" t="s">
        <v>364</v>
      </c>
      <c r="U232" s="140"/>
      <c r="V232" s="267" t="s">
        <v>115</v>
      </c>
      <c r="W232" s="119"/>
      <c r="X232" s="137"/>
      <c r="Y232" s="139"/>
      <c r="Z232" s="41"/>
      <c r="AA232" s="122"/>
      <c r="AB232" s="124">
        <f>AA233+AA234+AA235</f>
        <v>3000.0006399999997</v>
      </c>
      <c r="AC232" s="23"/>
      <c r="AD232" s="23"/>
      <c r="AE232" s="23"/>
      <c r="AF232" s="398"/>
    </row>
    <row r="233" spans="1:32" s="330" customFormat="1" ht="18" customHeight="1" x14ac:dyDescent="0.2">
      <c r="A233" s="382"/>
      <c r="B233" s="448"/>
      <c r="C233" s="436"/>
      <c r="D233" s="436"/>
      <c r="E233" s="436"/>
      <c r="F233" s="436"/>
      <c r="G233" s="436"/>
      <c r="H233" s="447"/>
      <c r="I233" s="447"/>
      <c r="J233" s="447"/>
      <c r="K233" s="447"/>
      <c r="L233" s="436"/>
      <c r="M233" s="468"/>
      <c r="N233" s="471"/>
      <c r="O233" s="447"/>
      <c r="P233" s="447"/>
      <c r="Q233" s="447"/>
      <c r="R233" s="447"/>
      <c r="S233" s="436"/>
      <c r="T233" s="348"/>
      <c r="U233" s="140"/>
      <c r="V233" s="285" t="s">
        <v>116</v>
      </c>
      <c r="W233" s="129">
        <v>3</v>
      </c>
      <c r="X233" s="120" t="s">
        <v>55</v>
      </c>
      <c r="Y233" s="139">
        <v>43</v>
      </c>
      <c r="Z233" s="41">
        <f>W233*Y233</f>
        <v>129</v>
      </c>
      <c r="AA233" s="122">
        <f>Z233*12%+Z233</f>
        <v>144.47999999999999</v>
      </c>
      <c r="AB233" s="124"/>
      <c r="AC233" s="23"/>
      <c r="AD233" s="23" t="s">
        <v>56</v>
      </c>
      <c r="AE233" s="23" t="s">
        <v>56</v>
      </c>
      <c r="AF233" s="398"/>
    </row>
    <row r="234" spans="1:32" s="166" customFormat="1" ht="18" customHeight="1" x14ac:dyDescent="0.2">
      <c r="A234" s="382"/>
      <c r="B234" s="448"/>
      <c r="C234" s="436"/>
      <c r="D234" s="436"/>
      <c r="E234" s="436"/>
      <c r="F234" s="436"/>
      <c r="G234" s="436"/>
      <c r="H234" s="447"/>
      <c r="I234" s="447"/>
      <c r="J234" s="447"/>
      <c r="K234" s="447"/>
      <c r="L234" s="436"/>
      <c r="M234" s="468"/>
      <c r="N234" s="471"/>
      <c r="O234" s="447"/>
      <c r="P234" s="447"/>
      <c r="Q234" s="447"/>
      <c r="R234" s="447"/>
      <c r="S234" s="436"/>
      <c r="T234" s="349"/>
      <c r="U234" s="347"/>
      <c r="V234" s="272" t="s">
        <v>372</v>
      </c>
      <c r="W234" s="119">
        <v>6</v>
      </c>
      <c r="X234" s="137" t="s">
        <v>55</v>
      </c>
      <c r="Y234" s="139">
        <v>89.662000000000006</v>
      </c>
      <c r="Z234" s="41">
        <f>W234*Y234</f>
        <v>537.97199999999998</v>
      </c>
      <c r="AA234" s="122">
        <f>Z234*12%+Z234</f>
        <v>602.52864</v>
      </c>
      <c r="AB234" s="124"/>
      <c r="AC234" s="23"/>
      <c r="AD234" s="23" t="s">
        <v>56</v>
      </c>
      <c r="AE234" s="23" t="s">
        <v>56</v>
      </c>
      <c r="AF234" s="398"/>
    </row>
    <row r="235" spans="1:32" s="330" customFormat="1" ht="18" customHeight="1" x14ac:dyDescent="0.2">
      <c r="A235" s="382"/>
      <c r="B235" s="448"/>
      <c r="C235" s="436"/>
      <c r="D235" s="436"/>
      <c r="E235" s="436"/>
      <c r="F235" s="436"/>
      <c r="G235" s="436"/>
      <c r="H235" s="447"/>
      <c r="I235" s="447"/>
      <c r="J235" s="447"/>
      <c r="K235" s="447"/>
      <c r="L235" s="436"/>
      <c r="M235" s="468"/>
      <c r="N235" s="471"/>
      <c r="O235" s="447"/>
      <c r="P235" s="447"/>
      <c r="Q235" s="447"/>
      <c r="R235" s="447"/>
      <c r="S235" s="436"/>
      <c r="T235" s="349"/>
      <c r="U235" s="347"/>
      <c r="V235" s="350" t="s">
        <v>405</v>
      </c>
      <c r="W235" s="119">
        <v>188</v>
      </c>
      <c r="X235" s="137" t="s">
        <v>55</v>
      </c>
      <c r="Y235" s="139">
        <v>10.7</v>
      </c>
      <c r="Z235" s="41">
        <f>W235*Y235</f>
        <v>2011.6</v>
      </c>
      <c r="AA235" s="122">
        <f>Z235*12%+Z235</f>
        <v>2252.9919999999997</v>
      </c>
      <c r="AB235" s="124"/>
      <c r="AC235" s="23"/>
      <c r="AD235" s="23" t="s">
        <v>56</v>
      </c>
      <c r="AE235" s="23" t="s">
        <v>56</v>
      </c>
      <c r="AF235" s="398"/>
    </row>
    <row r="236" spans="1:32" ht="18" customHeight="1" x14ac:dyDescent="0.2">
      <c r="A236" s="383"/>
      <c r="B236" s="448"/>
      <c r="C236" s="436"/>
      <c r="D236" s="436"/>
      <c r="E236" s="436"/>
      <c r="F236" s="436"/>
      <c r="G236" s="436"/>
      <c r="H236" s="447"/>
      <c r="I236" s="447"/>
      <c r="J236" s="447"/>
      <c r="K236" s="447"/>
      <c r="L236" s="436"/>
      <c r="M236" s="468"/>
      <c r="N236" s="471"/>
      <c r="O236" s="447"/>
      <c r="P236" s="447"/>
      <c r="Q236" s="447"/>
      <c r="R236" s="447"/>
      <c r="S236" s="436"/>
      <c r="T236" s="351" t="s">
        <v>197</v>
      </c>
      <c r="U236" s="352"/>
      <c r="V236" s="353"/>
      <c r="W236" s="354"/>
      <c r="X236" s="137"/>
      <c r="Y236" s="121"/>
      <c r="Z236" s="41"/>
      <c r="AA236" s="122"/>
      <c r="AB236" s="124"/>
      <c r="AC236" s="23"/>
      <c r="AD236" s="23"/>
      <c r="AE236" s="23"/>
      <c r="AF236" s="398"/>
    </row>
    <row r="237" spans="1:32" ht="18" customHeight="1" x14ac:dyDescent="0.2">
      <c r="A237" s="381" t="s">
        <v>150</v>
      </c>
      <c r="B237" s="448"/>
      <c r="C237" s="436"/>
      <c r="D237" s="436"/>
      <c r="E237" s="436"/>
      <c r="F237" s="436"/>
      <c r="G237" s="436"/>
      <c r="H237" s="447"/>
      <c r="I237" s="447"/>
      <c r="J237" s="447"/>
      <c r="K237" s="447"/>
      <c r="L237" s="436"/>
      <c r="M237" s="468"/>
      <c r="N237" s="471"/>
      <c r="O237" s="447"/>
      <c r="P237" s="447"/>
      <c r="Q237" s="447"/>
      <c r="R237" s="447"/>
      <c r="S237" s="436"/>
      <c r="T237" s="117" t="s">
        <v>65</v>
      </c>
      <c r="U237" s="355"/>
      <c r="V237" s="356" t="s">
        <v>66</v>
      </c>
      <c r="W237" s="354"/>
      <c r="X237" s="137"/>
      <c r="Y237" s="121"/>
      <c r="Z237" s="41"/>
      <c r="AA237" s="122"/>
      <c r="AB237" s="124">
        <f>AA238+AA239+AA240</f>
        <v>91210.86</v>
      </c>
      <c r="AC237" s="23"/>
      <c r="AD237" s="23"/>
      <c r="AE237" s="23"/>
      <c r="AF237" s="398"/>
    </row>
    <row r="238" spans="1:32" ht="33.950000000000003" customHeight="1" x14ac:dyDescent="0.2">
      <c r="A238" s="382"/>
      <c r="B238" s="448"/>
      <c r="C238" s="436"/>
      <c r="D238" s="436"/>
      <c r="E238" s="436"/>
      <c r="F238" s="436"/>
      <c r="G238" s="436"/>
      <c r="H238" s="447"/>
      <c r="I238" s="447"/>
      <c r="J238" s="447"/>
      <c r="K238" s="447"/>
      <c r="L238" s="436"/>
      <c r="M238" s="468"/>
      <c r="N238" s="471"/>
      <c r="O238" s="447"/>
      <c r="P238" s="447"/>
      <c r="Q238" s="447"/>
      <c r="R238" s="447"/>
      <c r="S238" s="436"/>
      <c r="T238" s="117"/>
      <c r="U238" s="118" t="s">
        <v>53</v>
      </c>
      <c r="V238" s="277" t="s">
        <v>198</v>
      </c>
      <c r="W238" s="354">
        <v>1</v>
      </c>
      <c r="X238" s="137" t="s">
        <v>55</v>
      </c>
      <c r="Y238" s="66">
        <v>27754.23</v>
      </c>
      <c r="Z238" s="66">
        <v>27754.23</v>
      </c>
      <c r="AA238" s="66">
        <v>27754.23</v>
      </c>
      <c r="AB238" s="124"/>
      <c r="AC238" s="23" t="s">
        <v>56</v>
      </c>
      <c r="AD238" s="23" t="s">
        <v>56</v>
      </c>
      <c r="AE238" s="23"/>
      <c r="AF238" s="398"/>
    </row>
    <row r="239" spans="1:32" ht="33.950000000000003" customHeight="1" x14ac:dyDescent="0.2">
      <c r="A239" s="382"/>
      <c r="B239" s="448"/>
      <c r="C239" s="436"/>
      <c r="D239" s="436"/>
      <c r="E239" s="436"/>
      <c r="F239" s="436"/>
      <c r="G239" s="436"/>
      <c r="H239" s="447"/>
      <c r="I239" s="447"/>
      <c r="J239" s="447"/>
      <c r="K239" s="447"/>
      <c r="L239" s="436"/>
      <c r="M239" s="468"/>
      <c r="N239" s="471"/>
      <c r="O239" s="447"/>
      <c r="P239" s="447"/>
      <c r="Q239" s="447"/>
      <c r="R239" s="447"/>
      <c r="S239" s="436"/>
      <c r="T239" s="16"/>
      <c r="U239" s="17" t="s">
        <v>53</v>
      </c>
      <c r="V239" s="277" t="s">
        <v>199</v>
      </c>
      <c r="W239" s="64">
        <v>1</v>
      </c>
      <c r="X239" s="20" t="s">
        <v>55</v>
      </c>
      <c r="Y239" s="66">
        <v>49578.46</v>
      </c>
      <c r="Z239" s="66">
        <v>49578.46</v>
      </c>
      <c r="AA239" s="66">
        <v>49578.46</v>
      </c>
      <c r="AB239" s="31"/>
      <c r="AC239" s="23" t="s">
        <v>56</v>
      </c>
      <c r="AD239" s="23" t="s">
        <v>56</v>
      </c>
      <c r="AE239" s="23"/>
      <c r="AF239" s="398"/>
    </row>
    <row r="240" spans="1:32" s="116" customFormat="1" ht="18" customHeight="1" x14ac:dyDescent="0.2">
      <c r="A240" s="382"/>
      <c r="B240" s="448"/>
      <c r="C240" s="436"/>
      <c r="D240" s="436"/>
      <c r="E240" s="436"/>
      <c r="F240" s="436"/>
      <c r="G240" s="436"/>
      <c r="H240" s="447"/>
      <c r="I240" s="447"/>
      <c r="J240" s="447"/>
      <c r="K240" s="447"/>
      <c r="L240" s="436"/>
      <c r="M240" s="468"/>
      <c r="N240" s="471"/>
      <c r="O240" s="447"/>
      <c r="P240" s="447"/>
      <c r="Q240" s="447"/>
      <c r="R240" s="447"/>
      <c r="S240" s="436"/>
      <c r="T240" s="16"/>
      <c r="U240" s="17" t="s">
        <v>53</v>
      </c>
      <c r="V240" s="311" t="s">
        <v>384</v>
      </c>
      <c r="W240" s="64">
        <v>1</v>
      </c>
      <c r="X240" s="20" t="s">
        <v>55</v>
      </c>
      <c r="Y240" s="66">
        <f>33878.17-20000</f>
        <v>13878.169999999998</v>
      </c>
      <c r="Z240" s="66">
        <f>Y240</f>
        <v>13878.169999999998</v>
      </c>
      <c r="AA240" s="66">
        <f>Z240</f>
        <v>13878.169999999998</v>
      </c>
      <c r="AB240" s="31"/>
      <c r="AC240" s="23" t="s">
        <v>56</v>
      </c>
      <c r="AD240" s="23" t="s">
        <v>56</v>
      </c>
      <c r="AE240" s="23"/>
      <c r="AF240" s="398"/>
    </row>
    <row r="241" spans="1:32" ht="18" customHeight="1" x14ac:dyDescent="0.2">
      <c r="A241" s="382"/>
      <c r="B241" s="448"/>
      <c r="C241" s="436"/>
      <c r="D241" s="436"/>
      <c r="E241" s="436"/>
      <c r="F241" s="436"/>
      <c r="G241" s="436"/>
      <c r="H241" s="447"/>
      <c r="I241" s="447"/>
      <c r="J241" s="447"/>
      <c r="K241" s="447"/>
      <c r="L241" s="436"/>
      <c r="M241" s="468"/>
      <c r="N241" s="471"/>
      <c r="O241" s="447"/>
      <c r="P241" s="447"/>
      <c r="Q241" s="447"/>
      <c r="R241" s="447"/>
      <c r="S241" s="436"/>
      <c r="T241" s="16" t="s">
        <v>200</v>
      </c>
      <c r="U241" s="65"/>
      <c r="V241" s="264" t="s">
        <v>92</v>
      </c>
      <c r="W241" s="64"/>
      <c r="X241" s="20"/>
      <c r="Y241" s="67"/>
      <c r="Z241" s="68"/>
      <c r="AA241" s="69"/>
      <c r="AB241" s="31">
        <f>AA242</f>
        <v>3500</v>
      </c>
      <c r="AC241" s="23"/>
      <c r="AD241" s="23"/>
      <c r="AE241" s="23"/>
      <c r="AF241" s="398"/>
    </row>
    <row r="242" spans="1:32" ht="33.950000000000003" customHeight="1" x14ac:dyDescent="0.2">
      <c r="A242" s="382"/>
      <c r="B242" s="448"/>
      <c r="C242" s="436"/>
      <c r="D242" s="436"/>
      <c r="E242" s="436"/>
      <c r="F242" s="436"/>
      <c r="G242" s="436"/>
      <c r="H242" s="447"/>
      <c r="I242" s="447"/>
      <c r="J242" s="447"/>
      <c r="K242" s="447"/>
      <c r="L242" s="436"/>
      <c r="M242" s="468"/>
      <c r="N242" s="471"/>
      <c r="O242" s="447"/>
      <c r="P242" s="447"/>
      <c r="Q242" s="447"/>
      <c r="R242" s="447"/>
      <c r="S242" s="436"/>
      <c r="T242" s="16"/>
      <c r="U242" s="17" t="s">
        <v>53</v>
      </c>
      <c r="V242" s="277" t="s">
        <v>201</v>
      </c>
      <c r="W242" s="64">
        <v>1</v>
      </c>
      <c r="X242" s="20" t="s">
        <v>55</v>
      </c>
      <c r="Y242" s="66">
        <v>3500</v>
      </c>
      <c r="Z242" s="66">
        <v>3500</v>
      </c>
      <c r="AA242" s="66">
        <v>3500</v>
      </c>
      <c r="AB242" s="31"/>
      <c r="AC242" s="23" t="s">
        <v>56</v>
      </c>
      <c r="AD242" s="23" t="s">
        <v>56</v>
      </c>
      <c r="AE242" s="25"/>
      <c r="AF242" s="398"/>
    </row>
    <row r="243" spans="1:32" ht="33.950000000000003" customHeight="1" x14ac:dyDescent="0.2">
      <c r="A243" s="382"/>
      <c r="B243" s="448"/>
      <c r="C243" s="436"/>
      <c r="D243" s="436"/>
      <c r="E243" s="436"/>
      <c r="F243" s="436"/>
      <c r="G243" s="436"/>
      <c r="H243" s="447"/>
      <c r="I243" s="447"/>
      <c r="J243" s="447"/>
      <c r="K243" s="447"/>
      <c r="L243" s="436"/>
      <c r="M243" s="468"/>
      <c r="N243" s="471"/>
      <c r="O243" s="447"/>
      <c r="P243" s="447"/>
      <c r="Q243" s="447"/>
      <c r="R243" s="447"/>
      <c r="S243" s="436"/>
      <c r="T243" s="16" t="s">
        <v>202</v>
      </c>
      <c r="U243" s="70"/>
      <c r="V243" s="276" t="s">
        <v>203</v>
      </c>
      <c r="W243" s="64"/>
      <c r="X243" s="20"/>
      <c r="Y243" s="66"/>
      <c r="Z243" s="68"/>
      <c r="AA243" s="69"/>
      <c r="AB243" s="31">
        <f>AA244+AA245</f>
        <v>105453</v>
      </c>
      <c r="AC243" s="23"/>
      <c r="AD243" s="23"/>
      <c r="AE243" s="25"/>
      <c r="AF243" s="398"/>
    </row>
    <row r="244" spans="1:32" ht="33.950000000000003" customHeight="1" x14ac:dyDescent="0.2">
      <c r="A244" s="382"/>
      <c r="B244" s="448"/>
      <c r="C244" s="436"/>
      <c r="D244" s="436"/>
      <c r="E244" s="436"/>
      <c r="F244" s="436"/>
      <c r="G244" s="436"/>
      <c r="H244" s="447"/>
      <c r="I244" s="447"/>
      <c r="J244" s="447"/>
      <c r="K244" s="447"/>
      <c r="L244" s="436"/>
      <c r="M244" s="468"/>
      <c r="N244" s="471"/>
      <c r="O244" s="447"/>
      <c r="P244" s="447"/>
      <c r="Q244" s="447"/>
      <c r="R244" s="447"/>
      <c r="S244" s="436"/>
      <c r="T244" s="16"/>
      <c r="U244" s="17" t="s">
        <v>53</v>
      </c>
      <c r="V244" s="277" t="s">
        <v>204</v>
      </c>
      <c r="W244" s="64">
        <v>1</v>
      </c>
      <c r="X244" s="20" t="s">
        <v>55</v>
      </c>
      <c r="Y244" s="66">
        <v>68568.2</v>
      </c>
      <c r="Z244" s="66">
        <f>W244*Y244</f>
        <v>68568.2</v>
      </c>
      <c r="AA244" s="66">
        <f>Z244</f>
        <v>68568.2</v>
      </c>
      <c r="AB244" s="31"/>
      <c r="AC244" s="23" t="s">
        <v>56</v>
      </c>
      <c r="AD244" s="23" t="s">
        <v>56</v>
      </c>
      <c r="AE244" s="25"/>
      <c r="AF244" s="398"/>
    </row>
    <row r="245" spans="1:32" ht="33.950000000000003" customHeight="1" x14ac:dyDescent="0.2">
      <c r="A245" s="382"/>
      <c r="B245" s="448"/>
      <c r="C245" s="436"/>
      <c r="D245" s="436"/>
      <c r="E245" s="436"/>
      <c r="F245" s="436"/>
      <c r="G245" s="436"/>
      <c r="H245" s="447"/>
      <c r="I245" s="447"/>
      <c r="J245" s="447"/>
      <c r="K245" s="447"/>
      <c r="L245" s="436"/>
      <c r="M245" s="468"/>
      <c r="N245" s="471"/>
      <c r="O245" s="447"/>
      <c r="P245" s="447"/>
      <c r="Q245" s="447"/>
      <c r="R245" s="447"/>
      <c r="S245" s="436"/>
      <c r="T245" s="16"/>
      <c r="U245" s="17" t="s">
        <v>53</v>
      </c>
      <c r="V245" s="277" t="s">
        <v>205</v>
      </c>
      <c r="W245" s="64">
        <v>1</v>
      </c>
      <c r="X245" s="20" t="s">
        <v>55</v>
      </c>
      <c r="Y245" s="66">
        <v>36884.800000000003</v>
      </c>
      <c r="Z245" s="66">
        <f>W245*Y245</f>
        <v>36884.800000000003</v>
      </c>
      <c r="AA245" s="66">
        <f>Z245</f>
        <v>36884.800000000003</v>
      </c>
      <c r="AB245" s="31"/>
      <c r="AC245" s="23" t="s">
        <v>56</v>
      </c>
      <c r="AD245" s="23" t="s">
        <v>56</v>
      </c>
      <c r="AE245" s="25"/>
      <c r="AF245" s="398"/>
    </row>
    <row r="246" spans="1:32" ht="33.950000000000003" customHeight="1" x14ac:dyDescent="0.2">
      <c r="A246" s="382"/>
      <c r="B246" s="448"/>
      <c r="C246" s="436"/>
      <c r="D246" s="436"/>
      <c r="E246" s="436"/>
      <c r="F246" s="436"/>
      <c r="G246" s="436"/>
      <c r="H246" s="447"/>
      <c r="I246" s="447"/>
      <c r="J246" s="447"/>
      <c r="K246" s="447"/>
      <c r="L246" s="436"/>
      <c r="M246" s="468"/>
      <c r="N246" s="471"/>
      <c r="O246" s="447"/>
      <c r="P246" s="447"/>
      <c r="Q246" s="447"/>
      <c r="R246" s="447"/>
      <c r="S246" s="436"/>
      <c r="T246" s="16" t="s">
        <v>206</v>
      </c>
      <c r="U246" s="70"/>
      <c r="V246" s="276" t="s">
        <v>203</v>
      </c>
      <c r="W246" s="64"/>
      <c r="X246" s="20"/>
      <c r="Y246" s="67"/>
      <c r="Z246" s="66"/>
      <c r="AA246" s="66"/>
      <c r="AB246" s="31">
        <f>AA247</f>
        <v>78432</v>
      </c>
      <c r="AC246" s="23"/>
      <c r="AD246" s="23"/>
      <c r="AE246" s="25"/>
      <c r="AF246" s="398"/>
    </row>
    <row r="247" spans="1:32" ht="45" customHeight="1" x14ac:dyDescent="0.2">
      <c r="A247" s="382"/>
      <c r="B247" s="448"/>
      <c r="C247" s="436"/>
      <c r="D247" s="436"/>
      <c r="E247" s="436"/>
      <c r="F247" s="436"/>
      <c r="G247" s="436"/>
      <c r="H247" s="447"/>
      <c r="I247" s="447"/>
      <c r="J247" s="447"/>
      <c r="K247" s="447"/>
      <c r="L247" s="436"/>
      <c r="M247" s="468"/>
      <c r="N247" s="471"/>
      <c r="O247" s="447"/>
      <c r="P247" s="447"/>
      <c r="Q247" s="447"/>
      <c r="R247" s="447"/>
      <c r="S247" s="436"/>
      <c r="T247" s="16"/>
      <c r="U247" s="17" t="s">
        <v>53</v>
      </c>
      <c r="V247" s="277" t="s">
        <v>207</v>
      </c>
      <c r="W247" s="64">
        <v>1</v>
      </c>
      <c r="X247" s="20" t="s">
        <v>55</v>
      </c>
      <c r="Y247" s="68">
        <v>78432</v>
      </c>
      <c r="Z247" s="66">
        <f t="shared" ref="Z247" si="43">W247*Y247</f>
        <v>78432</v>
      </c>
      <c r="AA247" s="66">
        <f t="shared" ref="AA247:AA254" si="44">Z247</f>
        <v>78432</v>
      </c>
      <c r="AB247" s="31"/>
      <c r="AC247" s="23" t="s">
        <v>56</v>
      </c>
      <c r="AD247" s="23" t="s">
        <v>56</v>
      </c>
      <c r="AE247" s="25"/>
      <c r="AF247" s="398"/>
    </row>
    <row r="248" spans="1:32" s="116" customFormat="1" ht="33.950000000000003" customHeight="1" x14ac:dyDescent="0.2">
      <c r="A248" s="382"/>
      <c r="B248" s="448"/>
      <c r="C248" s="436"/>
      <c r="D248" s="436"/>
      <c r="E248" s="436"/>
      <c r="F248" s="436"/>
      <c r="G248" s="436"/>
      <c r="H248" s="447"/>
      <c r="I248" s="447"/>
      <c r="J248" s="447"/>
      <c r="K248" s="447"/>
      <c r="L248" s="436"/>
      <c r="M248" s="468"/>
      <c r="N248" s="471"/>
      <c r="O248" s="447"/>
      <c r="P248" s="447"/>
      <c r="Q248" s="447"/>
      <c r="R248" s="447"/>
      <c r="S248" s="436"/>
      <c r="T248" s="16" t="s">
        <v>352</v>
      </c>
      <c r="U248" s="70"/>
      <c r="V248" s="276" t="s">
        <v>203</v>
      </c>
      <c r="W248" s="64"/>
      <c r="X248" s="20"/>
      <c r="Y248" s="67"/>
      <c r="Z248" s="66"/>
      <c r="AA248" s="66"/>
      <c r="AB248" s="31">
        <f>AA249</f>
        <v>148293.60999999999</v>
      </c>
      <c r="AC248" s="23"/>
      <c r="AD248" s="23"/>
      <c r="AE248" s="25"/>
      <c r="AF248" s="398"/>
    </row>
    <row r="249" spans="1:32" s="116" customFormat="1" ht="45" customHeight="1" x14ac:dyDescent="0.2">
      <c r="A249" s="382"/>
      <c r="B249" s="448"/>
      <c r="C249" s="436"/>
      <c r="D249" s="436"/>
      <c r="E249" s="436"/>
      <c r="F249" s="436"/>
      <c r="G249" s="436"/>
      <c r="H249" s="447"/>
      <c r="I249" s="447"/>
      <c r="J249" s="447"/>
      <c r="K249" s="447"/>
      <c r="L249" s="436"/>
      <c r="M249" s="468"/>
      <c r="N249" s="471"/>
      <c r="O249" s="447"/>
      <c r="P249" s="447"/>
      <c r="Q249" s="447"/>
      <c r="R249" s="447"/>
      <c r="S249" s="436"/>
      <c r="T249" s="16"/>
      <c r="U249" s="17" t="s">
        <v>53</v>
      </c>
      <c r="V249" s="277" t="s">
        <v>207</v>
      </c>
      <c r="W249" s="64">
        <v>1</v>
      </c>
      <c r="X249" s="20" t="s">
        <v>55</v>
      </c>
      <c r="Y249" s="68">
        <v>148293.60999999999</v>
      </c>
      <c r="Z249" s="66">
        <f t="shared" ref="Z249:Z254" si="45">W249*Y249</f>
        <v>148293.60999999999</v>
      </c>
      <c r="AA249" s="66">
        <f t="shared" si="44"/>
        <v>148293.60999999999</v>
      </c>
      <c r="AB249" s="31"/>
      <c r="AC249" s="23" t="s">
        <v>56</v>
      </c>
      <c r="AD249" s="23" t="s">
        <v>56</v>
      </c>
      <c r="AE249" s="25"/>
      <c r="AF249" s="398"/>
    </row>
    <row r="250" spans="1:32" ht="18" customHeight="1" x14ac:dyDescent="0.2">
      <c r="A250" s="382"/>
      <c r="B250" s="448"/>
      <c r="C250" s="436"/>
      <c r="D250" s="436"/>
      <c r="E250" s="436"/>
      <c r="F250" s="436"/>
      <c r="G250" s="436"/>
      <c r="H250" s="447"/>
      <c r="I250" s="447"/>
      <c r="J250" s="447"/>
      <c r="K250" s="447"/>
      <c r="L250" s="436"/>
      <c r="M250" s="468"/>
      <c r="N250" s="471"/>
      <c r="O250" s="447"/>
      <c r="P250" s="447"/>
      <c r="Q250" s="447"/>
      <c r="R250" s="447"/>
      <c r="S250" s="436"/>
      <c r="T250" s="16" t="s">
        <v>134</v>
      </c>
      <c r="U250" s="65"/>
      <c r="V250" s="264" t="s">
        <v>131</v>
      </c>
      <c r="W250" s="64"/>
      <c r="X250" s="20"/>
      <c r="Y250" s="68"/>
      <c r="Z250" s="66"/>
      <c r="AA250" s="66"/>
      <c r="AB250" s="31">
        <f>AA251+AA252</f>
        <v>14640</v>
      </c>
      <c r="AC250" s="23"/>
      <c r="AD250" s="23"/>
      <c r="AE250" s="25"/>
      <c r="AF250" s="398"/>
    </row>
    <row r="251" spans="1:32" ht="33.950000000000003" customHeight="1" x14ac:dyDescent="0.2">
      <c r="A251" s="382"/>
      <c r="B251" s="448"/>
      <c r="C251" s="436"/>
      <c r="D251" s="436"/>
      <c r="E251" s="436"/>
      <c r="F251" s="436"/>
      <c r="G251" s="436"/>
      <c r="H251" s="447"/>
      <c r="I251" s="447"/>
      <c r="J251" s="447"/>
      <c r="K251" s="447"/>
      <c r="L251" s="436"/>
      <c r="M251" s="468"/>
      <c r="N251" s="471"/>
      <c r="O251" s="447"/>
      <c r="P251" s="447"/>
      <c r="Q251" s="447"/>
      <c r="R251" s="447"/>
      <c r="S251" s="436"/>
      <c r="T251" s="16"/>
      <c r="U251" s="17" t="s">
        <v>53</v>
      </c>
      <c r="V251" s="277" t="s">
        <v>208</v>
      </c>
      <c r="W251" s="64">
        <v>1</v>
      </c>
      <c r="X251" s="20" t="s">
        <v>55</v>
      </c>
      <c r="Y251" s="68">
        <v>1440</v>
      </c>
      <c r="Z251" s="66">
        <f t="shared" si="45"/>
        <v>1440</v>
      </c>
      <c r="AA251" s="66">
        <f t="shared" si="44"/>
        <v>1440</v>
      </c>
      <c r="AB251" s="31"/>
      <c r="AC251" s="23" t="s">
        <v>56</v>
      </c>
      <c r="AD251" s="23" t="s">
        <v>56</v>
      </c>
      <c r="AE251" s="25"/>
      <c r="AF251" s="398"/>
    </row>
    <row r="252" spans="1:32" ht="33.950000000000003" customHeight="1" x14ac:dyDescent="0.2">
      <c r="A252" s="382"/>
      <c r="B252" s="448"/>
      <c r="C252" s="436"/>
      <c r="D252" s="436"/>
      <c r="E252" s="436"/>
      <c r="F252" s="436"/>
      <c r="G252" s="436"/>
      <c r="H252" s="447"/>
      <c r="I252" s="447"/>
      <c r="J252" s="447"/>
      <c r="K252" s="447"/>
      <c r="L252" s="436"/>
      <c r="M252" s="468"/>
      <c r="N252" s="471"/>
      <c r="O252" s="447"/>
      <c r="P252" s="447"/>
      <c r="Q252" s="447"/>
      <c r="R252" s="447"/>
      <c r="S252" s="436"/>
      <c r="T252" s="16"/>
      <c r="U252" s="17" t="s">
        <v>53</v>
      </c>
      <c r="V252" s="277" t="s">
        <v>209</v>
      </c>
      <c r="W252" s="64">
        <v>1</v>
      </c>
      <c r="X252" s="20" t="s">
        <v>55</v>
      </c>
      <c r="Y252" s="68">
        <v>13200</v>
      </c>
      <c r="Z252" s="66">
        <f t="shared" si="45"/>
        <v>13200</v>
      </c>
      <c r="AA252" s="66">
        <f t="shared" si="44"/>
        <v>13200</v>
      </c>
      <c r="AB252" s="31"/>
      <c r="AC252" s="23" t="s">
        <v>56</v>
      </c>
      <c r="AD252" s="23" t="s">
        <v>56</v>
      </c>
      <c r="AE252" s="25"/>
      <c r="AF252" s="398"/>
    </row>
    <row r="253" spans="1:32" ht="18" customHeight="1" x14ac:dyDescent="0.2">
      <c r="A253" s="382"/>
      <c r="B253" s="448"/>
      <c r="C253" s="436"/>
      <c r="D253" s="436"/>
      <c r="E253" s="436"/>
      <c r="F253" s="436"/>
      <c r="G253" s="436"/>
      <c r="H253" s="447"/>
      <c r="I253" s="447"/>
      <c r="J253" s="447"/>
      <c r="K253" s="447"/>
      <c r="L253" s="436"/>
      <c r="M253" s="468"/>
      <c r="N253" s="471"/>
      <c r="O253" s="447"/>
      <c r="P253" s="447"/>
      <c r="Q253" s="447"/>
      <c r="R253" s="447"/>
      <c r="S253" s="436"/>
      <c r="T253" s="16" t="s">
        <v>102</v>
      </c>
      <c r="U253" s="70"/>
      <c r="V253" s="264" t="s">
        <v>103</v>
      </c>
      <c r="W253" s="64"/>
      <c r="X253" s="20"/>
      <c r="Y253" s="68"/>
      <c r="Z253" s="66"/>
      <c r="AA253" s="66"/>
      <c r="AB253" s="31">
        <f>AA254</f>
        <v>1161.25</v>
      </c>
      <c r="AC253" s="23"/>
      <c r="AD253" s="23"/>
      <c r="AE253" s="25"/>
      <c r="AF253" s="398"/>
    </row>
    <row r="254" spans="1:32" ht="45" customHeight="1" x14ac:dyDescent="0.2">
      <c r="A254" s="383"/>
      <c r="B254" s="463"/>
      <c r="C254" s="456"/>
      <c r="D254" s="456"/>
      <c r="E254" s="456"/>
      <c r="F254" s="456"/>
      <c r="G254" s="456"/>
      <c r="H254" s="454"/>
      <c r="I254" s="454"/>
      <c r="J254" s="454"/>
      <c r="K254" s="454"/>
      <c r="L254" s="456"/>
      <c r="M254" s="469"/>
      <c r="N254" s="472"/>
      <c r="O254" s="454"/>
      <c r="P254" s="454"/>
      <c r="Q254" s="454"/>
      <c r="R254" s="454"/>
      <c r="S254" s="456"/>
      <c r="T254" s="202"/>
      <c r="U254" s="17" t="s">
        <v>53</v>
      </c>
      <c r="V254" s="265" t="s">
        <v>210</v>
      </c>
      <c r="W254" s="208">
        <v>1</v>
      </c>
      <c r="X254" s="145" t="s">
        <v>55</v>
      </c>
      <c r="Y254" s="71">
        <v>1161.25</v>
      </c>
      <c r="Z254" s="66">
        <f t="shared" si="45"/>
        <v>1161.25</v>
      </c>
      <c r="AA254" s="66">
        <f t="shared" si="44"/>
        <v>1161.25</v>
      </c>
      <c r="AB254" s="170"/>
      <c r="AC254" s="29" t="s">
        <v>56</v>
      </c>
      <c r="AD254" s="23" t="s">
        <v>56</v>
      </c>
      <c r="AE254" s="209"/>
      <c r="AF254" s="399"/>
    </row>
    <row r="255" spans="1:32" ht="91.5" customHeight="1" x14ac:dyDescent="0.2">
      <c r="A255" s="384" t="s">
        <v>150</v>
      </c>
      <c r="B255" s="43" t="s">
        <v>42</v>
      </c>
      <c r="C255" s="308" t="s">
        <v>43</v>
      </c>
      <c r="D255" s="292" t="s">
        <v>44</v>
      </c>
      <c r="E255" s="292" t="s">
        <v>211</v>
      </c>
      <c r="F255" s="292" t="s">
        <v>212</v>
      </c>
      <c r="G255" s="292" t="s">
        <v>139</v>
      </c>
      <c r="H255" s="72">
        <v>1</v>
      </c>
      <c r="I255" s="72">
        <v>2</v>
      </c>
      <c r="J255" s="73">
        <v>3</v>
      </c>
      <c r="K255" s="73">
        <v>3</v>
      </c>
      <c r="L255" s="300" t="s">
        <v>213</v>
      </c>
      <c r="M255" s="301" t="s">
        <v>214</v>
      </c>
      <c r="N255" s="46">
        <v>0</v>
      </c>
      <c r="O255" s="47">
        <v>0</v>
      </c>
      <c r="P255" s="47">
        <v>0</v>
      </c>
      <c r="Q255" s="47">
        <v>0</v>
      </c>
      <c r="R255" s="48">
        <v>0</v>
      </c>
      <c r="S255" s="292" t="s">
        <v>50</v>
      </c>
      <c r="T255" s="74"/>
      <c r="U255" s="50"/>
      <c r="V255" s="75"/>
      <c r="W255" s="76"/>
      <c r="X255" s="77"/>
      <c r="Y255" s="78"/>
      <c r="Z255" s="78"/>
      <c r="AA255" s="52">
        <v>0</v>
      </c>
      <c r="AB255" s="48"/>
      <c r="AC255" s="51"/>
      <c r="AD255" s="51"/>
      <c r="AE255" s="79"/>
      <c r="AF255" s="199" t="s">
        <v>369</v>
      </c>
    </row>
    <row r="256" spans="1:32" ht="117.75" customHeight="1" thickBot="1" x14ac:dyDescent="0.25">
      <c r="A256" s="385"/>
      <c r="B256" s="54" t="s">
        <v>42</v>
      </c>
      <c r="C256" s="309" t="s">
        <v>43</v>
      </c>
      <c r="D256" s="293" t="s">
        <v>44</v>
      </c>
      <c r="E256" s="293" t="s">
        <v>215</v>
      </c>
      <c r="F256" s="293" t="s">
        <v>216</v>
      </c>
      <c r="G256" s="293" t="s">
        <v>144</v>
      </c>
      <c r="H256" s="188">
        <v>0</v>
      </c>
      <c r="I256" s="188">
        <v>10</v>
      </c>
      <c r="J256" s="188">
        <v>0</v>
      </c>
      <c r="K256" s="188">
        <v>24</v>
      </c>
      <c r="L256" s="304" t="s">
        <v>217</v>
      </c>
      <c r="M256" s="305" t="s">
        <v>218</v>
      </c>
      <c r="N256" s="55">
        <v>0</v>
      </c>
      <c r="O256" s="203">
        <v>0</v>
      </c>
      <c r="P256" s="203">
        <v>0</v>
      </c>
      <c r="Q256" s="203">
        <v>0</v>
      </c>
      <c r="R256" s="190">
        <v>0</v>
      </c>
      <c r="S256" s="293" t="s">
        <v>50</v>
      </c>
      <c r="T256" s="210"/>
      <c r="U256" s="205"/>
      <c r="V256" s="211"/>
      <c r="W256" s="212"/>
      <c r="X256" s="213"/>
      <c r="Y256" s="189"/>
      <c r="Z256" s="189"/>
      <c r="AA256" s="206">
        <v>0</v>
      </c>
      <c r="AB256" s="190"/>
      <c r="AC256" s="187"/>
      <c r="AD256" s="187"/>
      <c r="AE256" s="214"/>
      <c r="AF256" s="200" t="s">
        <v>371</v>
      </c>
    </row>
    <row r="257" spans="1:32" ht="22.5" customHeight="1" thickBot="1" x14ac:dyDescent="0.25">
      <c r="A257" s="386"/>
      <c r="B257" s="464" t="s">
        <v>147</v>
      </c>
      <c r="C257" s="465"/>
      <c r="D257" s="465"/>
      <c r="E257" s="465"/>
      <c r="F257" s="465"/>
      <c r="G257" s="465"/>
      <c r="H257" s="465"/>
      <c r="I257" s="465"/>
      <c r="J257" s="465"/>
      <c r="K257" s="465"/>
      <c r="L257" s="466"/>
      <c r="M257" s="80" t="s">
        <v>148</v>
      </c>
      <c r="N257" s="81">
        <f>SUM(N139:N231)</f>
        <v>204325.11064</v>
      </c>
      <c r="O257" s="81">
        <f>SUM(O139:O231)</f>
        <v>159122.00633599999</v>
      </c>
      <c r="P257" s="81">
        <f>SUM(P139:P231)</f>
        <v>0</v>
      </c>
      <c r="Q257" s="81">
        <f>SUM(Q139:Q256)</f>
        <v>148293.60999999999</v>
      </c>
      <c r="R257" s="81">
        <f>SUM(R139:R256)</f>
        <v>511740.72697600001</v>
      </c>
      <c r="S257" s="295"/>
      <c r="T257" s="457" t="s">
        <v>149</v>
      </c>
      <c r="U257" s="458"/>
      <c r="V257" s="458"/>
      <c r="W257" s="458"/>
      <c r="X257" s="458"/>
      <c r="Y257" s="458"/>
      <c r="Z257" s="459"/>
      <c r="AA257" s="222" t="s">
        <v>148</v>
      </c>
      <c r="AB257" s="223">
        <f>SUM(AB139:AB254)</f>
        <v>511740.72697600001</v>
      </c>
      <c r="AC257" s="460"/>
      <c r="AD257" s="461"/>
      <c r="AE257" s="461"/>
      <c r="AF257" s="462"/>
    </row>
    <row r="258" spans="1:32" ht="33.950000000000003" customHeight="1" x14ac:dyDescent="0.2">
      <c r="A258" s="393" t="s">
        <v>219</v>
      </c>
      <c r="B258" s="427" t="s">
        <v>42</v>
      </c>
      <c r="C258" s="430" t="s">
        <v>43</v>
      </c>
      <c r="D258" s="424" t="s">
        <v>220</v>
      </c>
      <c r="E258" s="433" t="s">
        <v>53</v>
      </c>
      <c r="F258" s="424" t="s">
        <v>221</v>
      </c>
      <c r="G258" s="424" t="s">
        <v>222</v>
      </c>
      <c r="H258" s="421">
        <v>0</v>
      </c>
      <c r="I258" s="421">
        <v>1</v>
      </c>
      <c r="J258" s="418">
        <v>0</v>
      </c>
      <c r="K258" s="418">
        <v>24</v>
      </c>
      <c r="L258" s="400" t="s">
        <v>223</v>
      </c>
      <c r="M258" s="403" t="s">
        <v>224</v>
      </c>
      <c r="N258" s="415">
        <f>AB258</f>
        <v>8520.0000479999999</v>
      </c>
      <c r="O258" s="412">
        <f>AB260</f>
        <v>6000</v>
      </c>
      <c r="P258" s="412">
        <v>0</v>
      </c>
      <c r="Q258" s="412">
        <v>0</v>
      </c>
      <c r="R258" s="409">
        <f>+SUM(N258:P259)</f>
        <v>14520.000048</v>
      </c>
      <c r="S258" s="406" t="s">
        <v>225</v>
      </c>
      <c r="T258" s="219" t="s">
        <v>226</v>
      </c>
      <c r="U258" s="33"/>
      <c r="V258" s="262" t="s">
        <v>58</v>
      </c>
      <c r="W258" s="34"/>
      <c r="X258" s="220"/>
      <c r="Y258" s="36"/>
      <c r="Z258" s="42"/>
      <c r="AA258" s="221"/>
      <c r="AB258" s="42">
        <f>AA259</f>
        <v>8520.0000479999999</v>
      </c>
      <c r="AC258" s="38"/>
      <c r="AD258" s="150"/>
      <c r="AE258" s="167"/>
      <c r="AF258" s="519" t="s">
        <v>382</v>
      </c>
    </row>
    <row r="259" spans="1:32" ht="33.950000000000003" customHeight="1" x14ac:dyDescent="0.2">
      <c r="A259" s="382"/>
      <c r="B259" s="428"/>
      <c r="C259" s="431"/>
      <c r="D259" s="425"/>
      <c r="E259" s="434"/>
      <c r="F259" s="425"/>
      <c r="G259" s="425"/>
      <c r="H259" s="422"/>
      <c r="I259" s="422"/>
      <c r="J259" s="419"/>
      <c r="K259" s="419"/>
      <c r="L259" s="401"/>
      <c r="M259" s="404"/>
      <c r="N259" s="416"/>
      <c r="O259" s="413"/>
      <c r="P259" s="413"/>
      <c r="Q259" s="413"/>
      <c r="R259" s="410"/>
      <c r="S259" s="407"/>
      <c r="T259" s="171"/>
      <c r="U259" s="17" t="s">
        <v>53</v>
      </c>
      <c r="V259" s="263" t="s">
        <v>357</v>
      </c>
      <c r="W259" s="27">
        <v>1</v>
      </c>
      <c r="X259" s="24" t="s">
        <v>55</v>
      </c>
      <c r="Y259" s="21">
        <f>8500-892.8571</f>
        <v>7607.1428999999998</v>
      </c>
      <c r="Z259" s="21">
        <f>W259*Y259</f>
        <v>7607.1428999999998</v>
      </c>
      <c r="AA259" s="22">
        <f>Z259*12%+Z259</f>
        <v>8520.0000479999999</v>
      </c>
      <c r="AB259" s="31"/>
      <c r="AC259" s="23"/>
      <c r="AD259" s="23" t="s">
        <v>56</v>
      </c>
      <c r="AE259" s="23" t="s">
        <v>56</v>
      </c>
      <c r="AF259" s="519"/>
    </row>
    <row r="260" spans="1:32" s="165" customFormat="1" ht="23.25" customHeight="1" x14ac:dyDescent="0.2">
      <c r="A260" s="382"/>
      <c r="B260" s="428"/>
      <c r="C260" s="431"/>
      <c r="D260" s="425"/>
      <c r="E260" s="434"/>
      <c r="F260" s="425"/>
      <c r="G260" s="425"/>
      <c r="H260" s="422"/>
      <c r="I260" s="422"/>
      <c r="J260" s="419"/>
      <c r="K260" s="419"/>
      <c r="L260" s="401"/>
      <c r="M260" s="404"/>
      <c r="N260" s="416"/>
      <c r="O260" s="413"/>
      <c r="P260" s="413"/>
      <c r="Q260" s="413"/>
      <c r="R260" s="410"/>
      <c r="S260" s="407"/>
      <c r="T260" s="173" t="s">
        <v>134</v>
      </c>
      <c r="U260" s="65"/>
      <c r="V260" s="264" t="s">
        <v>131</v>
      </c>
      <c r="W260" s="64"/>
      <c r="X260" s="20"/>
      <c r="Y260" s="68"/>
      <c r="Z260" s="66"/>
      <c r="AA260" s="66"/>
      <c r="AB260" s="31">
        <f>AA261+AA262</f>
        <v>6000</v>
      </c>
      <c r="AC260" s="150"/>
      <c r="AD260" s="150"/>
      <c r="AE260" s="167"/>
      <c r="AF260" s="519"/>
    </row>
    <row r="261" spans="1:32" s="165" customFormat="1" ht="33.950000000000003" customHeight="1" x14ac:dyDescent="0.2">
      <c r="A261" s="382"/>
      <c r="B261" s="429"/>
      <c r="C261" s="432"/>
      <c r="D261" s="426"/>
      <c r="E261" s="435"/>
      <c r="F261" s="426"/>
      <c r="G261" s="426"/>
      <c r="H261" s="423"/>
      <c r="I261" s="423"/>
      <c r="J261" s="420"/>
      <c r="K261" s="420"/>
      <c r="L261" s="402"/>
      <c r="M261" s="405"/>
      <c r="N261" s="417"/>
      <c r="O261" s="414"/>
      <c r="P261" s="414"/>
      <c r="Q261" s="414"/>
      <c r="R261" s="411"/>
      <c r="S261" s="408"/>
      <c r="T261" s="174"/>
      <c r="U261" s="143" t="s">
        <v>53</v>
      </c>
      <c r="V261" s="265" t="s">
        <v>361</v>
      </c>
      <c r="W261" s="208">
        <v>1</v>
      </c>
      <c r="X261" s="145" t="s">
        <v>55</v>
      </c>
      <c r="Y261" s="71">
        <f>5000+4800-3800</f>
        <v>6000</v>
      </c>
      <c r="Z261" s="226">
        <f t="shared" ref="Z261" si="46">W261*Y261</f>
        <v>6000</v>
      </c>
      <c r="AA261" s="226">
        <f t="shared" ref="AA261" si="47">Z261</f>
        <v>6000</v>
      </c>
      <c r="AB261" s="170"/>
      <c r="AC261" s="227"/>
      <c r="AD261" s="29" t="s">
        <v>56</v>
      </c>
      <c r="AE261" s="29" t="s">
        <v>56</v>
      </c>
      <c r="AF261" s="519"/>
    </row>
    <row r="262" spans="1:32" ht="24.75" customHeight="1" x14ac:dyDescent="0.2">
      <c r="A262" s="382"/>
      <c r="B262" s="449" t="s">
        <v>42</v>
      </c>
      <c r="C262" s="451" t="s">
        <v>43</v>
      </c>
      <c r="D262" s="504" t="s">
        <v>227</v>
      </c>
      <c r="E262" s="544" t="s">
        <v>53</v>
      </c>
      <c r="F262" s="504" t="s">
        <v>228</v>
      </c>
      <c r="G262" s="452" t="s">
        <v>229</v>
      </c>
      <c r="H262" s="446">
        <v>0</v>
      </c>
      <c r="I262" s="446">
        <v>1</v>
      </c>
      <c r="J262" s="555">
        <v>0</v>
      </c>
      <c r="K262" s="555">
        <v>24</v>
      </c>
      <c r="L262" s="504" t="s">
        <v>230</v>
      </c>
      <c r="M262" s="551" t="s">
        <v>231</v>
      </c>
      <c r="N262" s="517">
        <v>0</v>
      </c>
      <c r="O262" s="509">
        <f>+AB267+AB262</f>
        <v>16300.004000000003</v>
      </c>
      <c r="P262" s="509">
        <v>0</v>
      </c>
      <c r="Q262" s="509">
        <v>0</v>
      </c>
      <c r="R262" s="511">
        <f>+SUM(N262:P275)</f>
        <v>16300.004000000003</v>
      </c>
      <c r="S262" s="540" t="s">
        <v>225</v>
      </c>
      <c r="T262" s="228" t="s">
        <v>69</v>
      </c>
      <c r="U262" s="151"/>
      <c r="V262" s="266" t="s">
        <v>70</v>
      </c>
      <c r="W262" s="152"/>
      <c r="X262" s="229"/>
      <c r="Y262" s="154"/>
      <c r="Z262" s="154"/>
      <c r="AA262" s="155"/>
      <c r="AB262" s="230">
        <f>AA263+AA264+AA265+AA266</f>
        <v>13300.008960000003</v>
      </c>
      <c r="AC262" s="156"/>
      <c r="AD262" s="157"/>
      <c r="AE262" s="158"/>
      <c r="AF262" s="542" t="s">
        <v>552</v>
      </c>
    </row>
    <row r="263" spans="1:32" ht="18" customHeight="1" x14ac:dyDescent="0.2">
      <c r="A263" s="382"/>
      <c r="B263" s="448"/>
      <c r="C263" s="436"/>
      <c r="D263" s="436"/>
      <c r="E263" s="545"/>
      <c r="F263" s="436"/>
      <c r="G263" s="436"/>
      <c r="H263" s="447"/>
      <c r="I263" s="447"/>
      <c r="J263" s="447"/>
      <c r="K263" s="447"/>
      <c r="L263" s="436"/>
      <c r="M263" s="468"/>
      <c r="N263" s="471"/>
      <c r="O263" s="447"/>
      <c r="P263" s="447"/>
      <c r="Q263" s="447"/>
      <c r="R263" s="447"/>
      <c r="S263" s="515"/>
      <c r="T263" s="171"/>
      <c r="U263" s="17" t="s">
        <v>53</v>
      </c>
      <c r="V263" s="263" t="s">
        <v>232</v>
      </c>
      <c r="W263" s="27">
        <v>1</v>
      </c>
      <c r="X263" s="24" t="s">
        <v>55</v>
      </c>
      <c r="Y263" s="21">
        <f>8035.715-892.857</f>
        <v>7142.8580000000002</v>
      </c>
      <c r="Z263" s="21">
        <f t="shared" ref="Z263:Z266" si="48">W263*Y263</f>
        <v>7142.8580000000002</v>
      </c>
      <c r="AA263" s="22">
        <f>Z263*12%+Z263</f>
        <v>8000.0009600000003</v>
      </c>
      <c r="AB263" s="31"/>
      <c r="AC263" s="23"/>
      <c r="AD263" s="23" t="s">
        <v>56</v>
      </c>
      <c r="AE263" s="23" t="s">
        <v>56</v>
      </c>
      <c r="AF263" s="506"/>
    </row>
    <row r="264" spans="1:32" ht="18" customHeight="1" x14ac:dyDescent="0.2">
      <c r="A264" s="382"/>
      <c r="B264" s="448"/>
      <c r="C264" s="436"/>
      <c r="D264" s="436"/>
      <c r="E264" s="545"/>
      <c r="F264" s="436"/>
      <c r="G264" s="436"/>
      <c r="H264" s="447"/>
      <c r="I264" s="447"/>
      <c r="J264" s="447"/>
      <c r="K264" s="447"/>
      <c r="L264" s="436"/>
      <c r="M264" s="468"/>
      <c r="N264" s="471"/>
      <c r="O264" s="447"/>
      <c r="P264" s="447"/>
      <c r="Q264" s="447"/>
      <c r="R264" s="447"/>
      <c r="S264" s="515"/>
      <c r="T264" s="171"/>
      <c r="U264" s="17" t="s">
        <v>53</v>
      </c>
      <c r="V264" s="263" t="s">
        <v>233</v>
      </c>
      <c r="W264" s="27">
        <v>1</v>
      </c>
      <c r="X264" s="24" t="s">
        <v>55</v>
      </c>
      <c r="Y264" s="21">
        <v>2678.57</v>
      </c>
      <c r="Z264" s="21">
        <f t="shared" si="48"/>
        <v>2678.57</v>
      </c>
      <c r="AA264" s="22">
        <f t="shared" ref="AA264:AA266" si="49">Z264*12%+Z264</f>
        <v>2999.9984000000004</v>
      </c>
      <c r="AB264" s="31"/>
      <c r="AC264" s="23"/>
      <c r="AD264" s="23" t="s">
        <v>56</v>
      </c>
      <c r="AE264" s="23" t="s">
        <v>56</v>
      </c>
      <c r="AF264" s="506"/>
    </row>
    <row r="265" spans="1:32" s="116" customFormat="1" ht="18" customHeight="1" x14ac:dyDescent="0.2">
      <c r="A265" s="382"/>
      <c r="B265" s="448"/>
      <c r="C265" s="436"/>
      <c r="D265" s="436"/>
      <c r="E265" s="545"/>
      <c r="F265" s="436"/>
      <c r="G265" s="436"/>
      <c r="H265" s="447"/>
      <c r="I265" s="447"/>
      <c r="J265" s="447"/>
      <c r="K265" s="447"/>
      <c r="L265" s="436"/>
      <c r="M265" s="468"/>
      <c r="N265" s="471"/>
      <c r="O265" s="447"/>
      <c r="P265" s="447"/>
      <c r="Q265" s="447"/>
      <c r="R265" s="447"/>
      <c r="S265" s="515"/>
      <c r="T265" s="171"/>
      <c r="U265" s="17" t="s">
        <v>53</v>
      </c>
      <c r="V265" s="263" t="s">
        <v>354</v>
      </c>
      <c r="W265" s="27">
        <v>1</v>
      </c>
      <c r="X265" s="24" t="s">
        <v>55</v>
      </c>
      <c r="Y265" s="21">
        <v>1339.29</v>
      </c>
      <c r="Z265" s="21">
        <f t="shared" si="48"/>
        <v>1339.29</v>
      </c>
      <c r="AA265" s="22">
        <f t="shared" si="49"/>
        <v>1500.0047999999999</v>
      </c>
      <c r="AB265" s="31"/>
      <c r="AC265" s="23"/>
      <c r="AD265" s="23" t="s">
        <v>56</v>
      </c>
      <c r="AE265" s="23" t="s">
        <v>56</v>
      </c>
      <c r="AF265" s="506"/>
    </row>
    <row r="266" spans="1:32" s="169" customFormat="1" ht="18" customHeight="1" x14ac:dyDescent="0.2">
      <c r="A266" s="382"/>
      <c r="B266" s="448"/>
      <c r="C266" s="436"/>
      <c r="D266" s="436"/>
      <c r="E266" s="545"/>
      <c r="F266" s="436"/>
      <c r="G266" s="436"/>
      <c r="H266" s="447"/>
      <c r="I266" s="447"/>
      <c r="J266" s="447"/>
      <c r="K266" s="447"/>
      <c r="L266" s="436"/>
      <c r="M266" s="468"/>
      <c r="N266" s="471"/>
      <c r="O266" s="447"/>
      <c r="P266" s="447"/>
      <c r="Q266" s="447"/>
      <c r="R266" s="447"/>
      <c r="S266" s="515"/>
      <c r="T266" s="171"/>
      <c r="U266" s="17" t="s">
        <v>53</v>
      </c>
      <c r="V266" s="263" t="s">
        <v>353</v>
      </c>
      <c r="W266" s="19">
        <v>1</v>
      </c>
      <c r="X266" s="20" t="s">
        <v>55</v>
      </c>
      <c r="Y266" s="21">
        <v>714.29</v>
      </c>
      <c r="Z266" s="21">
        <f t="shared" si="48"/>
        <v>714.29</v>
      </c>
      <c r="AA266" s="22">
        <f t="shared" si="49"/>
        <v>800.00479999999993</v>
      </c>
      <c r="AB266" s="31"/>
      <c r="AC266" s="23"/>
      <c r="AD266" s="23" t="s">
        <v>56</v>
      </c>
      <c r="AE266" s="23" t="s">
        <v>56</v>
      </c>
      <c r="AF266" s="506"/>
    </row>
    <row r="267" spans="1:32" ht="33.950000000000003" customHeight="1" x14ac:dyDescent="0.2">
      <c r="A267" s="382"/>
      <c r="B267" s="448"/>
      <c r="C267" s="436"/>
      <c r="D267" s="436"/>
      <c r="E267" s="545"/>
      <c r="F267" s="436"/>
      <c r="G267" s="436"/>
      <c r="H267" s="447"/>
      <c r="I267" s="447"/>
      <c r="J267" s="447"/>
      <c r="K267" s="447"/>
      <c r="L267" s="436"/>
      <c r="M267" s="468"/>
      <c r="N267" s="471"/>
      <c r="O267" s="447"/>
      <c r="P267" s="447"/>
      <c r="Q267" s="447"/>
      <c r="R267" s="447"/>
      <c r="S267" s="515"/>
      <c r="T267" s="172" t="s">
        <v>234</v>
      </c>
      <c r="U267" s="118"/>
      <c r="V267" s="267" t="s">
        <v>235</v>
      </c>
      <c r="W267" s="129"/>
      <c r="X267" s="138"/>
      <c r="Y267" s="121"/>
      <c r="Z267" s="121"/>
      <c r="AA267" s="122"/>
      <c r="AB267" s="128">
        <f>AA268+AA269+AA270+AA271+AA272+AA273+AA274+AA275</f>
        <v>2999.9950399999998</v>
      </c>
      <c r="AC267" s="23"/>
      <c r="AD267" s="23"/>
      <c r="AE267" s="32"/>
      <c r="AF267" s="506"/>
    </row>
    <row r="268" spans="1:32" ht="33.950000000000003" customHeight="1" x14ac:dyDescent="0.2">
      <c r="A268" s="382"/>
      <c r="B268" s="448"/>
      <c r="C268" s="436"/>
      <c r="D268" s="436"/>
      <c r="E268" s="545"/>
      <c r="F268" s="436"/>
      <c r="G268" s="436"/>
      <c r="H268" s="447"/>
      <c r="I268" s="447"/>
      <c r="J268" s="447"/>
      <c r="K268" s="447"/>
      <c r="L268" s="436"/>
      <c r="M268" s="468"/>
      <c r="N268" s="471"/>
      <c r="O268" s="447"/>
      <c r="P268" s="447"/>
      <c r="Q268" s="447"/>
      <c r="R268" s="447"/>
      <c r="S268" s="515"/>
      <c r="T268" s="173"/>
      <c r="U268" s="17" t="s">
        <v>53</v>
      </c>
      <c r="V268" s="268" t="s">
        <v>397</v>
      </c>
      <c r="W268" s="19">
        <v>40</v>
      </c>
      <c r="X268" s="24" t="s">
        <v>55</v>
      </c>
      <c r="Y268" s="60">
        <v>11</v>
      </c>
      <c r="Z268" s="21">
        <f t="shared" ref="Z268:Z275" si="50">W268*Y268</f>
        <v>440</v>
      </c>
      <c r="AA268" s="22">
        <f t="shared" ref="AA268:AA275" si="51">Z268*12%+Z268</f>
        <v>492.8</v>
      </c>
      <c r="AB268" s="31"/>
      <c r="AC268" s="23"/>
      <c r="AD268" s="23" t="s">
        <v>56</v>
      </c>
      <c r="AE268" s="23" t="s">
        <v>56</v>
      </c>
      <c r="AF268" s="506"/>
    </row>
    <row r="269" spans="1:32" ht="33.950000000000003" customHeight="1" x14ac:dyDescent="0.2">
      <c r="A269" s="383"/>
      <c r="B269" s="448"/>
      <c r="C269" s="436"/>
      <c r="D269" s="436"/>
      <c r="E269" s="545"/>
      <c r="F269" s="436"/>
      <c r="G269" s="436"/>
      <c r="H269" s="447"/>
      <c r="I269" s="447"/>
      <c r="J269" s="447"/>
      <c r="K269" s="447"/>
      <c r="L269" s="436"/>
      <c r="M269" s="468"/>
      <c r="N269" s="471"/>
      <c r="O269" s="447"/>
      <c r="P269" s="447"/>
      <c r="Q269" s="447"/>
      <c r="R269" s="447"/>
      <c r="S269" s="515"/>
      <c r="T269" s="173"/>
      <c r="U269" s="17" t="s">
        <v>53</v>
      </c>
      <c r="V269" s="268" t="s">
        <v>398</v>
      </c>
      <c r="W269" s="19">
        <v>40</v>
      </c>
      <c r="X269" s="24" t="s">
        <v>55</v>
      </c>
      <c r="Y269" s="60">
        <v>11</v>
      </c>
      <c r="Z269" s="21">
        <f t="shared" si="50"/>
        <v>440</v>
      </c>
      <c r="AA269" s="22">
        <f t="shared" si="51"/>
        <v>492.8</v>
      </c>
      <c r="AB269" s="31"/>
      <c r="AC269" s="23"/>
      <c r="AD269" s="23" t="s">
        <v>56</v>
      </c>
      <c r="AE269" s="23" t="s">
        <v>56</v>
      </c>
      <c r="AF269" s="506"/>
    </row>
    <row r="270" spans="1:32" ht="33.950000000000003" customHeight="1" x14ac:dyDescent="0.2">
      <c r="A270" s="384" t="s">
        <v>219</v>
      </c>
      <c r="B270" s="448"/>
      <c r="C270" s="436"/>
      <c r="D270" s="436"/>
      <c r="E270" s="545"/>
      <c r="F270" s="436"/>
      <c r="G270" s="436"/>
      <c r="H270" s="447"/>
      <c r="I270" s="447"/>
      <c r="J270" s="447"/>
      <c r="K270" s="447"/>
      <c r="L270" s="436"/>
      <c r="M270" s="468"/>
      <c r="N270" s="471"/>
      <c r="O270" s="447"/>
      <c r="P270" s="447"/>
      <c r="Q270" s="447"/>
      <c r="R270" s="447"/>
      <c r="S270" s="515"/>
      <c r="T270" s="173"/>
      <c r="U270" s="17" t="s">
        <v>53</v>
      </c>
      <c r="V270" s="268" t="s">
        <v>380</v>
      </c>
      <c r="W270" s="19">
        <v>40</v>
      </c>
      <c r="X270" s="24" t="s">
        <v>55</v>
      </c>
      <c r="Y270" s="60">
        <v>11</v>
      </c>
      <c r="Z270" s="21">
        <f t="shared" si="50"/>
        <v>440</v>
      </c>
      <c r="AA270" s="22">
        <f t="shared" si="51"/>
        <v>492.8</v>
      </c>
      <c r="AB270" s="31"/>
      <c r="AC270" s="23"/>
      <c r="AD270" s="23" t="s">
        <v>56</v>
      </c>
      <c r="AE270" s="23" t="s">
        <v>56</v>
      </c>
      <c r="AF270" s="506"/>
    </row>
    <row r="271" spans="1:32" s="169" customFormat="1" ht="33.950000000000003" customHeight="1" x14ac:dyDescent="0.2">
      <c r="A271" s="385"/>
      <c r="B271" s="448"/>
      <c r="C271" s="436"/>
      <c r="D271" s="436"/>
      <c r="E271" s="545"/>
      <c r="F271" s="436"/>
      <c r="G271" s="436"/>
      <c r="H271" s="447"/>
      <c r="I271" s="447"/>
      <c r="J271" s="447"/>
      <c r="K271" s="447"/>
      <c r="L271" s="436"/>
      <c r="M271" s="468"/>
      <c r="N271" s="471"/>
      <c r="O271" s="447"/>
      <c r="P271" s="447"/>
      <c r="Q271" s="447"/>
      <c r="R271" s="447"/>
      <c r="S271" s="515"/>
      <c r="T271" s="174"/>
      <c r="U271" s="17" t="s">
        <v>53</v>
      </c>
      <c r="V271" s="320" t="s">
        <v>379</v>
      </c>
      <c r="W271" s="144">
        <v>60</v>
      </c>
      <c r="X271" s="321" t="s">
        <v>55</v>
      </c>
      <c r="Y271" s="175">
        <v>11.73809</v>
      </c>
      <c r="Z271" s="21">
        <f t="shared" si="50"/>
        <v>704.28539999999998</v>
      </c>
      <c r="AA271" s="22">
        <f t="shared" si="51"/>
        <v>788.79964799999993</v>
      </c>
      <c r="AB271" s="170"/>
      <c r="AC271" s="29"/>
      <c r="AD271" s="23" t="s">
        <v>56</v>
      </c>
      <c r="AE271" s="23" t="s">
        <v>56</v>
      </c>
      <c r="AF271" s="506"/>
    </row>
    <row r="272" spans="1:32" s="169" customFormat="1" ht="33.950000000000003" customHeight="1" x14ac:dyDescent="0.2">
      <c r="A272" s="385"/>
      <c r="B272" s="448"/>
      <c r="C272" s="436"/>
      <c r="D272" s="436"/>
      <c r="E272" s="545"/>
      <c r="F272" s="436"/>
      <c r="G272" s="436"/>
      <c r="H272" s="447"/>
      <c r="I272" s="447"/>
      <c r="J272" s="447"/>
      <c r="K272" s="447"/>
      <c r="L272" s="436"/>
      <c r="M272" s="468"/>
      <c r="N272" s="471"/>
      <c r="O272" s="447"/>
      <c r="P272" s="447"/>
      <c r="Q272" s="447"/>
      <c r="R272" s="447"/>
      <c r="S272" s="515"/>
      <c r="T272" s="174"/>
      <c r="U272" s="17" t="s">
        <v>53</v>
      </c>
      <c r="V272" s="326" t="s">
        <v>386</v>
      </c>
      <c r="W272" s="327">
        <v>4</v>
      </c>
      <c r="X272" s="328" t="s">
        <v>55</v>
      </c>
      <c r="Y272" s="329">
        <v>63.035400000000003</v>
      </c>
      <c r="Z272" s="146">
        <f t="shared" si="50"/>
        <v>252.14160000000001</v>
      </c>
      <c r="AA272" s="147">
        <f t="shared" si="51"/>
        <v>282.39859200000001</v>
      </c>
      <c r="AB272" s="170"/>
      <c r="AC272" s="29"/>
      <c r="AD272" s="23" t="s">
        <v>56</v>
      </c>
      <c r="AE272" s="23" t="s">
        <v>56</v>
      </c>
      <c r="AF272" s="506"/>
    </row>
    <row r="273" spans="1:32" s="169" customFormat="1" ht="33.950000000000003" customHeight="1" x14ac:dyDescent="0.2">
      <c r="A273" s="385"/>
      <c r="B273" s="448"/>
      <c r="C273" s="436"/>
      <c r="D273" s="436"/>
      <c r="E273" s="545"/>
      <c r="F273" s="436"/>
      <c r="G273" s="436"/>
      <c r="H273" s="447"/>
      <c r="I273" s="447"/>
      <c r="J273" s="447"/>
      <c r="K273" s="447"/>
      <c r="L273" s="436"/>
      <c r="M273" s="468"/>
      <c r="N273" s="471"/>
      <c r="O273" s="447"/>
      <c r="P273" s="447"/>
      <c r="Q273" s="447"/>
      <c r="R273" s="447"/>
      <c r="S273" s="515"/>
      <c r="T273" s="174"/>
      <c r="U273" s="17" t="s">
        <v>53</v>
      </c>
      <c r="V273" s="326" t="s">
        <v>387</v>
      </c>
      <c r="W273" s="327">
        <v>2</v>
      </c>
      <c r="X273" s="328" t="s">
        <v>55</v>
      </c>
      <c r="Y273" s="329">
        <v>67</v>
      </c>
      <c r="Z273" s="146">
        <f t="shared" si="50"/>
        <v>134</v>
      </c>
      <c r="AA273" s="147">
        <f t="shared" si="51"/>
        <v>150.07999999999998</v>
      </c>
      <c r="AB273" s="170"/>
      <c r="AC273" s="29"/>
      <c r="AD273" s="23" t="s">
        <v>56</v>
      </c>
      <c r="AE273" s="23" t="s">
        <v>56</v>
      </c>
      <c r="AF273" s="506"/>
    </row>
    <row r="274" spans="1:32" s="169" customFormat="1" ht="33.950000000000003" customHeight="1" x14ac:dyDescent="0.2">
      <c r="A274" s="385"/>
      <c r="B274" s="448"/>
      <c r="C274" s="436"/>
      <c r="D274" s="436"/>
      <c r="E274" s="545"/>
      <c r="F274" s="436"/>
      <c r="G274" s="436"/>
      <c r="H274" s="447"/>
      <c r="I274" s="447"/>
      <c r="J274" s="447"/>
      <c r="K274" s="447"/>
      <c r="L274" s="436"/>
      <c r="M274" s="468"/>
      <c r="N274" s="471"/>
      <c r="O274" s="447"/>
      <c r="P274" s="447"/>
      <c r="Q274" s="447"/>
      <c r="R274" s="447"/>
      <c r="S274" s="515"/>
      <c r="T274" s="174"/>
      <c r="U274" s="17" t="s">
        <v>53</v>
      </c>
      <c r="V274" s="326" t="s">
        <v>388</v>
      </c>
      <c r="W274" s="327">
        <v>2</v>
      </c>
      <c r="X274" s="328" t="s">
        <v>55</v>
      </c>
      <c r="Y274" s="329">
        <v>67.069999999999993</v>
      </c>
      <c r="Z274" s="146">
        <f t="shared" si="50"/>
        <v>134.13999999999999</v>
      </c>
      <c r="AA274" s="147">
        <f t="shared" si="51"/>
        <v>150.23679999999999</v>
      </c>
      <c r="AB274" s="170"/>
      <c r="AC274" s="29"/>
      <c r="AD274" s="23" t="s">
        <v>56</v>
      </c>
      <c r="AE274" s="23" t="s">
        <v>56</v>
      </c>
      <c r="AF274" s="506"/>
    </row>
    <row r="275" spans="1:32" ht="33.950000000000003" customHeight="1" x14ac:dyDescent="0.2">
      <c r="A275" s="385"/>
      <c r="B275" s="463"/>
      <c r="C275" s="456"/>
      <c r="D275" s="456"/>
      <c r="E275" s="546"/>
      <c r="F275" s="456"/>
      <c r="G275" s="456"/>
      <c r="H275" s="454"/>
      <c r="I275" s="454"/>
      <c r="J275" s="454"/>
      <c r="K275" s="454"/>
      <c r="L275" s="456"/>
      <c r="M275" s="469"/>
      <c r="N275" s="472"/>
      <c r="O275" s="454"/>
      <c r="P275" s="454"/>
      <c r="Q275" s="454"/>
      <c r="R275" s="454"/>
      <c r="S275" s="541"/>
      <c r="T275" s="224"/>
      <c r="U275" s="159" t="s">
        <v>53</v>
      </c>
      <c r="V275" s="322" t="s">
        <v>389</v>
      </c>
      <c r="W275" s="323">
        <v>2</v>
      </c>
      <c r="X275" s="324" t="s">
        <v>55</v>
      </c>
      <c r="Y275" s="325">
        <v>67</v>
      </c>
      <c r="Z275" s="162">
        <f t="shared" si="50"/>
        <v>134</v>
      </c>
      <c r="AA275" s="163">
        <f t="shared" si="51"/>
        <v>150.07999999999998</v>
      </c>
      <c r="AB275" s="225"/>
      <c r="AC275" s="164"/>
      <c r="AD275" s="164" t="s">
        <v>56</v>
      </c>
      <c r="AE275" s="164" t="s">
        <v>56</v>
      </c>
      <c r="AF275" s="543"/>
    </row>
    <row r="276" spans="1:32" ht="93.75" customHeight="1" x14ac:dyDescent="0.2">
      <c r="A276" s="385"/>
      <c r="B276" s="43" t="s">
        <v>42</v>
      </c>
      <c r="C276" s="308" t="s">
        <v>43</v>
      </c>
      <c r="D276" s="300" t="s">
        <v>236</v>
      </c>
      <c r="E276" s="51" t="s">
        <v>53</v>
      </c>
      <c r="F276" s="292" t="s">
        <v>237</v>
      </c>
      <c r="G276" s="292" t="s">
        <v>139</v>
      </c>
      <c r="H276" s="72">
        <v>1</v>
      </c>
      <c r="I276" s="72">
        <v>2</v>
      </c>
      <c r="J276" s="73">
        <v>3</v>
      </c>
      <c r="K276" s="73">
        <v>3</v>
      </c>
      <c r="L276" s="300" t="s">
        <v>392</v>
      </c>
      <c r="M276" s="301" t="s">
        <v>238</v>
      </c>
      <c r="N276" s="82">
        <v>0</v>
      </c>
      <c r="O276" s="78">
        <v>0</v>
      </c>
      <c r="P276" s="78">
        <v>0</v>
      </c>
      <c r="Q276" s="78">
        <v>0</v>
      </c>
      <c r="R276" s="48">
        <f t="shared" ref="R276:R277" si="52">+SUM(N276:P276)</f>
        <v>0</v>
      </c>
      <c r="S276" s="296" t="s">
        <v>225</v>
      </c>
      <c r="T276" s="231"/>
      <c r="U276" s="232"/>
      <c r="V276" s="269"/>
      <c r="W276" s="233"/>
      <c r="X276" s="234"/>
      <c r="Y276" s="178"/>
      <c r="Z276" s="235"/>
      <c r="AA276" s="236"/>
      <c r="AB276" s="181">
        <v>0</v>
      </c>
      <c r="AC276" s="237"/>
      <c r="AD276" s="238"/>
      <c r="AE276" s="238"/>
      <c r="AF276" s="239" t="s">
        <v>369</v>
      </c>
    </row>
    <row r="277" spans="1:32" ht="117" customHeight="1" thickBot="1" x14ac:dyDescent="0.25">
      <c r="A277" s="385"/>
      <c r="B277" s="54" t="s">
        <v>42</v>
      </c>
      <c r="C277" s="309" t="s">
        <v>43</v>
      </c>
      <c r="D277" s="304" t="s">
        <v>239</v>
      </c>
      <c r="E277" s="187" t="s">
        <v>53</v>
      </c>
      <c r="F277" s="310" t="s">
        <v>240</v>
      </c>
      <c r="G277" s="310" t="s">
        <v>144</v>
      </c>
      <c r="H277" s="194">
        <v>0</v>
      </c>
      <c r="I277" s="194">
        <v>10</v>
      </c>
      <c r="J277" s="194">
        <v>0</v>
      </c>
      <c r="K277" s="194">
        <v>24</v>
      </c>
      <c r="L277" s="302" t="s">
        <v>241</v>
      </c>
      <c r="M277" s="303" t="s">
        <v>242</v>
      </c>
      <c r="N277" s="195">
        <v>0</v>
      </c>
      <c r="O277" s="196">
        <v>0</v>
      </c>
      <c r="P277" s="196">
        <v>0</v>
      </c>
      <c r="Q277" s="196">
        <v>0</v>
      </c>
      <c r="R277" s="197">
        <f t="shared" si="52"/>
        <v>0</v>
      </c>
      <c r="S277" s="297" t="s">
        <v>225</v>
      </c>
      <c r="T277" s="240"/>
      <c r="U277" s="241"/>
      <c r="V277" s="270"/>
      <c r="W277" s="242"/>
      <c r="X277" s="243"/>
      <c r="Y277" s="244"/>
      <c r="Z277" s="245"/>
      <c r="AA277" s="246"/>
      <c r="AB277" s="247">
        <v>0</v>
      </c>
      <c r="AC277" s="248"/>
      <c r="AD277" s="249"/>
      <c r="AE277" s="249"/>
      <c r="AF277" s="250" t="s">
        <v>371</v>
      </c>
    </row>
    <row r="278" spans="1:32" ht="22.5" customHeight="1" thickBot="1" x14ac:dyDescent="0.25">
      <c r="A278" s="547"/>
      <c r="B278" s="526" t="s">
        <v>147</v>
      </c>
      <c r="C278" s="458"/>
      <c r="D278" s="458"/>
      <c r="E278" s="458"/>
      <c r="F278" s="527"/>
      <c r="G278" s="527"/>
      <c r="H278" s="527"/>
      <c r="I278" s="527"/>
      <c r="J278" s="527"/>
      <c r="K278" s="527"/>
      <c r="L278" s="528"/>
      <c r="M278" s="191" t="s">
        <v>148</v>
      </c>
      <c r="N278" s="192">
        <f>SUM(N258:N277)</f>
        <v>8520.0000479999999</v>
      </c>
      <c r="O278" s="192">
        <f>SUM(O258:O277)</f>
        <v>22300.004000000001</v>
      </c>
      <c r="P278" s="192">
        <f>SUM(P258:P277)</f>
        <v>0</v>
      </c>
      <c r="Q278" s="192">
        <f>SUM(Q258:Q277)</f>
        <v>0</v>
      </c>
      <c r="R278" s="192">
        <f>SUM(R258:R277)</f>
        <v>30820.004048000003</v>
      </c>
      <c r="S278" s="298"/>
      <c r="T278" s="529" t="s">
        <v>149</v>
      </c>
      <c r="U278" s="527"/>
      <c r="V278" s="527"/>
      <c r="W278" s="527"/>
      <c r="X278" s="527"/>
      <c r="Y278" s="527"/>
      <c r="Z278" s="528"/>
      <c r="AA278" s="191" t="s">
        <v>148</v>
      </c>
      <c r="AB278" s="193">
        <f>SUM(AB258:AB277)</f>
        <v>30820.004048000003</v>
      </c>
      <c r="AC278" s="530"/>
      <c r="AD278" s="531"/>
      <c r="AE278" s="531"/>
      <c r="AF278" s="532"/>
    </row>
    <row r="279" spans="1:32" ht="30" customHeight="1" thickBot="1" x14ac:dyDescent="0.25">
      <c r="A279" s="533" t="s">
        <v>243</v>
      </c>
      <c r="B279" s="534"/>
      <c r="C279" s="534"/>
      <c r="D279" s="534"/>
      <c r="E279" s="534"/>
      <c r="F279" s="534"/>
      <c r="G279" s="534"/>
      <c r="H279" s="534"/>
      <c r="I279" s="534"/>
      <c r="J279" s="534"/>
      <c r="K279" s="534"/>
      <c r="L279" s="534"/>
      <c r="M279" s="83" t="s">
        <v>148</v>
      </c>
      <c r="N279" s="84">
        <f>+N138+N257+N278</f>
        <v>1178211.343168</v>
      </c>
      <c r="O279" s="198">
        <f>+O138+O257+O278</f>
        <v>505465.56782400003</v>
      </c>
      <c r="P279" s="198">
        <f>+P138+P257+P278</f>
        <v>85906.999199999991</v>
      </c>
      <c r="Q279" s="198">
        <f>+Q138+Q257+Q278</f>
        <v>148293.60999999999</v>
      </c>
      <c r="R279" s="198">
        <f>+R138+R257+R278</f>
        <v>1917877.5201920001</v>
      </c>
      <c r="S279" s="299"/>
      <c r="T279" s="535" t="s">
        <v>244</v>
      </c>
      <c r="U279" s="536"/>
      <c r="V279" s="536"/>
      <c r="W279" s="536"/>
      <c r="X279" s="536"/>
      <c r="Y279" s="536"/>
      <c r="Z279" s="536"/>
      <c r="AA279" s="85" t="s">
        <v>148</v>
      </c>
      <c r="AB279" s="86">
        <f>+AB138+AB257+AB278</f>
        <v>1917877.5201920001</v>
      </c>
      <c r="AC279" s="537"/>
      <c r="AD279" s="538"/>
      <c r="AE279" s="538"/>
      <c r="AF279" s="539"/>
    </row>
    <row r="280" spans="1:32" ht="16.5" customHeight="1" x14ac:dyDescent="0.3">
      <c r="A280" s="87"/>
      <c r="B280" s="88"/>
      <c r="C280" s="88"/>
      <c r="D280" s="88"/>
      <c r="E280" s="88"/>
      <c r="F280" s="88"/>
      <c r="G280" s="88"/>
      <c r="H280" s="88"/>
      <c r="I280" s="88"/>
      <c r="J280" s="88"/>
      <c r="K280" s="88"/>
      <c r="L280" s="88"/>
      <c r="M280" s="88"/>
      <c r="N280" s="88"/>
      <c r="O280" s="88"/>
      <c r="P280" s="88"/>
      <c r="Q280" s="88"/>
      <c r="R280" s="88"/>
      <c r="S280" s="88"/>
      <c r="T280" s="89"/>
      <c r="U280" s="90"/>
      <c r="V280" s="87"/>
      <c r="W280" s="87"/>
      <c r="X280" s="87"/>
      <c r="Y280" s="87"/>
      <c r="Z280" s="87"/>
      <c r="AA280" s="87"/>
      <c r="AB280" s="91"/>
      <c r="AC280" s="87"/>
      <c r="AD280" s="87"/>
      <c r="AE280" s="87"/>
      <c r="AF280" s="87"/>
    </row>
    <row r="281" spans="1:32" ht="16.5" customHeight="1" x14ac:dyDescent="0.3">
      <c r="A281" s="87"/>
      <c r="B281" s="92" t="s">
        <v>383</v>
      </c>
      <c r="C281" s="88"/>
      <c r="D281" s="88"/>
      <c r="E281" s="88"/>
      <c r="F281" s="88"/>
      <c r="G281" s="88"/>
      <c r="H281" s="88"/>
      <c r="I281" s="88"/>
      <c r="J281" s="88"/>
      <c r="K281" s="88"/>
      <c r="L281" s="88"/>
      <c r="M281" s="88"/>
      <c r="N281" s="88"/>
      <c r="O281" s="88"/>
      <c r="P281" s="88"/>
      <c r="Q281" s="88"/>
      <c r="R281" s="93"/>
      <c r="S281" s="88"/>
      <c r="T281" s="89"/>
      <c r="U281" s="90"/>
      <c r="V281" s="87"/>
      <c r="W281" s="87"/>
      <c r="X281" s="87"/>
      <c r="Y281" s="87"/>
      <c r="Z281" s="87"/>
      <c r="AA281" s="87"/>
      <c r="AB281" s="91"/>
      <c r="AC281" s="87"/>
      <c r="AD281" s="87"/>
      <c r="AE281" s="87"/>
      <c r="AF281" s="87"/>
    </row>
    <row r="282" spans="1:32" ht="16.5" customHeight="1" x14ac:dyDescent="0.3">
      <c r="A282" s="87"/>
      <c r="B282" s="92" t="s">
        <v>541</v>
      </c>
      <c r="C282" s="88"/>
      <c r="D282" s="176"/>
      <c r="E282" s="88"/>
      <c r="F282" s="88"/>
      <c r="G282" s="88"/>
      <c r="H282" s="88"/>
      <c r="I282" s="88"/>
      <c r="J282" s="88"/>
      <c r="K282" s="88"/>
      <c r="L282" s="88"/>
      <c r="M282" s="88"/>
      <c r="N282" s="88"/>
      <c r="O282" s="88"/>
      <c r="P282" s="88"/>
      <c r="Q282" s="88"/>
      <c r="R282" s="88"/>
      <c r="S282" s="88"/>
      <c r="T282" s="89"/>
      <c r="U282" s="90"/>
      <c r="V282" s="87"/>
      <c r="W282" s="87"/>
      <c r="X282" s="87"/>
      <c r="Y282" s="87"/>
      <c r="Z282" s="87"/>
      <c r="AA282" s="87"/>
      <c r="AB282" s="91"/>
      <c r="AC282" s="87"/>
      <c r="AD282" s="87"/>
      <c r="AE282" s="87"/>
      <c r="AF282" s="87"/>
    </row>
    <row r="283" spans="1:32" ht="16.5" customHeight="1" x14ac:dyDescent="0.3">
      <c r="A283" s="87"/>
      <c r="B283" s="92"/>
      <c r="C283" s="88"/>
      <c r="D283" s="88"/>
      <c r="E283" s="88"/>
      <c r="F283" s="88"/>
      <c r="G283" s="88"/>
      <c r="H283" s="88"/>
      <c r="I283" s="88"/>
      <c r="J283" s="88"/>
      <c r="K283" s="88"/>
      <c r="L283" s="88"/>
      <c r="M283" s="88"/>
      <c r="N283" s="88"/>
      <c r="O283" s="88"/>
      <c r="P283" s="88"/>
      <c r="Q283" s="88"/>
      <c r="R283" s="88"/>
      <c r="S283" s="88"/>
      <c r="T283" s="89"/>
      <c r="U283" s="90"/>
      <c r="V283" s="87"/>
      <c r="W283" s="87"/>
      <c r="X283" s="87"/>
      <c r="Y283" s="87"/>
      <c r="Z283" s="87"/>
      <c r="AA283" s="87"/>
      <c r="AB283" s="91"/>
      <c r="AC283" s="87"/>
      <c r="AD283" s="87"/>
      <c r="AE283" s="87"/>
      <c r="AF283" s="87"/>
    </row>
    <row r="284" spans="1:32" ht="37.5" customHeight="1" x14ac:dyDescent="0.3">
      <c r="A284" s="87"/>
      <c r="B284" s="94"/>
      <c r="C284" s="88"/>
      <c r="D284" s="88"/>
      <c r="E284" s="88"/>
      <c r="F284" s="88"/>
      <c r="G284" s="88"/>
      <c r="H284" s="88"/>
      <c r="I284" s="88"/>
      <c r="J284" s="88"/>
      <c r="K284" s="88"/>
      <c r="L284" s="88"/>
      <c r="M284" s="88"/>
      <c r="N284" s="88"/>
      <c r="O284" s="88"/>
      <c r="P284" s="88"/>
      <c r="Q284" s="88"/>
      <c r="R284" s="88"/>
      <c r="S284" s="88"/>
      <c r="T284" s="89"/>
      <c r="U284" s="524" t="s">
        <v>245</v>
      </c>
      <c r="V284" s="525"/>
      <c r="W284" s="525"/>
      <c r="X284" s="87"/>
      <c r="Y284" s="87"/>
      <c r="Z284" s="87"/>
      <c r="AA284" s="87"/>
      <c r="AB284" s="142"/>
      <c r="AC284" s="87"/>
      <c r="AD284" s="87"/>
      <c r="AE284" s="87"/>
      <c r="AF284" s="87"/>
    </row>
    <row r="285" spans="1:32" ht="16.5" customHeight="1" x14ac:dyDescent="0.3">
      <c r="A285" s="87"/>
      <c r="B285" s="88"/>
      <c r="C285" s="88"/>
      <c r="D285" s="88"/>
      <c r="E285" s="88"/>
      <c r="F285" s="88"/>
      <c r="G285" s="88"/>
      <c r="H285" s="88"/>
      <c r="I285" s="88"/>
      <c r="J285" s="88"/>
      <c r="K285" s="88"/>
      <c r="L285" s="88"/>
      <c r="M285" s="88"/>
      <c r="N285" s="88"/>
      <c r="O285" s="88"/>
      <c r="P285" s="88"/>
      <c r="Q285" s="88"/>
      <c r="R285" s="88"/>
      <c r="S285" s="88"/>
      <c r="T285" s="89"/>
      <c r="U285" s="95"/>
      <c r="V285" s="95"/>
      <c r="W285" s="95"/>
      <c r="X285" s="87"/>
      <c r="Y285" s="87"/>
      <c r="Z285" s="87"/>
      <c r="AA285" s="87"/>
      <c r="AB285" s="91"/>
      <c r="AC285" s="87"/>
      <c r="AD285" s="87"/>
      <c r="AE285" s="87"/>
      <c r="AF285" s="87"/>
    </row>
    <row r="286" spans="1:32" ht="24.75" customHeight="1" x14ac:dyDescent="0.3">
      <c r="A286" s="87"/>
      <c r="B286" s="88"/>
      <c r="C286" s="88"/>
      <c r="D286" s="88"/>
      <c r="E286" s="88"/>
      <c r="F286" s="88"/>
      <c r="G286" s="88"/>
      <c r="H286" s="88"/>
      <c r="I286" s="88"/>
      <c r="J286" s="88"/>
      <c r="K286" s="88"/>
      <c r="L286" s="88"/>
      <c r="M286" s="88"/>
      <c r="N286" s="88"/>
      <c r="O286" s="88"/>
      <c r="P286" s="88"/>
      <c r="Q286" s="88"/>
      <c r="R286" s="88"/>
      <c r="S286" s="88"/>
      <c r="T286" s="89"/>
      <c r="U286" s="317" t="s">
        <v>246</v>
      </c>
      <c r="V286" s="318" t="s">
        <v>247</v>
      </c>
      <c r="W286" s="319" t="s">
        <v>248</v>
      </c>
      <c r="X286" s="87"/>
      <c r="Y286" s="87"/>
      <c r="Z286" s="87"/>
      <c r="AA286" s="87"/>
      <c r="AB286" s="91"/>
      <c r="AC286" s="87"/>
      <c r="AD286" s="87"/>
      <c r="AE286" s="87"/>
      <c r="AF286" s="87"/>
    </row>
    <row r="287" spans="1:32" ht="33.75" customHeight="1" x14ac:dyDescent="0.3">
      <c r="A287" s="87"/>
      <c r="B287" s="88"/>
      <c r="C287" s="88"/>
      <c r="D287" s="88"/>
      <c r="E287" s="88"/>
      <c r="F287" s="88"/>
      <c r="G287" s="88"/>
      <c r="H287" s="88"/>
      <c r="I287" s="88"/>
      <c r="J287" s="88"/>
      <c r="K287" s="88"/>
      <c r="L287" s="88"/>
      <c r="M287" s="88"/>
      <c r="N287" s="88"/>
      <c r="O287" s="88"/>
      <c r="P287" s="88"/>
      <c r="Q287" s="88"/>
      <c r="R287" s="88"/>
      <c r="S287" s="88"/>
      <c r="T287" s="89"/>
      <c r="U287" s="357" t="s">
        <v>540</v>
      </c>
      <c r="V287" s="358" t="s">
        <v>249</v>
      </c>
      <c r="W287" s="359">
        <f>AB10</f>
        <v>61183</v>
      </c>
      <c r="X287" s="96"/>
      <c r="Y287" s="97"/>
      <c r="Z287" s="87"/>
      <c r="AA287" s="87"/>
      <c r="AB287" s="91"/>
      <c r="AC287" s="87"/>
      <c r="AD287" s="87"/>
      <c r="AE287" s="87"/>
      <c r="AF287" s="87"/>
    </row>
    <row r="288" spans="1:32" ht="18" customHeight="1" x14ac:dyDescent="0.3">
      <c r="A288" s="87"/>
      <c r="B288" s="88"/>
      <c r="C288" s="88"/>
      <c r="D288" s="88"/>
      <c r="E288" s="88"/>
      <c r="F288" s="88"/>
      <c r="G288" s="88"/>
      <c r="H288" s="88"/>
      <c r="I288" s="88"/>
      <c r="J288" s="88"/>
      <c r="K288" s="88"/>
      <c r="L288" s="88"/>
      <c r="M288" s="88"/>
      <c r="N288" s="88"/>
      <c r="O288" s="88"/>
      <c r="P288" s="88"/>
      <c r="Q288" s="88"/>
      <c r="R288" s="88"/>
      <c r="S288" s="88"/>
      <c r="T288" s="89"/>
      <c r="U288" s="360" t="s">
        <v>65</v>
      </c>
      <c r="V288" s="361" t="s">
        <v>66</v>
      </c>
      <c r="W288" s="168">
        <f>AB12+AB237</f>
        <v>368817.99903999997</v>
      </c>
      <c r="X288" s="96"/>
      <c r="Y288" s="97"/>
      <c r="Z288" s="87"/>
      <c r="AA288" s="87"/>
      <c r="AB288" s="91"/>
      <c r="AC288" s="87"/>
      <c r="AD288" s="87"/>
      <c r="AE288" s="87"/>
      <c r="AF288" s="87"/>
    </row>
    <row r="289" spans="1:32" ht="33.950000000000003" customHeight="1" x14ac:dyDescent="0.3">
      <c r="A289" s="87"/>
      <c r="B289" s="88"/>
      <c r="C289" s="88"/>
      <c r="D289" s="552" t="s">
        <v>250</v>
      </c>
      <c r="E289" s="553"/>
      <c r="F289" s="88"/>
      <c r="G289" s="88"/>
      <c r="H289" s="88"/>
      <c r="I289" s="88"/>
      <c r="J289" s="88"/>
      <c r="K289" s="88"/>
      <c r="L289" s="88"/>
      <c r="M289" s="88"/>
      <c r="N289" s="552" t="s">
        <v>250</v>
      </c>
      <c r="O289" s="553"/>
      <c r="P289" s="88"/>
      <c r="Q289" s="88"/>
      <c r="R289" s="88"/>
      <c r="S289" s="88"/>
      <c r="T289" s="89"/>
      <c r="U289" s="360" t="s">
        <v>226</v>
      </c>
      <c r="V289" s="361" t="s">
        <v>58</v>
      </c>
      <c r="W289" s="380">
        <f>AB16+AB258</f>
        <v>170700.00476799998</v>
      </c>
      <c r="X289" s="96"/>
      <c r="Y289" s="97"/>
      <c r="Z289" s="87"/>
      <c r="AA289" s="87"/>
      <c r="AB289" s="91"/>
      <c r="AC289" s="87"/>
      <c r="AD289" s="87"/>
      <c r="AE289" s="87"/>
      <c r="AF289" s="87"/>
    </row>
    <row r="290" spans="1:32" ht="33.950000000000003" customHeight="1" x14ac:dyDescent="0.3">
      <c r="A290" s="87"/>
      <c r="B290" s="88"/>
      <c r="C290" s="88"/>
      <c r="D290" s="554" t="s">
        <v>251</v>
      </c>
      <c r="E290" s="525"/>
      <c r="F290" s="88"/>
      <c r="G290" s="88"/>
      <c r="H290" s="88"/>
      <c r="I290" s="88"/>
      <c r="J290" s="88"/>
      <c r="K290" s="88"/>
      <c r="L290" s="88"/>
      <c r="M290" s="88"/>
      <c r="N290" s="554" t="s">
        <v>251</v>
      </c>
      <c r="O290" s="525"/>
      <c r="P290" s="88"/>
      <c r="Q290" s="88"/>
      <c r="R290" s="88"/>
      <c r="S290" s="88"/>
      <c r="T290" s="89"/>
      <c r="U290" s="360" t="s">
        <v>57</v>
      </c>
      <c r="V290" s="361" t="s">
        <v>58</v>
      </c>
      <c r="W290" s="168">
        <f>AB29</f>
        <v>17799.99984</v>
      </c>
      <c r="X290" s="96"/>
      <c r="Y290" s="97"/>
      <c r="Z290" s="87"/>
      <c r="AA290" s="87"/>
      <c r="AB290" s="91"/>
      <c r="AC290" s="87"/>
      <c r="AD290" s="87"/>
      <c r="AE290" s="87"/>
      <c r="AF290" s="87"/>
    </row>
    <row r="291" spans="1:32" ht="18" customHeight="1" x14ac:dyDescent="0.3">
      <c r="A291" s="87"/>
      <c r="B291" s="88"/>
      <c r="C291" s="88"/>
      <c r="D291" s="88"/>
      <c r="E291" s="88"/>
      <c r="F291" s="88"/>
      <c r="G291" s="88"/>
      <c r="H291" s="88"/>
      <c r="I291" s="88"/>
      <c r="J291" s="88"/>
      <c r="K291" s="88"/>
      <c r="L291" s="88"/>
      <c r="M291" s="88"/>
      <c r="N291" s="88"/>
      <c r="O291" s="88"/>
      <c r="P291" s="88"/>
      <c r="Q291" s="88"/>
      <c r="R291" s="88"/>
      <c r="S291" s="88"/>
      <c r="T291" s="89"/>
      <c r="U291" s="360" t="s">
        <v>200</v>
      </c>
      <c r="V291" s="361" t="s">
        <v>92</v>
      </c>
      <c r="W291" s="168">
        <f>AB241</f>
        <v>3500</v>
      </c>
      <c r="X291" s="96"/>
      <c r="Y291" s="97"/>
      <c r="Z291" s="87"/>
      <c r="AA291" s="87"/>
      <c r="AB291" s="91"/>
      <c r="AC291" s="87"/>
      <c r="AD291" s="87"/>
      <c r="AE291" s="87"/>
      <c r="AF291" s="87"/>
    </row>
    <row r="292" spans="1:32" ht="18" customHeight="1" x14ac:dyDescent="0.3">
      <c r="A292" s="87"/>
      <c r="B292" s="88"/>
      <c r="C292" s="88"/>
      <c r="D292" s="88"/>
      <c r="E292" s="88"/>
      <c r="F292" s="88"/>
      <c r="G292" s="88"/>
      <c r="H292" s="88"/>
      <c r="I292" s="88"/>
      <c r="J292" s="88"/>
      <c r="K292" s="88"/>
      <c r="L292" s="88"/>
      <c r="M292" s="88"/>
      <c r="N292" s="88"/>
      <c r="O292" s="88"/>
      <c r="P292" s="88"/>
      <c r="Q292" s="88"/>
      <c r="R292" s="88"/>
      <c r="S292" s="88"/>
      <c r="T292" s="89"/>
      <c r="U292" s="360" t="s">
        <v>91</v>
      </c>
      <c r="V292" s="361" t="s">
        <v>92</v>
      </c>
      <c r="W292" s="168">
        <f>+AB49</f>
        <v>999.99983999999995</v>
      </c>
      <c r="X292" s="96"/>
      <c r="Y292" s="97"/>
      <c r="Z292" s="87"/>
      <c r="AA292" s="87"/>
      <c r="AB292" s="91"/>
      <c r="AC292" s="87"/>
      <c r="AD292" s="87"/>
      <c r="AE292" s="87"/>
      <c r="AF292" s="87"/>
    </row>
    <row r="293" spans="1:32" ht="18" customHeight="1" x14ac:dyDescent="0.3">
      <c r="A293" s="87"/>
      <c r="B293" s="88"/>
      <c r="C293" s="88"/>
      <c r="D293" s="88"/>
      <c r="E293" s="88"/>
      <c r="F293" s="88"/>
      <c r="G293" s="88"/>
      <c r="H293" s="88"/>
      <c r="I293" s="88"/>
      <c r="J293" s="88"/>
      <c r="K293" s="88"/>
      <c r="L293" s="88"/>
      <c r="M293" s="88"/>
      <c r="N293" s="88"/>
      <c r="O293" s="88"/>
      <c r="P293" s="88"/>
      <c r="Q293" s="88"/>
      <c r="R293" s="88"/>
      <c r="S293" s="88"/>
      <c r="T293" s="89"/>
      <c r="U293" s="360" t="s">
        <v>94</v>
      </c>
      <c r="V293" s="361" t="s">
        <v>95</v>
      </c>
      <c r="W293" s="168">
        <f>+AB51</f>
        <v>1999.9996799999999</v>
      </c>
      <c r="X293" s="96"/>
      <c r="Y293" s="97"/>
      <c r="Z293" s="87"/>
      <c r="AA293" s="87"/>
      <c r="AB293" s="91"/>
      <c r="AC293" s="87"/>
      <c r="AD293" s="87"/>
      <c r="AE293" s="87"/>
      <c r="AF293" s="87"/>
    </row>
    <row r="294" spans="1:32" ht="18" customHeight="1" x14ac:dyDescent="0.3">
      <c r="A294" s="87"/>
      <c r="B294" s="88"/>
      <c r="C294" s="88"/>
      <c r="D294" s="88"/>
      <c r="E294" s="88"/>
      <c r="F294" s="88"/>
      <c r="G294" s="88"/>
      <c r="H294" s="88"/>
      <c r="I294" s="88"/>
      <c r="J294" s="88"/>
      <c r="K294" s="88"/>
      <c r="L294" s="88"/>
      <c r="M294" s="88"/>
      <c r="N294" s="88"/>
      <c r="O294" s="88"/>
      <c r="P294" s="88"/>
      <c r="Q294" s="88"/>
      <c r="R294" s="88"/>
      <c r="S294" s="88"/>
      <c r="T294" s="89"/>
      <c r="U294" s="360" t="s">
        <v>97</v>
      </c>
      <c r="V294" s="361" t="s">
        <v>98</v>
      </c>
      <c r="W294" s="168">
        <f>AB53</f>
        <v>499.99936000000002</v>
      </c>
      <c r="X294" s="96"/>
      <c r="Y294" s="97"/>
      <c r="Z294" s="87"/>
      <c r="AA294" s="87"/>
      <c r="AB294" s="91"/>
      <c r="AC294" s="87"/>
      <c r="AD294" s="87"/>
      <c r="AE294" s="87"/>
      <c r="AF294" s="87"/>
    </row>
    <row r="295" spans="1:32" ht="18" customHeight="1" x14ac:dyDescent="0.3">
      <c r="A295" s="87"/>
      <c r="B295" s="88"/>
      <c r="C295" s="88"/>
      <c r="D295" s="88"/>
      <c r="E295" s="88"/>
      <c r="F295" s="88"/>
      <c r="G295" s="88"/>
      <c r="H295" s="88"/>
      <c r="I295" s="88"/>
      <c r="J295" s="88"/>
      <c r="K295" s="88"/>
      <c r="L295" s="88"/>
      <c r="M295" s="88"/>
      <c r="N295" s="88"/>
      <c r="O295" s="88"/>
      <c r="P295" s="88"/>
      <c r="Q295" s="88"/>
      <c r="R295" s="88"/>
      <c r="S295" s="88"/>
      <c r="T295" s="89"/>
      <c r="U295" s="360" t="s">
        <v>101</v>
      </c>
      <c r="V295" s="361" t="s">
        <v>100</v>
      </c>
      <c r="W295" s="168">
        <f>AB55</f>
        <v>500.0016</v>
      </c>
      <c r="X295" s="96"/>
      <c r="Y295" s="97"/>
      <c r="Z295" s="87"/>
      <c r="AA295" s="87"/>
      <c r="AB295" s="91"/>
      <c r="AC295" s="87"/>
      <c r="AD295" s="87"/>
      <c r="AE295" s="87"/>
      <c r="AF295" s="87"/>
    </row>
    <row r="296" spans="1:32" ht="31.5" customHeight="1" x14ac:dyDescent="0.3">
      <c r="A296" s="87"/>
      <c r="B296" s="88"/>
      <c r="C296" s="88"/>
      <c r="D296" s="88"/>
      <c r="E296" s="88"/>
      <c r="F296" s="88"/>
      <c r="G296" s="88"/>
      <c r="H296" s="88"/>
      <c r="I296" s="88"/>
      <c r="J296" s="88"/>
      <c r="K296" s="88"/>
      <c r="L296" s="88"/>
      <c r="M296" s="88"/>
      <c r="N296" s="88"/>
      <c r="O296" s="88"/>
      <c r="P296" s="88"/>
      <c r="Q296" s="88"/>
      <c r="R296" s="88"/>
      <c r="S296" s="88"/>
      <c r="T296" s="89"/>
      <c r="U296" s="360" t="s">
        <v>202</v>
      </c>
      <c r="V296" s="361" t="s">
        <v>203</v>
      </c>
      <c r="W296" s="168">
        <f>AB243+AB40</f>
        <v>111652.99967999999</v>
      </c>
      <c r="X296" s="96"/>
      <c r="Y296" s="97"/>
      <c r="Z296" s="87"/>
      <c r="AA296" s="87"/>
      <c r="AB296" s="91"/>
      <c r="AC296" s="87"/>
      <c r="AD296" s="87"/>
      <c r="AE296" s="87"/>
      <c r="AF296" s="87"/>
    </row>
    <row r="297" spans="1:32" ht="50.25" customHeight="1" x14ac:dyDescent="0.3">
      <c r="A297" s="87"/>
      <c r="B297" s="88"/>
      <c r="C297" s="88"/>
      <c r="D297" s="88"/>
      <c r="E297" s="88"/>
      <c r="F297" s="88"/>
      <c r="G297" s="88"/>
      <c r="H297" s="88"/>
      <c r="I297" s="88"/>
      <c r="J297" s="88"/>
      <c r="K297" s="88"/>
      <c r="L297" s="88"/>
      <c r="M297" s="88"/>
      <c r="N297" s="88"/>
      <c r="O297" s="88"/>
      <c r="P297" s="88"/>
      <c r="Q297" s="88"/>
      <c r="R297" s="88"/>
      <c r="S297" s="88"/>
      <c r="T297" s="89"/>
      <c r="U297" s="360" t="s">
        <v>206</v>
      </c>
      <c r="V297" s="361" t="s">
        <v>203</v>
      </c>
      <c r="W297" s="168">
        <f>AB246</f>
        <v>78432</v>
      </c>
      <c r="X297" s="96"/>
      <c r="Y297" s="97"/>
      <c r="Z297" s="87"/>
      <c r="AA297" s="87"/>
      <c r="AB297" s="91"/>
      <c r="AC297" s="87"/>
      <c r="AD297" s="87"/>
      <c r="AE297" s="87"/>
      <c r="AF297" s="87"/>
    </row>
    <row r="298" spans="1:32" s="116" customFormat="1" ht="50.25" customHeight="1" x14ac:dyDescent="0.3">
      <c r="A298" s="87"/>
      <c r="B298" s="88"/>
      <c r="C298" s="88"/>
      <c r="D298" s="88"/>
      <c r="E298" s="88"/>
      <c r="F298" s="88"/>
      <c r="G298" s="88"/>
      <c r="H298" s="88"/>
      <c r="I298" s="88"/>
      <c r="J298" s="88"/>
      <c r="K298" s="88"/>
      <c r="L298" s="88"/>
      <c r="M298" s="88"/>
      <c r="N298" s="88"/>
      <c r="O298" s="88"/>
      <c r="P298" s="88"/>
      <c r="Q298" s="88"/>
      <c r="R298" s="88"/>
      <c r="S298" s="88"/>
      <c r="T298" s="89"/>
      <c r="U298" s="360" t="s">
        <v>352</v>
      </c>
      <c r="V298" s="361" t="s">
        <v>203</v>
      </c>
      <c r="W298" s="168">
        <f>AB248</f>
        <v>148293.60999999999</v>
      </c>
      <c r="X298" s="96"/>
      <c r="Y298" s="97"/>
      <c r="Z298" s="87"/>
      <c r="AA298" s="87"/>
      <c r="AB298" s="91"/>
      <c r="AC298" s="87"/>
      <c r="AD298" s="87"/>
      <c r="AE298" s="87"/>
      <c r="AF298" s="87"/>
    </row>
    <row r="299" spans="1:32" ht="18" customHeight="1" x14ac:dyDescent="0.3">
      <c r="A299" s="87"/>
      <c r="B299" s="88"/>
      <c r="C299" s="88"/>
      <c r="D299" s="88"/>
      <c r="E299" s="88"/>
      <c r="F299" s="88"/>
      <c r="G299" s="88"/>
      <c r="H299" s="88"/>
      <c r="I299" s="88"/>
      <c r="J299" s="88"/>
      <c r="K299" s="88"/>
      <c r="L299" s="88"/>
      <c r="M299" s="88"/>
      <c r="N299" s="88"/>
      <c r="O299" s="88"/>
      <c r="P299" s="88"/>
      <c r="Q299" s="88"/>
      <c r="R299" s="88"/>
      <c r="S299" s="88"/>
      <c r="T299" s="89"/>
      <c r="U299" s="360" t="s">
        <v>156</v>
      </c>
      <c r="V299" s="361" t="s">
        <v>157</v>
      </c>
      <c r="W299" s="168">
        <f>AB139</f>
        <v>4000.0015999999996</v>
      </c>
      <c r="X299" s="96"/>
      <c r="Y299" s="97"/>
      <c r="Z299" s="87"/>
      <c r="AA299" s="87"/>
      <c r="AB299" s="91"/>
      <c r="AC299" s="87"/>
      <c r="AD299" s="87"/>
      <c r="AE299" s="87"/>
      <c r="AF299" s="87"/>
    </row>
    <row r="300" spans="1:32" ht="18" customHeight="1" x14ac:dyDescent="0.3">
      <c r="A300" s="87"/>
      <c r="B300" s="88"/>
      <c r="C300" s="88"/>
      <c r="D300" s="88"/>
      <c r="E300" s="88"/>
      <c r="F300" s="88"/>
      <c r="G300" s="88"/>
      <c r="H300" s="88"/>
      <c r="I300" s="88"/>
      <c r="J300" s="88"/>
      <c r="K300" s="88"/>
      <c r="L300" s="88"/>
      <c r="M300" s="88"/>
      <c r="N300" s="88"/>
      <c r="O300" s="88"/>
      <c r="P300" s="88"/>
      <c r="Q300" s="88"/>
      <c r="R300" s="88"/>
      <c r="S300" s="88"/>
      <c r="T300" s="89"/>
      <c r="U300" s="360" t="s">
        <v>130</v>
      </c>
      <c r="V300" s="361" t="s">
        <v>131</v>
      </c>
      <c r="W300" s="168">
        <f>AB131</f>
        <v>33699.999199999998</v>
      </c>
      <c r="X300" s="96"/>
      <c r="Y300" s="97"/>
      <c r="Z300" s="87"/>
      <c r="AA300" s="87"/>
      <c r="AB300" s="91"/>
      <c r="AC300" s="87"/>
      <c r="AD300" s="87"/>
      <c r="AE300" s="87"/>
      <c r="AF300" s="87"/>
    </row>
    <row r="301" spans="1:32" ht="18" customHeight="1" x14ac:dyDescent="0.3">
      <c r="A301" s="87"/>
      <c r="B301" s="88"/>
      <c r="C301" s="88"/>
      <c r="D301" s="88"/>
      <c r="E301" s="88"/>
      <c r="F301" s="88"/>
      <c r="G301" s="88"/>
      <c r="H301" s="88"/>
      <c r="I301" s="88"/>
      <c r="J301" s="88"/>
      <c r="K301" s="88"/>
      <c r="L301" s="88"/>
      <c r="M301" s="88"/>
      <c r="N301" s="88"/>
      <c r="O301" s="88"/>
      <c r="P301" s="88"/>
      <c r="Q301" s="88"/>
      <c r="R301" s="88"/>
      <c r="S301" s="88"/>
      <c r="T301" s="89"/>
      <c r="U301" s="360" t="s">
        <v>134</v>
      </c>
      <c r="V301" s="361" t="s">
        <v>131</v>
      </c>
      <c r="W301" s="168">
        <f>AB250+AB260</f>
        <v>20640</v>
      </c>
      <c r="X301" s="96"/>
      <c r="Y301" s="97"/>
      <c r="Z301" s="87"/>
      <c r="AA301" s="87"/>
      <c r="AB301" s="91"/>
      <c r="AC301" s="87"/>
      <c r="AD301" s="87"/>
      <c r="AE301" s="87"/>
      <c r="AF301" s="87"/>
    </row>
    <row r="302" spans="1:32" s="165" customFormat="1" ht="18" customHeight="1" x14ac:dyDescent="0.3">
      <c r="A302" s="87"/>
      <c r="B302" s="88"/>
      <c r="C302" s="88"/>
      <c r="D302" s="88"/>
      <c r="E302" s="88"/>
      <c r="F302" s="88"/>
      <c r="G302" s="88"/>
      <c r="H302" s="88"/>
      <c r="I302" s="88"/>
      <c r="J302" s="88"/>
      <c r="K302" s="88"/>
      <c r="L302" s="88"/>
      <c r="M302" s="88"/>
      <c r="N302" s="88"/>
      <c r="O302" s="88"/>
      <c r="P302" s="88"/>
      <c r="Q302" s="88"/>
      <c r="R302" s="88"/>
      <c r="S302" s="88"/>
      <c r="T302" s="89"/>
      <c r="U302" s="360" t="s">
        <v>360</v>
      </c>
      <c r="V302" s="361" t="s">
        <v>131</v>
      </c>
      <c r="W302" s="168">
        <f>AB134</f>
        <v>4800</v>
      </c>
      <c r="X302" s="96"/>
      <c r="Y302" s="97"/>
      <c r="Z302" s="87"/>
      <c r="AA302" s="87"/>
      <c r="AB302" s="91"/>
      <c r="AC302" s="87"/>
      <c r="AD302" s="87"/>
      <c r="AE302" s="87"/>
      <c r="AF302" s="87"/>
    </row>
    <row r="303" spans="1:32" ht="18" customHeight="1" x14ac:dyDescent="0.3">
      <c r="A303" s="87"/>
      <c r="B303" s="88"/>
      <c r="C303" s="88"/>
      <c r="D303" s="88"/>
      <c r="E303" s="88"/>
      <c r="F303" s="88"/>
      <c r="G303" s="88"/>
      <c r="H303" s="88"/>
      <c r="I303" s="88"/>
      <c r="J303" s="88"/>
      <c r="K303" s="88"/>
      <c r="L303" s="88"/>
      <c r="M303" s="88"/>
      <c r="N303" s="88"/>
      <c r="O303" s="88"/>
      <c r="P303" s="88"/>
      <c r="Q303" s="88"/>
      <c r="R303" s="88"/>
      <c r="S303" s="88"/>
      <c r="T303" s="89"/>
      <c r="U303" s="360" t="s">
        <v>102</v>
      </c>
      <c r="V303" s="361" t="s">
        <v>103</v>
      </c>
      <c r="W303" s="168">
        <f>AB253</f>
        <v>1161.25</v>
      </c>
      <c r="X303" s="96"/>
      <c r="Y303" s="97"/>
      <c r="Z303" s="87"/>
      <c r="AA303" s="87"/>
      <c r="AB303" s="91"/>
      <c r="AC303" s="87"/>
      <c r="AD303" s="87"/>
      <c r="AE303" s="87"/>
      <c r="AF303" s="87"/>
    </row>
    <row r="304" spans="1:32" ht="18" customHeight="1" x14ac:dyDescent="0.3">
      <c r="A304" s="87"/>
      <c r="B304" s="88"/>
      <c r="C304" s="88"/>
      <c r="D304" s="88"/>
      <c r="E304" s="88"/>
      <c r="F304" s="88"/>
      <c r="G304" s="88"/>
      <c r="H304" s="88"/>
      <c r="I304" s="88"/>
      <c r="J304" s="88"/>
      <c r="K304" s="88"/>
      <c r="L304" s="88"/>
      <c r="M304" s="88"/>
      <c r="N304" s="88"/>
      <c r="O304" s="88"/>
      <c r="P304" s="88"/>
      <c r="Q304" s="88"/>
      <c r="R304" s="88"/>
      <c r="S304" s="88"/>
      <c r="T304" s="89"/>
      <c r="U304" s="360" t="s">
        <v>104</v>
      </c>
      <c r="V304" s="361" t="s">
        <v>103</v>
      </c>
      <c r="W304" s="168">
        <f>+AB57</f>
        <v>5000.0025600000008</v>
      </c>
      <c r="X304" s="96"/>
      <c r="Y304" s="97"/>
      <c r="Z304" s="87"/>
      <c r="AA304" s="87"/>
      <c r="AB304" s="91"/>
      <c r="AC304" s="87"/>
      <c r="AD304" s="87"/>
      <c r="AE304" s="87"/>
      <c r="AF304" s="87"/>
    </row>
    <row r="305" spans="1:32" ht="18" customHeight="1" x14ac:dyDescent="0.3">
      <c r="A305" s="87"/>
      <c r="B305" s="88"/>
      <c r="C305" s="88"/>
      <c r="D305" s="88"/>
      <c r="E305" s="88"/>
      <c r="F305" s="88"/>
      <c r="G305" s="88"/>
      <c r="H305" s="88"/>
      <c r="I305" s="88"/>
      <c r="J305" s="88"/>
      <c r="K305" s="88"/>
      <c r="L305" s="88"/>
      <c r="M305" s="88"/>
      <c r="N305" s="88"/>
      <c r="O305" s="88"/>
      <c r="P305" s="88"/>
      <c r="Q305" s="88"/>
      <c r="R305" s="88"/>
      <c r="S305" s="88"/>
      <c r="T305" s="89"/>
      <c r="U305" s="360" t="s">
        <v>84</v>
      </c>
      <c r="V305" s="361" t="s">
        <v>85</v>
      </c>
      <c r="W305" s="168">
        <f>AB45</f>
        <v>166506.9952</v>
      </c>
      <c r="X305" s="96"/>
      <c r="Y305" s="97"/>
      <c r="Z305" s="87"/>
      <c r="AA305" s="87"/>
      <c r="AB305" s="91"/>
      <c r="AC305" s="87"/>
      <c r="AD305" s="87"/>
      <c r="AE305" s="87"/>
      <c r="AF305" s="87"/>
    </row>
    <row r="306" spans="1:32" s="165" customFormat="1" ht="18" customHeight="1" x14ac:dyDescent="0.3">
      <c r="A306" s="87"/>
      <c r="B306" s="88"/>
      <c r="C306" s="88"/>
      <c r="D306" s="88"/>
      <c r="E306" s="88"/>
      <c r="F306" s="88"/>
      <c r="G306" s="88"/>
      <c r="H306" s="88"/>
      <c r="I306" s="88"/>
      <c r="J306" s="88"/>
      <c r="K306" s="88"/>
      <c r="L306" s="88"/>
      <c r="M306" s="88"/>
      <c r="N306" s="88"/>
      <c r="O306" s="88"/>
      <c r="P306" s="88"/>
      <c r="Q306" s="88"/>
      <c r="R306" s="88"/>
      <c r="S306" s="88"/>
      <c r="T306" s="89"/>
      <c r="U306" s="360" t="s">
        <v>362</v>
      </c>
      <c r="V306" s="361" t="s">
        <v>85</v>
      </c>
      <c r="W306" s="168">
        <f>AB47</f>
        <v>8800.0012800000004</v>
      </c>
      <c r="X306" s="96"/>
      <c r="Y306" s="97"/>
      <c r="Z306" s="87"/>
      <c r="AA306" s="87"/>
      <c r="AB306" s="91"/>
      <c r="AC306" s="87"/>
      <c r="AD306" s="87"/>
      <c r="AE306" s="87"/>
      <c r="AF306" s="87"/>
    </row>
    <row r="307" spans="1:32" ht="33.950000000000003" customHeight="1" x14ac:dyDescent="0.3">
      <c r="A307" s="87"/>
      <c r="B307" s="88"/>
      <c r="C307" s="88"/>
      <c r="D307" s="88"/>
      <c r="E307" s="88"/>
      <c r="F307" s="88"/>
      <c r="G307" s="88"/>
      <c r="H307" s="88"/>
      <c r="I307" s="88"/>
      <c r="J307" s="88"/>
      <c r="K307" s="88"/>
      <c r="L307" s="88"/>
      <c r="M307" s="88"/>
      <c r="N307" s="88"/>
      <c r="O307" s="88"/>
      <c r="P307" s="88"/>
      <c r="Q307" s="88"/>
      <c r="R307" s="88"/>
      <c r="S307" s="88"/>
      <c r="T307" s="89"/>
      <c r="U307" s="360" t="s">
        <v>69</v>
      </c>
      <c r="V307" s="361" t="s">
        <v>70</v>
      </c>
      <c r="W307" s="380">
        <f>AB31+AB262</f>
        <v>97146.998928000015</v>
      </c>
      <c r="X307" s="96"/>
      <c r="Y307" s="97"/>
      <c r="Z307" s="87"/>
      <c r="AA307" s="87"/>
      <c r="AB307" s="91"/>
      <c r="AC307" s="87"/>
      <c r="AD307" s="87"/>
      <c r="AE307" s="87"/>
      <c r="AF307" s="87"/>
    </row>
    <row r="308" spans="1:32" ht="18" customHeight="1" x14ac:dyDescent="0.3">
      <c r="A308" s="87"/>
      <c r="B308" s="88"/>
      <c r="C308" s="88"/>
      <c r="D308" s="88"/>
      <c r="E308" s="88"/>
      <c r="F308" s="88"/>
      <c r="G308" s="88"/>
      <c r="H308" s="88"/>
      <c r="I308" s="88"/>
      <c r="J308" s="88"/>
      <c r="K308" s="88"/>
      <c r="L308" s="88"/>
      <c r="M308" s="88"/>
      <c r="N308" s="88"/>
      <c r="O308" s="88"/>
      <c r="P308" s="88"/>
      <c r="Q308" s="88"/>
      <c r="R308" s="88"/>
      <c r="S308" s="88"/>
      <c r="T308" s="89"/>
      <c r="U308" s="360" t="s">
        <v>159</v>
      </c>
      <c r="V308" s="361" t="s">
        <v>160</v>
      </c>
      <c r="W308" s="168">
        <f>AB141</f>
        <v>51000</v>
      </c>
      <c r="X308" s="96"/>
      <c r="Y308" s="97"/>
      <c r="Z308" s="87"/>
      <c r="AA308" s="87"/>
      <c r="AB308" s="91"/>
      <c r="AC308" s="87"/>
      <c r="AD308" s="87"/>
      <c r="AE308" s="87"/>
      <c r="AF308" s="87"/>
    </row>
    <row r="309" spans="1:32" ht="33.950000000000003" customHeight="1" x14ac:dyDescent="0.3">
      <c r="A309" s="87"/>
      <c r="B309" s="88"/>
      <c r="C309" s="88"/>
      <c r="D309" s="88"/>
      <c r="E309" s="88"/>
      <c r="F309" s="88"/>
      <c r="G309" s="88"/>
      <c r="H309" s="88"/>
      <c r="I309" s="88"/>
      <c r="J309" s="88"/>
      <c r="K309" s="88"/>
      <c r="L309" s="88"/>
      <c r="M309" s="88"/>
      <c r="N309" s="88"/>
      <c r="O309" s="88"/>
      <c r="P309" s="88"/>
      <c r="Q309" s="88"/>
      <c r="R309" s="88"/>
      <c r="S309" s="88"/>
      <c r="T309" s="89"/>
      <c r="U309" s="360" t="s">
        <v>234</v>
      </c>
      <c r="V309" s="361" t="s">
        <v>235</v>
      </c>
      <c r="W309" s="168">
        <f>AB267</f>
        <v>2999.9950399999998</v>
      </c>
      <c r="X309" s="96"/>
      <c r="Y309" s="97"/>
      <c r="Z309" s="87"/>
      <c r="AA309" s="87"/>
      <c r="AB309" s="91"/>
      <c r="AC309" s="87"/>
      <c r="AD309" s="87"/>
      <c r="AE309" s="87"/>
      <c r="AF309" s="87"/>
    </row>
    <row r="310" spans="1:32" ht="18" customHeight="1" x14ac:dyDescent="0.3">
      <c r="A310" s="87"/>
      <c r="B310" s="88"/>
      <c r="C310" s="88"/>
      <c r="D310" s="88"/>
      <c r="E310" s="88"/>
      <c r="F310" s="88"/>
      <c r="G310" s="88"/>
      <c r="H310" s="88"/>
      <c r="I310" s="88"/>
      <c r="J310" s="88"/>
      <c r="K310" s="88"/>
      <c r="L310" s="88"/>
      <c r="M310" s="88"/>
      <c r="N310" s="88"/>
      <c r="O310" s="88"/>
      <c r="P310" s="88"/>
      <c r="Q310" s="88"/>
      <c r="R310" s="88"/>
      <c r="S310" s="88"/>
      <c r="T310" s="89"/>
      <c r="U310" s="360" t="s">
        <v>161</v>
      </c>
      <c r="V310" s="361" t="s">
        <v>162</v>
      </c>
      <c r="W310" s="168">
        <f>AB178</f>
        <v>1249.9995199999998</v>
      </c>
      <c r="X310" s="96"/>
      <c r="Y310" s="97"/>
      <c r="Z310" s="87"/>
      <c r="AA310" s="87"/>
      <c r="AB310" s="91"/>
      <c r="AC310" s="87"/>
      <c r="AD310" s="87"/>
      <c r="AE310" s="87"/>
      <c r="AF310" s="87"/>
    </row>
    <row r="311" spans="1:32" s="330" customFormat="1" ht="50.25" customHeight="1" x14ac:dyDescent="0.3">
      <c r="A311" s="87"/>
      <c r="B311" s="88"/>
      <c r="C311" s="88"/>
      <c r="D311" s="88"/>
      <c r="E311" s="88"/>
      <c r="F311" s="88"/>
      <c r="G311" s="88"/>
      <c r="H311" s="88"/>
      <c r="I311" s="88"/>
      <c r="J311" s="88"/>
      <c r="K311" s="88"/>
      <c r="L311" s="88"/>
      <c r="M311" s="88"/>
      <c r="N311" s="88"/>
      <c r="O311" s="88"/>
      <c r="P311" s="88"/>
      <c r="Q311" s="88"/>
      <c r="R311" s="88"/>
      <c r="S311" s="88"/>
      <c r="T311" s="89"/>
      <c r="U311" s="360" t="s">
        <v>401</v>
      </c>
      <c r="V311" s="361" t="s">
        <v>402</v>
      </c>
      <c r="W311" s="168">
        <f>AB42</f>
        <v>999.99872000000005</v>
      </c>
      <c r="X311" s="96"/>
      <c r="Y311" s="97"/>
      <c r="Z311" s="87"/>
      <c r="AA311" s="87"/>
      <c r="AB311" s="91"/>
      <c r="AC311" s="87"/>
      <c r="AD311" s="87"/>
      <c r="AE311" s="87"/>
      <c r="AF311" s="87"/>
    </row>
    <row r="312" spans="1:32" ht="18" customHeight="1" x14ac:dyDescent="0.3">
      <c r="A312" s="87"/>
      <c r="B312" s="88"/>
      <c r="C312" s="88"/>
      <c r="D312" s="88"/>
      <c r="E312" s="88"/>
      <c r="F312" s="88"/>
      <c r="G312" s="88"/>
      <c r="H312" s="88"/>
      <c r="I312" s="88"/>
      <c r="J312" s="88"/>
      <c r="K312" s="88"/>
      <c r="L312" s="88"/>
      <c r="M312" s="88"/>
      <c r="N312" s="88"/>
      <c r="O312" s="88"/>
      <c r="P312" s="88"/>
      <c r="Q312" s="88"/>
      <c r="R312" s="88"/>
      <c r="S312" s="88"/>
      <c r="T312" s="89"/>
      <c r="U312" s="360" t="s">
        <v>164</v>
      </c>
      <c r="V312" s="361" t="s">
        <v>165</v>
      </c>
      <c r="W312" s="168">
        <f>AB180</f>
        <v>3000.0004159999999</v>
      </c>
      <c r="X312" s="96"/>
      <c r="Y312" s="97"/>
      <c r="Z312" s="87"/>
      <c r="AA312" s="87"/>
      <c r="AB312" s="91"/>
      <c r="AC312" s="87"/>
      <c r="AD312" s="87"/>
      <c r="AE312" s="87"/>
      <c r="AF312" s="87"/>
    </row>
    <row r="313" spans="1:32" ht="18" customHeight="1" x14ac:dyDescent="0.3">
      <c r="A313" s="87"/>
      <c r="B313" s="88"/>
      <c r="C313" s="88"/>
      <c r="D313" s="88"/>
      <c r="E313" s="88"/>
      <c r="F313" s="88"/>
      <c r="G313" s="88"/>
      <c r="H313" s="88"/>
      <c r="I313" s="88"/>
      <c r="J313" s="88"/>
      <c r="K313" s="88"/>
      <c r="L313" s="88"/>
      <c r="M313" s="88"/>
      <c r="N313" s="88"/>
      <c r="O313" s="88"/>
      <c r="P313" s="88"/>
      <c r="Q313" s="88"/>
      <c r="R313" s="88"/>
      <c r="S313" s="88"/>
      <c r="T313" s="89"/>
      <c r="U313" s="360" t="s">
        <v>167</v>
      </c>
      <c r="V313" s="361" t="s">
        <v>168</v>
      </c>
      <c r="W313" s="168">
        <f>AB182</f>
        <v>400</v>
      </c>
      <c r="X313" s="96"/>
      <c r="Y313" s="97"/>
      <c r="Z313" s="87"/>
      <c r="AA313" s="87"/>
      <c r="AB313" s="91"/>
      <c r="AC313" s="87"/>
      <c r="AD313" s="87"/>
      <c r="AE313" s="87"/>
      <c r="AF313" s="87"/>
    </row>
    <row r="314" spans="1:32" ht="33.950000000000003" customHeight="1" x14ac:dyDescent="0.3">
      <c r="A314" s="87"/>
      <c r="B314" s="88"/>
      <c r="C314" s="88"/>
      <c r="D314" s="88"/>
      <c r="E314" s="88"/>
      <c r="F314" s="88"/>
      <c r="G314" s="88"/>
      <c r="H314" s="88"/>
      <c r="I314" s="88"/>
      <c r="J314" s="88"/>
      <c r="K314" s="88"/>
      <c r="L314" s="88"/>
      <c r="M314" s="88"/>
      <c r="N314" s="88"/>
      <c r="O314" s="88"/>
      <c r="P314" s="88"/>
      <c r="Q314" s="88"/>
      <c r="R314" s="88"/>
      <c r="S314" s="88"/>
      <c r="T314" s="89"/>
      <c r="U314" s="360" t="s">
        <v>109</v>
      </c>
      <c r="V314" s="361" t="s">
        <v>106</v>
      </c>
      <c r="W314" s="168">
        <f>+AB59</f>
        <v>10999.999359999998</v>
      </c>
      <c r="X314" s="96"/>
      <c r="Y314" s="97"/>
      <c r="Z314" s="87"/>
      <c r="AA314" s="87"/>
      <c r="AB314" s="91"/>
      <c r="AC314" s="87"/>
      <c r="AD314" s="87"/>
      <c r="AE314" s="87"/>
      <c r="AF314" s="87"/>
    </row>
    <row r="315" spans="1:32" ht="18" customHeight="1" x14ac:dyDescent="0.3">
      <c r="A315" s="87"/>
      <c r="B315" s="88"/>
      <c r="C315" s="88"/>
      <c r="D315" s="88"/>
      <c r="E315" s="88"/>
      <c r="F315" s="88"/>
      <c r="G315" s="88"/>
      <c r="H315" s="88"/>
      <c r="I315" s="88"/>
      <c r="J315" s="88"/>
      <c r="K315" s="88"/>
      <c r="L315" s="88"/>
      <c r="M315" s="88"/>
      <c r="N315" s="88"/>
      <c r="O315" s="88"/>
      <c r="P315" s="88"/>
      <c r="Q315" s="88"/>
      <c r="R315" s="88"/>
      <c r="S315" s="88"/>
      <c r="T315" s="89"/>
      <c r="U315" s="360" t="s">
        <v>196</v>
      </c>
      <c r="V315" s="361" t="s">
        <v>111</v>
      </c>
      <c r="W315" s="168">
        <f>+AB184</f>
        <v>6400.0048000000024</v>
      </c>
      <c r="X315" s="96"/>
      <c r="Y315" s="97"/>
      <c r="Z315" s="87"/>
      <c r="AA315" s="87"/>
      <c r="AB315" s="91"/>
      <c r="AC315" s="87"/>
      <c r="AD315" s="87"/>
      <c r="AE315" s="87"/>
      <c r="AF315" s="87"/>
    </row>
    <row r="316" spans="1:32" s="165" customFormat="1" ht="18" customHeight="1" x14ac:dyDescent="0.3">
      <c r="A316" s="87"/>
      <c r="B316" s="88"/>
      <c r="C316" s="88"/>
      <c r="D316" s="88"/>
      <c r="E316" s="88"/>
      <c r="F316" s="88"/>
      <c r="G316" s="88"/>
      <c r="H316" s="88"/>
      <c r="I316" s="88"/>
      <c r="J316" s="88"/>
      <c r="K316" s="88"/>
      <c r="L316" s="88"/>
      <c r="M316" s="88"/>
      <c r="N316" s="88"/>
      <c r="O316" s="88"/>
      <c r="P316" s="88"/>
      <c r="Q316" s="88"/>
      <c r="R316" s="88"/>
      <c r="S316" s="88"/>
      <c r="T316" s="89"/>
      <c r="U316" s="360" t="s">
        <v>364</v>
      </c>
      <c r="V316" s="361" t="s">
        <v>115</v>
      </c>
      <c r="W316" s="168">
        <f>AB232</f>
        <v>3000.0006399999997</v>
      </c>
      <c r="X316" s="96"/>
      <c r="Y316" s="97"/>
      <c r="Z316" s="87"/>
      <c r="AA316" s="87"/>
      <c r="AB316" s="91"/>
      <c r="AC316" s="87"/>
      <c r="AD316" s="87"/>
      <c r="AE316" s="87"/>
      <c r="AF316" s="87"/>
    </row>
    <row r="317" spans="1:32" ht="18" customHeight="1" x14ac:dyDescent="0.3">
      <c r="A317" s="87"/>
      <c r="B317" s="88"/>
      <c r="C317" s="88"/>
      <c r="D317" s="88"/>
      <c r="E317" s="88"/>
      <c r="F317" s="88"/>
      <c r="G317" s="88"/>
      <c r="H317" s="88"/>
      <c r="I317" s="88"/>
      <c r="J317" s="88"/>
      <c r="K317" s="88"/>
      <c r="L317" s="88"/>
      <c r="M317" s="88"/>
      <c r="N317" s="88"/>
      <c r="O317" s="88"/>
      <c r="P317" s="88"/>
      <c r="Q317" s="88"/>
      <c r="R317" s="88"/>
      <c r="S317" s="88"/>
      <c r="T317" s="89"/>
      <c r="U317" s="360" t="s">
        <v>74</v>
      </c>
      <c r="V317" s="361" t="s">
        <v>75</v>
      </c>
      <c r="W317" s="168">
        <f>AB38</f>
        <v>166506.9952</v>
      </c>
      <c r="X317" s="96"/>
      <c r="Y317" s="97"/>
      <c r="Z317" s="87"/>
      <c r="AA317" s="87"/>
      <c r="AB317" s="91"/>
      <c r="AC317" s="87"/>
      <c r="AD317" s="87"/>
      <c r="AE317" s="87"/>
      <c r="AF317" s="87"/>
    </row>
    <row r="318" spans="1:32" s="372" customFormat="1" ht="18" customHeight="1" x14ac:dyDescent="0.3">
      <c r="A318" s="87"/>
      <c r="B318" s="88"/>
      <c r="C318" s="88"/>
      <c r="D318" s="88"/>
      <c r="E318" s="88"/>
      <c r="F318" s="88"/>
      <c r="G318" s="88"/>
      <c r="H318" s="88"/>
      <c r="I318" s="88"/>
      <c r="J318" s="88"/>
      <c r="K318" s="88"/>
      <c r="L318" s="88"/>
      <c r="M318" s="88"/>
      <c r="N318" s="88"/>
      <c r="O318" s="88"/>
      <c r="P318" s="88"/>
      <c r="Q318" s="88"/>
      <c r="R318" s="88"/>
      <c r="S318" s="88"/>
      <c r="T318" s="89"/>
      <c r="U318" s="360" t="s">
        <v>485</v>
      </c>
      <c r="V318" s="361" t="s">
        <v>495</v>
      </c>
      <c r="W318" s="168">
        <f>AB62</f>
        <v>4499.9998400000004</v>
      </c>
      <c r="X318" s="96"/>
      <c r="Y318" s="97"/>
      <c r="Z318" s="87"/>
      <c r="AA318" s="87"/>
      <c r="AB318" s="91"/>
      <c r="AC318" s="87"/>
      <c r="AD318" s="87"/>
      <c r="AE318" s="87"/>
      <c r="AF318" s="87"/>
    </row>
    <row r="319" spans="1:32" ht="18" customHeight="1" x14ac:dyDescent="0.3">
      <c r="A319" s="87"/>
      <c r="B319" s="88"/>
      <c r="C319" s="88"/>
      <c r="D319" s="88"/>
      <c r="E319" s="88"/>
      <c r="F319" s="88"/>
      <c r="G319" s="88"/>
      <c r="H319" s="88"/>
      <c r="I319" s="88"/>
      <c r="J319" s="88"/>
      <c r="K319" s="88"/>
      <c r="L319" s="88"/>
      <c r="M319" s="88"/>
      <c r="N319" s="88"/>
      <c r="O319" s="88"/>
      <c r="P319" s="88"/>
      <c r="Q319" s="88"/>
      <c r="R319" s="88"/>
      <c r="S319" s="88"/>
      <c r="T319" s="89"/>
      <c r="U319" s="360" t="s">
        <v>110</v>
      </c>
      <c r="V319" s="361" t="s">
        <v>111</v>
      </c>
      <c r="W319" s="168">
        <f>AB64</f>
        <v>140665.09968000001</v>
      </c>
      <c r="X319" s="96"/>
      <c r="Y319" s="97"/>
      <c r="Z319" s="87"/>
      <c r="AA319" s="87"/>
      <c r="AB319" s="91"/>
      <c r="AC319" s="87"/>
      <c r="AD319" s="87"/>
      <c r="AE319" s="87"/>
      <c r="AF319" s="87"/>
    </row>
    <row r="320" spans="1:32" ht="18" customHeight="1" x14ac:dyDescent="0.3">
      <c r="A320" s="87"/>
      <c r="B320" s="88"/>
      <c r="C320" s="88"/>
      <c r="D320" s="88"/>
      <c r="E320" s="88"/>
      <c r="F320" s="88"/>
      <c r="G320" s="88"/>
      <c r="H320" s="88"/>
      <c r="I320" s="88"/>
      <c r="J320" s="88"/>
      <c r="K320" s="88"/>
      <c r="L320" s="88"/>
      <c r="M320" s="88"/>
      <c r="N320" s="88"/>
      <c r="O320" s="88"/>
      <c r="P320" s="88"/>
      <c r="Q320" s="88"/>
      <c r="R320" s="88"/>
      <c r="S320" s="88"/>
      <c r="T320" s="89"/>
      <c r="U320" s="360" t="s">
        <v>113</v>
      </c>
      <c r="V320" s="361" t="s">
        <v>111</v>
      </c>
      <c r="W320" s="168">
        <f>AB109</f>
        <v>5923.9992000000002</v>
      </c>
      <c r="X320" s="96"/>
      <c r="Y320" s="97"/>
      <c r="Z320" s="87"/>
      <c r="AA320" s="87"/>
      <c r="AB320" s="91"/>
      <c r="AC320" s="87"/>
      <c r="AD320" s="87"/>
      <c r="AE320" s="87"/>
      <c r="AF320" s="87"/>
    </row>
    <row r="321" spans="1:32" ht="18" customHeight="1" x14ac:dyDescent="0.3">
      <c r="A321" s="87"/>
      <c r="B321" s="88"/>
      <c r="C321" s="88"/>
      <c r="D321" s="88"/>
      <c r="E321" s="88"/>
      <c r="F321" s="88"/>
      <c r="G321" s="88"/>
      <c r="H321" s="88"/>
      <c r="I321" s="88"/>
      <c r="J321" s="88"/>
      <c r="K321" s="88"/>
      <c r="L321" s="88"/>
      <c r="M321" s="88"/>
      <c r="N321" s="88"/>
      <c r="O321" s="88"/>
      <c r="P321" s="88"/>
      <c r="Q321" s="88"/>
      <c r="R321" s="88"/>
      <c r="S321" s="88"/>
      <c r="T321" s="89"/>
      <c r="U321" s="362" t="s">
        <v>114</v>
      </c>
      <c r="V321" s="363" t="s">
        <v>115</v>
      </c>
      <c r="W321" s="168">
        <f>AB112</f>
        <v>11999.999759999999</v>
      </c>
      <c r="X321" s="96"/>
      <c r="Y321" s="97"/>
      <c r="Z321" s="87"/>
      <c r="AA321" s="87"/>
      <c r="AB321" s="91"/>
      <c r="AC321" s="87"/>
      <c r="AD321" s="87"/>
      <c r="AE321" s="87"/>
      <c r="AF321" s="87"/>
    </row>
    <row r="322" spans="1:32" s="165" customFormat="1" ht="18" customHeight="1" x14ac:dyDescent="0.3">
      <c r="A322" s="87"/>
      <c r="B322" s="88"/>
      <c r="C322" s="88"/>
      <c r="D322" s="88"/>
      <c r="E322" s="88"/>
      <c r="F322" s="88"/>
      <c r="G322" s="88"/>
      <c r="H322" s="88"/>
      <c r="I322" s="88"/>
      <c r="J322" s="88"/>
      <c r="K322" s="88"/>
      <c r="L322" s="88"/>
      <c r="M322" s="88"/>
      <c r="N322" s="88"/>
      <c r="O322" s="88"/>
      <c r="P322" s="88"/>
      <c r="Q322" s="88"/>
      <c r="R322" s="88"/>
      <c r="S322" s="88"/>
      <c r="T322" s="89"/>
      <c r="U322" s="362" t="s">
        <v>365</v>
      </c>
      <c r="V322" s="363" t="s">
        <v>115</v>
      </c>
      <c r="W322" s="168">
        <f>AB115</f>
        <v>188096.56544000001</v>
      </c>
      <c r="X322" s="96"/>
      <c r="Y322" s="97"/>
      <c r="Z322" s="87"/>
      <c r="AA322" s="87"/>
      <c r="AB322" s="91"/>
      <c r="AC322" s="87"/>
      <c r="AD322" s="87"/>
      <c r="AE322" s="87"/>
      <c r="AF322" s="87"/>
    </row>
    <row r="323" spans="1:32" ht="18" customHeight="1" x14ac:dyDescent="0.3">
      <c r="A323" s="87"/>
      <c r="B323" s="88"/>
      <c r="C323" s="88"/>
      <c r="D323" s="88"/>
      <c r="E323" s="88"/>
      <c r="F323" s="88"/>
      <c r="G323" s="88"/>
      <c r="H323" s="88"/>
      <c r="I323" s="88"/>
      <c r="J323" s="88"/>
      <c r="K323" s="88"/>
      <c r="L323" s="88"/>
      <c r="M323" s="88"/>
      <c r="N323" s="88"/>
      <c r="O323" s="88"/>
      <c r="P323" s="88"/>
      <c r="Q323" s="88"/>
      <c r="R323" s="88"/>
      <c r="S323" s="88"/>
      <c r="T323" s="89"/>
      <c r="U323" s="314" t="s">
        <v>117</v>
      </c>
      <c r="V323" s="315" t="s">
        <v>115</v>
      </c>
      <c r="W323" s="316">
        <f>AB126</f>
        <v>14000</v>
      </c>
      <c r="X323" s="96"/>
      <c r="Y323" s="97"/>
      <c r="Z323" s="87"/>
      <c r="AA323" s="87"/>
      <c r="AB323" s="91"/>
      <c r="AC323" s="87"/>
      <c r="AD323" s="87"/>
      <c r="AE323" s="87"/>
      <c r="AF323" s="87"/>
    </row>
    <row r="324" spans="1:32" ht="24.75" customHeight="1" x14ac:dyDescent="0.3">
      <c r="A324" s="87"/>
      <c r="B324" s="88"/>
      <c r="C324" s="88"/>
      <c r="D324" s="88"/>
      <c r="E324" s="88"/>
      <c r="F324" s="88"/>
      <c r="G324" s="88"/>
      <c r="H324" s="88"/>
      <c r="I324" s="88"/>
      <c r="J324" s="88"/>
      <c r="K324" s="88"/>
      <c r="L324" s="88"/>
      <c r="M324" s="88"/>
      <c r="N324" s="88"/>
      <c r="O324" s="88"/>
      <c r="P324" s="88"/>
      <c r="Q324" s="88"/>
      <c r="R324" s="88"/>
      <c r="S324" s="88"/>
      <c r="T324" s="89"/>
      <c r="U324" s="98"/>
      <c r="V324" s="312" t="s">
        <v>252</v>
      </c>
      <c r="W324" s="99">
        <f>SUM(W287:W323)</f>
        <v>1917877.5201919996</v>
      </c>
      <c r="X324" s="87"/>
      <c r="Y324" s="87"/>
      <c r="Z324" s="87"/>
      <c r="AA324" s="87"/>
      <c r="AB324" s="91"/>
      <c r="AC324" s="87"/>
      <c r="AD324" s="87"/>
      <c r="AE324" s="87"/>
      <c r="AF324" s="87"/>
    </row>
    <row r="325" spans="1:32" ht="16.5" customHeight="1" x14ac:dyDescent="0.3">
      <c r="A325" s="87"/>
      <c r="B325" s="88"/>
      <c r="C325" s="88"/>
      <c r="D325" s="88"/>
      <c r="E325" s="88"/>
      <c r="F325" s="88"/>
      <c r="G325" s="88"/>
      <c r="H325" s="88"/>
      <c r="I325" s="88"/>
      <c r="J325" s="88"/>
      <c r="K325" s="88"/>
      <c r="L325" s="88"/>
      <c r="M325" s="88"/>
      <c r="N325" s="88"/>
      <c r="O325" s="88"/>
      <c r="P325" s="88"/>
      <c r="Q325" s="88"/>
      <c r="R325" s="88"/>
      <c r="S325" s="88"/>
      <c r="T325" s="89"/>
      <c r="U325" s="100"/>
      <c r="V325" s="101"/>
      <c r="W325" s="101"/>
      <c r="X325" s="87"/>
      <c r="Y325" s="141"/>
      <c r="Z325" s="87"/>
      <c r="AA325" s="87"/>
      <c r="AB325" s="91"/>
      <c r="AC325" s="87"/>
      <c r="AD325" s="87"/>
      <c r="AE325" s="87"/>
      <c r="AF325" s="87"/>
    </row>
    <row r="326" spans="1:32" ht="16.5" customHeight="1" x14ac:dyDescent="0.3">
      <c r="A326" s="87"/>
      <c r="B326" s="88"/>
      <c r="C326" s="88"/>
      <c r="D326" s="88"/>
      <c r="E326" s="88"/>
      <c r="F326" s="88"/>
      <c r="G326" s="88"/>
      <c r="H326" s="88"/>
      <c r="I326" s="88"/>
      <c r="J326" s="88"/>
      <c r="K326" s="88"/>
      <c r="L326" s="88"/>
      <c r="M326" s="88"/>
      <c r="N326" s="88"/>
      <c r="O326" s="88"/>
      <c r="P326" s="88"/>
      <c r="Q326" s="88"/>
      <c r="R326" s="88"/>
      <c r="S326" s="88"/>
      <c r="T326" s="89"/>
      <c r="U326" s="100"/>
      <c r="V326" s="102" t="s">
        <v>253</v>
      </c>
      <c r="W326" s="101"/>
      <c r="X326" s="87"/>
      <c r="Y326" s="141"/>
      <c r="Z326" s="87"/>
      <c r="AA326" s="87"/>
      <c r="AB326" s="91"/>
      <c r="AC326" s="87"/>
      <c r="AD326" s="87"/>
      <c r="AE326" s="87"/>
      <c r="AF326" s="87"/>
    </row>
    <row r="327" spans="1:32" ht="16.5" customHeight="1" x14ac:dyDescent="0.3">
      <c r="A327" s="87"/>
      <c r="B327" s="88"/>
      <c r="C327" s="88"/>
      <c r="D327" s="88"/>
      <c r="E327" s="88"/>
      <c r="F327" s="88"/>
      <c r="G327" s="88"/>
      <c r="H327" s="88"/>
      <c r="I327" s="88"/>
      <c r="J327" s="88"/>
      <c r="K327" s="88"/>
      <c r="L327" s="88"/>
      <c r="M327" s="88"/>
      <c r="N327" s="88"/>
      <c r="O327" s="88"/>
      <c r="P327" s="88"/>
      <c r="Q327" s="88"/>
      <c r="R327" s="88"/>
      <c r="S327" s="88"/>
      <c r="T327" s="89"/>
      <c r="U327" s="100"/>
      <c r="V327" s="103" t="s">
        <v>254</v>
      </c>
      <c r="W327" s="104">
        <f>W288+W289+W291+W296+W300+W303+W305+W316+W317+W319+W321</f>
        <v>1178211.343168</v>
      </c>
      <c r="X327" s="105"/>
      <c r="Y327" s="105"/>
      <c r="Z327" s="87"/>
      <c r="AA327" s="87"/>
      <c r="AB327" s="91"/>
      <c r="AC327" s="87"/>
      <c r="AD327" s="87"/>
      <c r="AE327" s="87"/>
      <c r="AF327" s="87"/>
    </row>
    <row r="328" spans="1:32" ht="16.5" customHeight="1" x14ac:dyDescent="0.3">
      <c r="A328" s="87"/>
      <c r="B328" s="88"/>
      <c r="C328" s="88"/>
      <c r="D328" s="88"/>
      <c r="E328" s="88"/>
      <c r="F328" s="88"/>
      <c r="G328" s="88"/>
      <c r="H328" s="88"/>
      <c r="I328" s="88"/>
      <c r="J328" s="88"/>
      <c r="K328" s="88"/>
      <c r="L328" s="88"/>
      <c r="M328" s="88"/>
      <c r="N328" s="88"/>
      <c r="O328" s="88"/>
      <c r="P328" s="88"/>
      <c r="Q328" s="88"/>
      <c r="R328" s="88"/>
      <c r="S328" s="88"/>
      <c r="T328" s="89"/>
      <c r="U328" s="100"/>
      <c r="V328" s="103" t="s">
        <v>255</v>
      </c>
      <c r="W328" s="104">
        <f>+W290+W292+W293+W294+W295+W297+W299+W301+W304+W306+W307+W308+W309+W310+W311+W312+W313+W314+W315+W322+W318</f>
        <v>505465.56782400009</v>
      </c>
      <c r="X328" s="105"/>
      <c r="Y328" s="105"/>
      <c r="Z328" s="87"/>
      <c r="AA328" s="87"/>
      <c r="AB328" s="91"/>
      <c r="AC328" s="87"/>
      <c r="AD328" s="87"/>
      <c r="AE328" s="87"/>
      <c r="AF328" s="87"/>
    </row>
    <row r="329" spans="1:32" ht="16.5" customHeight="1" x14ac:dyDescent="0.3">
      <c r="A329" s="87"/>
      <c r="B329" s="88"/>
      <c r="C329" s="88"/>
      <c r="D329" s="88"/>
      <c r="E329" s="88"/>
      <c r="F329" s="88"/>
      <c r="G329" s="88"/>
      <c r="H329" s="88"/>
      <c r="I329" s="88"/>
      <c r="J329" s="88"/>
      <c r="K329" s="88"/>
      <c r="L329" s="88"/>
      <c r="M329" s="88"/>
      <c r="N329" s="88"/>
      <c r="O329" s="88"/>
      <c r="P329" s="88"/>
      <c r="Q329" s="88"/>
      <c r="R329" s="88"/>
      <c r="S329" s="88"/>
      <c r="T329" s="89"/>
      <c r="U329" s="100"/>
      <c r="V329" s="103" t="s">
        <v>256</v>
      </c>
      <c r="W329" s="104">
        <f>W287+W302+W320+W323</f>
        <v>85906.999200000006</v>
      </c>
      <c r="X329" s="105"/>
      <c r="Y329" s="105"/>
      <c r="Z329" s="87"/>
      <c r="AA329" s="87"/>
      <c r="AB329" s="91"/>
      <c r="AC329" s="87"/>
      <c r="AD329" s="87"/>
      <c r="AE329" s="87"/>
      <c r="AF329" s="87"/>
    </row>
    <row r="330" spans="1:32" s="116" customFormat="1" ht="16.5" customHeight="1" x14ac:dyDescent="0.3">
      <c r="A330" s="87"/>
      <c r="B330" s="88"/>
      <c r="C330" s="88"/>
      <c r="D330" s="88"/>
      <c r="E330" s="88"/>
      <c r="F330" s="88"/>
      <c r="G330" s="88"/>
      <c r="H330" s="88"/>
      <c r="I330" s="88"/>
      <c r="J330" s="88"/>
      <c r="K330" s="88"/>
      <c r="L330" s="88"/>
      <c r="M330" s="88"/>
      <c r="N330" s="88"/>
      <c r="O330" s="88"/>
      <c r="P330" s="88"/>
      <c r="Q330" s="88"/>
      <c r="R330" s="88"/>
      <c r="S330" s="88"/>
      <c r="T330" s="89"/>
      <c r="U330" s="100"/>
      <c r="V330" s="103" t="s">
        <v>390</v>
      </c>
      <c r="W330" s="313">
        <f>W298</f>
        <v>148293.60999999999</v>
      </c>
      <c r="X330" s="105"/>
      <c r="Y330" s="105"/>
      <c r="Z330" s="87"/>
      <c r="AA330" s="87"/>
      <c r="AB330" s="91"/>
      <c r="AC330" s="87"/>
      <c r="AD330" s="87"/>
      <c r="AE330" s="87"/>
      <c r="AF330" s="87"/>
    </row>
    <row r="331" spans="1:32" ht="16.5" customHeight="1" x14ac:dyDescent="0.3">
      <c r="A331" s="87"/>
      <c r="B331" s="88"/>
      <c r="C331" s="88"/>
      <c r="D331" s="88"/>
      <c r="E331" s="88"/>
      <c r="F331" s="88"/>
      <c r="G331" s="88"/>
      <c r="H331" s="88"/>
      <c r="I331" s="88"/>
      <c r="J331" s="88"/>
      <c r="K331" s="88"/>
      <c r="L331" s="88"/>
      <c r="M331" s="88"/>
      <c r="N331" s="88"/>
      <c r="O331" s="88"/>
      <c r="P331" s="88"/>
      <c r="Q331" s="88"/>
      <c r="R331" s="88"/>
      <c r="S331" s="88"/>
      <c r="T331" s="89"/>
      <c r="U331" s="100"/>
      <c r="V331" s="106" t="s">
        <v>252</v>
      </c>
      <c r="W331" s="107">
        <f>SUM(W327:W330)</f>
        <v>1917877.5201920001</v>
      </c>
      <c r="X331" s="105"/>
      <c r="Y331" s="105"/>
      <c r="Z331" s="87"/>
      <c r="AA331" s="87"/>
      <c r="AB331" s="91"/>
      <c r="AC331" s="87"/>
      <c r="AD331" s="87"/>
      <c r="AE331" s="87"/>
      <c r="AF331" s="87"/>
    </row>
    <row r="332" spans="1:32" ht="16.5" customHeight="1" x14ac:dyDescent="0.3">
      <c r="A332" s="87"/>
      <c r="B332" s="88"/>
      <c r="C332" s="88"/>
      <c r="D332" s="88"/>
      <c r="E332" s="88"/>
      <c r="F332" s="88"/>
      <c r="G332" s="88"/>
      <c r="H332" s="88"/>
      <c r="I332" s="88"/>
      <c r="J332" s="88"/>
      <c r="K332" s="88"/>
      <c r="L332" s="88"/>
      <c r="M332" s="88"/>
      <c r="N332" s="88"/>
      <c r="O332" s="88"/>
      <c r="P332" s="88"/>
      <c r="Q332" s="88"/>
      <c r="R332" s="88"/>
      <c r="S332" s="88"/>
      <c r="T332" s="89"/>
      <c r="U332" s="100"/>
      <c r="V332" s="103"/>
      <c r="W332" s="101"/>
      <c r="X332" s="87"/>
      <c r="Y332" s="87"/>
      <c r="Z332" s="87"/>
      <c r="AA332" s="87"/>
      <c r="AB332" s="91"/>
      <c r="AC332" s="87"/>
      <c r="AD332" s="87"/>
      <c r="AE332" s="87"/>
      <c r="AF332" s="87"/>
    </row>
    <row r="333" spans="1:32" ht="16.5" customHeight="1" x14ac:dyDescent="0.3">
      <c r="A333" s="87"/>
      <c r="B333" s="88"/>
      <c r="C333" s="88"/>
      <c r="D333" s="88"/>
      <c r="E333" s="88"/>
      <c r="F333" s="88"/>
      <c r="G333" s="88"/>
      <c r="H333" s="88"/>
      <c r="I333" s="88"/>
      <c r="J333" s="88"/>
      <c r="K333" s="88"/>
      <c r="L333" s="88"/>
      <c r="M333" s="88"/>
      <c r="N333" s="88"/>
      <c r="O333" s="88"/>
      <c r="P333" s="88"/>
      <c r="Q333" s="88"/>
      <c r="R333" s="88"/>
      <c r="S333" s="88"/>
      <c r="T333" s="89"/>
      <c r="U333" s="100"/>
      <c r="V333" s="106" t="s">
        <v>257</v>
      </c>
      <c r="W333" s="101"/>
      <c r="X333" s="87"/>
      <c r="Y333" s="87"/>
      <c r="Z333" s="87"/>
      <c r="AA333" s="87"/>
      <c r="AB333" s="91"/>
      <c r="AC333" s="87"/>
      <c r="AD333" s="87"/>
      <c r="AE333" s="87"/>
      <c r="AF333" s="87"/>
    </row>
    <row r="334" spans="1:32" ht="16.5" customHeight="1" x14ac:dyDescent="0.3">
      <c r="A334" s="87"/>
      <c r="B334" s="88"/>
      <c r="C334" s="88"/>
      <c r="D334" s="88"/>
      <c r="E334" s="88"/>
      <c r="F334" s="88"/>
      <c r="G334" s="88"/>
      <c r="H334" s="88"/>
      <c r="I334" s="88"/>
      <c r="J334" s="88"/>
      <c r="K334" s="88"/>
      <c r="L334" s="88"/>
      <c r="M334" s="88"/>
      <c r="N334" s="88"/>
      <c r="O334" s="88"/>
      <c r="P334" s="88"/>
      <c r="Q334" s="88"/>
      <c r="R334" s="88"/>
      <c r="S334" s="88"/>
      <c r="T334" s="89"/>
      <c r="U334" s="100"/>
      <c r="V334" s="103" t="s">
        <v>258</v>
      </c>
      <c r="W334" s="104">
        <f>W287</f>
        <v>61183</v>
      </c>
      <c r="X334" s="87"/>
      <c r="Y334" s="141"/>
      <c r="Z334" s="87"/>
      <c r="AA334" s="87"/>
      <c r="AB334" s="91"/>
      <c r="AC334" s="87"/>
      <c r="AD334" s="87"/>
      <c r="AE334" s="87"/>
      <c r="AF334" s="87"/>
    </row>
    <row r="335" spans="1:32" ht="16.5" customHeight="1" x14ac:dyDescent="0.3">
      <c r="A335" s="87"/>
      <c r="B335" s="88"/>
      <c r="C335" s="88"/>
      <c r="D335" s="88"/>
      <c r="E335" s="88"/>
      <c r="F335" s="88"/>
      <c r="G335" s="88"/>
      <c r="H335" s="88"/>
      <c r="I335" s="88"/>
      <c r="J335" s="88"/>
      <c r="K335" s="88"/>
      <c r="L335" s="88"/>
      <c r="M335" s="88"/>
      <c r="N335" s="88"/>
      <c r="O335" s="88"/>
      <c r="P335" s="88"/>
      <c r="Q335" s="88"/>
      <c r="R335" s="88"/>
      <c r="S335" s="88"/>
      <c r="T335" s="89"/>
      <c r="U335" s="100"/>
      <c r="V335" s="103" t="s">
        <v>259</v>
      </c>
      <c r="W335" s="104">
        <f>+SUM(W288:W316)</f>
        <v>1325001.8610719997</v>
      </c>
      <c r="X335" s="87"/>
      <c r="Y335" s="87"/>
      <c r="Z335" s="87"/>
      <c r="AA335" s="87"/>
      <c r="AB335" s="91"/>
      <c r="AC335" s="87"/>
      <c r="AD335" s="87"/>
      <c r="AE335" s="87"/>
      <c r="AF335" s="87"/>
    </row>
    <row r="336" spans="1:32" ht="16.5" customHeight="1" x14ac:dyDescent="0.3">
      <c r="A336" s="87"/>
      <c r="B336" s="88"/>
      <c r="C336" s="88"/>
      <c r="D336" s="88"/>
      <c r="E336" s="88"/>
      <c r="F336" s="88"/>
      <c r="G336" s="88"/>
      <c r="H336" s="88"/>
      <c r="I336" s="88"/>
      <c r="J336" s="88"/>
      <c r="K336" s="88"/>
      <c r="L336" s="88"/>
      <c r="M336" s="88"/>
      <c r="N336" s="88"/>
      <c r="O336" s="88"/>
      <c r="P336" s="88"/>
      <c r="Q336" s="88"/>
      <c r="R336" s="88"/>
      <c r="S336" s="88"/>
      <c r="T336" s="89"/>
      <c r="U336" s="100"/>
      <c r="V336" s="103" t="s">
        <v>260</v>
      </c>
      <c r="W336" s="104">
        <f>W317</f>
        <v>166506.9952</v>
      </c>
      <c r="X336" s="87"/>
      <c r="Y336" s="87"/>
      <c r="Z336" s="87"/>
      <c r="AA336" s="87"/>
      <c r="AB336" s="91"/>
      <c r="AC336" s="87"/>
      <c r="AD336" s="87"/>
      <c r="AE336" s="87"/>
      <c r="AF336" s="87"/>
    </row>
    <row r="337" spans="1:32" ht="16.5" customHeight="1" x14ac:dyDescent="0.3">
      <c r="A337" s="87"/>
      <c r="B337" s="88"/>
      <c r="C337" s="88"/>
      <c r="D337" s="88"/>
      <c r="E337" s="88"/>
      <c r="F337" s="88"/>
      <c r="G337" s="88"/>
      <c r="H337" s="88"/>
      <c r="I337" s="88"/>
      <c r="J337" s="88"/>
      <c r="K337" s="88"/>
      <c r="L337" s="88"/>
      <c r="M337" s="88"/>
      <c r="N337" s="88"/>
      <c r="O337" s="88"/>
      <c r="P337" s="88"/>
      <c r="Q337" s="88"/>
      <c r="R337" s="88"/>
      <c r="S337" s="88"/>
      <c r="T337" s="89"/>
      <c r="U337" s="100"/>
      <c r="V337" s="103" t="s">
        <v>261</v>
      </c>
      <c r="W337" s="313">
        <f>+SUM(W318:W323)</f>
        <v>365185.66392000002</v>
      </c>
      <c r="X337" s="87"/>
      <c r="Y337" s="87"/>
      <c r="Z337" s="87"/>
      <c r="AA337" s="87"/>
      <c r="AB337" s="91"/>
      <c r="AC337" s="87"/>
      <c r="AD337" s="87"/>
      <c r="AE337" s="87"/>
      <c r="AF337" s="87"/>
    </row>
    <row r="338" spans="1:32" ht="16.5" customHeight="1" x14ac:dyDescent="0.3">
      <c r="A338" s="87"/>
      <c r="B338" s="88"/>
      <c r="C338" s="88"/>
      <c r="D338" s="88"/>
      <c r="E338" s="88"/>
      <c r="F338" s="88"/>
      <c r="G338" s="88"/>
      <c r="H338" s="88"/>
      <c r="I338" s="88"/>
      <c r="J338" s="88"/>
      <c r="K338" s="88"/>
      <c r="L338" s="88"/>
      <c r="M338" s="88"/>
      <c r="N338" s="88"/>
      <c r="O338" s="88"/>
      <c r="P338" s="88"/>
      <c r="Q338" s="88"/>
      <c r="R338" s="88"/>
      <c r="S338" s="88"/>
      <c r="T338" s="89"/>
      <c r="U338" s="100"/>
      <c r="V338" s="106" t="s">
        <v>252</v>
      </c>
      <c r="W338" s="107">
        <f>SUM(W334:W337)</f>
        <v>1917877.5201919996</v>
      </c>
      <c r="X338" s="87"/>
      <c r="Y338" s="87"/>
      <c r="Z338" s="87"/>
      <c r="AA338" s="87"/>
      <c r="AB338" s="91"/>
      <c r="AC338" s="87"/>
      <c r="AD338" s="87"/>
      <c r="AE338" s="87"/>
      <c r="AF338" s="87"/>
    </row>
  </sheetData>
  <mergeCells count="199">
    <mergeCell ref="D289:E289"/>
    <mergeCell ref="N289:O289"/>
    <mergeCell ref="D290:E290"/>
    <mergeCell ref="N290:O290"/>
    <mergeCell ref="I262:I275"/>
    <mergeCell ref="J262:J275"/>
    <mergeCell ref="K262:K275"/>
    <mergeCell ref="L262:L275"/>
    <mergeCell ref="M262:M275"/>
    <mergeCell ref="N262:N275"/>
    <mergeCell ref="O262:O275"/>
    <mergeCell ref="AF131:AF135"/>
    <mergeCell ref="T138:Z138"/>
    <mergeCell ref="AC138:AF138"/>
    <mergeCell ref="N49:N129"/>
    <mergeCell ref="O49:O129"/>
    <mergeCell ref="R131:R135"/>
    <mergeCell ref="S131:S135"/>
    <mergeCell ref="H131:H135"/>
    <mergeCell ref="P131:P135"/>
    <mergeCell ref="Q131:Q135"/>
    <mergeCell ref="I131:I135"/>
    <mergeCell ref="J131:J135"/>
    <mergeCell ref="K131:K135"/>
    <mergeCell ref="L131:L135"/>
    <mergeCell ref="M131:M135"/>
    <mergeCell ref="N131:N135"/>
    <mergeCell ref="O131:O135"/>
    <mergeCell ref="B138:L138"/>
    <mergeCell ref="B131:B135"/>
    <mergeCell ref="C131:C135"/>
    <mergeCell ref="D131:D135"/>
    <mergeCell ref="E131:E135"/>
    <mergeCell ref="F131:F135"/>
    <mergeCell ref="U284:W284"/>
    <mergeCell ref="B278:L278"/>
    <mergeCell ref="T278:Z278"/>
    <mergeCell ref="AC278:AF278"/>
    <mergeCell ref="A279:L279"/>
    <mergeCell ref="T279:Z279"/>
    <mergeCell ref="AC279:AF279"/>
    <mergeCell ref="R262:R275"/>
    <mergeCell ref="S262:S275"/>
    <mergeCell ref="AF262:AF275"/>
    <mergeCell ref="P262:P275"/>
    <mergeCell ref="Q262:Q275"/>
    <mergeCell ref="B262:B275"/>
    <mergeCell ref="C262:C275"/>
    <mergeCell ref="D262:D275"/>
    <mergeCell ref="E262:E275"/>
    <mergeCell ref="F262:F275"/>
    <mergeCell ref="G262:G275"/>
    <mergeCell ref="H262:H275"/>
    <mergeCell ref="A258:A269"/>
    <mergeCell ref="A270:A278"/>
    <mergeCell ref="AF258:AF261"/>
    <mergeCell ref="G131:G135"/>
    <mergeCell ref="AF10:AF44"/>
    <mergeCell ref="AF45:AF48"/>
    <mergeCell ref="P45:P48"/>
    <mergeCell ref="Q45:Q48"/>
    <mergeCell ref="R45:R48"/>
    <mergeCell ref="S45:S48"/>
    <mergeCell ref="R49:R129"/>
    <mergeCell ref="S49:S129"/>
    <mergeCell ref="P49:P129"/>
    <mergeCell ref="Q49:Q129"/>
    <mergeCell ref="M45:M48"/>
    <mergeCell ref="N45:N48"/>
    <mergeCell ref="O45:O48"/>
    <mergeCell ref="AF49:AF129"/>
    <mergeCell ref="G49:G129"/>
    <mergeCell ref="H49:H129"/>
    <mergeCell ref="I49:I129"/>
    <mergeCell ref="J49:J129"/>
    <mergeCell ref="K49:K129"/>
    <mergeCell ref="L49:L129"/>
    <mergeCell ref="M49:M129"/>
    <mergeCell ref="G45:G48"/>
    <mergeCell ref="H45:H48"/>
    <mergeCell ref="J45:J48"/>
    <mergeCell ref="K45:K48"/>
    <mergeCell ref="L45:L48"/>
    <mergeCell ref="O10:O44"/>
    <mergeCell ref="P10:P44"/>
    <mergeCell ref="Q10:Q44"/>
    <mergeCell ref="R10:R44"/>
    <mergeCell ref="S10:S44"/>
    <mergeCell ref="J10:J44"/>
    <mergeCell ref="K10:K44"/>
    <mergeCell ref="L10:L44"/>
    <mergeCell ref="M10:M44"/>
    <mergeCell ref="N10:N44"/>
    <mergeCell ref="A6:K6"/>
    <mergeCell ref="L6:U6"/>
    <mergeCell ref="V6:AF6"/>
    <mergeCell ref="N7:AF7"/>
    <mergeCell ref="A7:M7"/>
    <mergeCell ref="A8:A9"/>
    <mergeCell ref="B8:B9"/>
    <mergeCell ref="C8:C9"/>
    <mergeCell ref="D8:D9"/>
    <mergeCell ref="E8:E9"/>
    <mergeCell ref="F8:F9"/>
    <mergeCell ref="M8:M9"/>
    <mergeCell ref="AC8:AE8"/>
    <mergeCell ref="AF8:AF9"/>
    <mergeCell ref="G8:G9"/>
    <mergeCell ref="H8:I8"/>
    <mergeCell ref="J8:K8"/>
    <mergeCell ref="L8:L9"/>
    <mergeCell ref="N8:Q8"/>
    <mergeCell ref="R8:R9"/>
    <mergeCell ref="S8:S9"/>
    <mergeCell ref="T8:Y8"/>
    <mergeCell ref="Z8:AB8"/>
    <mergeCell ref="P139:P254"/>
    <mergeCell ref="Q139:Q254"/>
    <mergeCell ref="R139:R254"/>
    <mergeCell ref="S139:S254"/>
    <mergeCell ref="T257:Z257"/>
    <mergeCell ref="AC257:AF257"/>
    <mergeCell ref="B139:B254"/>
    <mergeCell ref="C139:C254"/>
    <mergeCell ref="B257:L257"/>
    <mergeCell ref="K139:K254"/>
    <mergeCell ref="L139:L254"/>
    <mergeCell ref="M139:M254"/>
    <mergeCell ref="N139:N254"/>
    <mergeCell ref="O139:O254"/>
    <mergeCell ref="I139:I254"/>
    <mergeCell ref="J139:J254"/>
    <mergeCell ref="D139:D254"/>
    <mergeCell ref="E139:E254"/>
    <mergeCell ref="F139:F254"/>
    <mergeCell ref="G139:G254"/>
    <mergeCell ref="H139:H254"/>
    <mergeCell ref="D10:D44"/>
    <mergeCell ref="E10:E44"/>
    <mergeCell ref="I45:I48"/>
    <mergeCell ref="B10:B44"/>
    <mergeCell ref="B45:B48"/>
    <mergeCell ref="B49:B129"/>
    <mergeCell ref="C49:C129"/>
    <mergeCell ref="D49:D129"/>
    <mergeCell ref="E49:E129"/>
    <mergeCell ref="F49:F129"/>
    <mergeCell ref="F10:F44"/>
    <mergeCell ref="G10:G44"/>
    <mergeCell ref="H10:H44"/>
    <mergeCell ref="I10:I44"/>
    <mergeCell ref="C45:C48"/>
    <mergeCell ref="D45:D48"/>
    <mergeCell ref="E45:E48"/>
    <mergeCell ref="F45:F48"/>
    <mergeCell ref="A1:K1"/>
    <mergeCell ref="L1:U1"/>
    <mergeCell ref="V1:AF1"/>
    <mergeCell ref="A2:K2"/>
    <mergeCell ref="L2:U2"/>
    <mergeCell ref="V2:AF2"/>
    <mergeCell ref="A3:K3"/>
    <mergeCell ref="L3:U3"/>
    <mergeCell ref="V3:AF3"/>
    <mergeCell ref="A4:K4"/>
    <mergeCell ref="L4:U4"/>
    <mergeCell ref="V4:AF4"/>
    <mergeCell ref="AF139:AF254"/>
    <mergeCell ref="L258:L261"/>
    <mergeCell ref="M258:M261"/>
    <mergeCell ref="S258:S261"/>
    <mergeCell ref="R258:R261"/>
    <mergeCell ref="Q258:Q261"/>
    <mergeCell ref="P258:P261"/>
    <mergeCell ref="O258:O261"/>
    <mergeCell ref="N258:N261"/>
    <mergeCell ref="K258:K261"/>
    <mergeCell ref="J258:J261"/>
    <mergeCell ref="I258:I261"/>
    <mergeCell ref="H258:H261"/>
    <mergeCell ref="G258:G261"/>
    <mergeCell ref="F258:F261"/>
    <mergeCell ref="B258:B261"/>
    <mergeCell ref="C258:C261"/>
    <mergeCell ref="D258:D261"/>
    <mergeCell ref="E258:E261"/>
    <mergeCell ref="A10:A28"/>
    <mergeCell ref="C10:C44"/>
    <mergeCell ref="A237:A254"/>
    <mergeCell ref="A255:A257"/>
    <mergeCell ref="A29:A51"/>
    <mergeCell ref="A52:A73"/>
    <mergeCell ref="A74:A104"/>
    <mergeCell ref="A105:A129"/>
    <mergeCell ref="A130:A138"/>
    <mergeCell ref="A139:A142"/>
    <mergeCell ref="A143:A173"/>
    <mergeCell ref="A174:A204"/>
    <mergeCell ref="A205:A236"/>
  </mergeCells>
  <dataValidations count="2">
    <dataValidation type="decimal" allowBlank="1" showInputMessage="1" showErrorMessage="1" prompt="DPLAN - Sólo debe ingresar valores, NO porcentajes." sqref="H10:I10 H276:I277 H49:I49 H130:I131 H136:I137 H139:I139 H255:I256 H258:I258 H262:I262 H45:I45" xr:uid="{00000000-0002-0000-0000-000000000000}">
      <formula1>0</formula1>
      <formula2>1000000</formula2>
    </dataValidation>
    <dataValidation type="decimal" allowBlank="1" showInputMessage="1" showErrorMessage="1" prompt="DPLAN - El Tiempo en Semanas máximo a ingresar en cada semestre, es 24." sqref="J10:K10 J276:K277 J49:K49 J130:K131 J136:K137 J139:K139 J255:K256 J258:K258 J262:K262 J45:K45" xr:uid="{00000000-0002-0000-0000-000001000000}">
      <formula1>0</formula1>
      <formula2>24</formula2>
    </dataValidation>
  </dataValidations>
  <printOptions horizontalCentered="1"/>
  <pageMargins left="0" right="0" top="0.78740157480314965" bottom="0.55118110236220474" header="0.31496062992125984" footer="0"/>
  <pageSetup paperSize="9" scale="70" pageOrder="overThenDown" orientation="landscape" r:id="rId1"/>
  <headerFooter scaleWithDoc="0" alignWithMargins="0">
    <oddHeader>&amp;L&amp;"Britannic Bold,Normal"&amp;12&amp;K002060POA 2020 AJUSTADO&amp;"Arial,Normal"&amp;11&amp;K01+000
&amp;"Cambria,Cursiva"&amp;12&amp;K0070C0Centro de Investigaciones&amp;C&amp;"Cambria,Normal"&amp;12&amp;K002060&amp;P</oddHeader>
  </headerFooter>
  <ignoredErrors>
    <ignoredError sqref="W311"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DPLAN - Por favor seleccione una de las opciones disponibles." xr:uid="{00000000-0002-0000-0000-000002000000}">
          <x14:formula1>
            <xm:f>'OEI y Lineamientos Estratégicos'!$A$4:$A$14</xm:f>
          </x14:formula1>
          <xm:sqref>B10 B276:B277 B49 B130:B131 B136:B137 B139 B255:B256 B258 B262 B45</xm:sqref>
        </x14:dataValidation>
        <x14:dataValidation type="list" allowBlank="1" showInputMessage="1" showErrorMessage="1" prompt="DPLAN - Por favor seleccione una de las opciones disponibles." xr:uid="{00000000-0002-0000-0000-000003000000}">
          <x14:formula1>
            <xm:f>'OEI y Lineamientos Estratégicos'!$B$4:$B$14</xm:f>
          </x14:formula1>
          <xm:sqref>C10 C276:C277 C49 C130:C131 C136:C137 C139 C255:C256 C258 C262 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opLeftCell="A17" workbookViewId="0">
      <selection activeCell="F1" sqref="F1:F36"/>
    </sheetView>
  </sheetViews>
  <sheetFormatPr baseColWidth="10" defaultRowHeight="14.25" x14ac:dyDescent="0.2"/>
  <cols>
    <col min="1" max="1" width="30.75" customWidth="1"/>
  </cols>
  <sheetData>
    <row r="1" spans="1:6" ht="26.25" customHeight="1" x14ac:dyDescent="0.2">
      <c r="A1" s="364" t="s">
        <v>410</v>
      </c>
      <c r="B1" s="365">
        <v>900</v>
      </c>
      <c r="C1" s="24" t="s">
        <v>55</v>
      </c>
      <c r="D1" s="21">
        <v>3.2557999999999998</v>
      </c>
      <c r="E1" s="21">
        <f>B1*D1</f>
        <v>2930.22</v>
      </c>
      <c r="F1" s="22">
        <f>E1</f>
        <v>2930.22</v>
      </c>
    </row>
    <row r="2" spans="1:6" ht="17.25" customHeight="1" x14ac:dyDescent="0.2">
      <c r="A2" s="364" t="s">
        <v>411</v>
      </c>
      <c r="B2" s="365">
        <v>300</v>
      </c>
      <c r="C2" s="24" t="s">
        <v>55</v>
      </c>
      <c r="D2" s="21">
        <v>5.92</v>
      </c>
      <c r="E2" s="21">
        <f t="shared" ref="E2:E36" si="0">B2*D2</f>
        <v>1776</v>
      </c>
      <c r="F2" s="22">
        <f>E2*12%+E2</f>
        <v>1989.12</v>
      </c>
    </row>
    <row r="3" spans="1:6" ht="26.25" customHeight="1" x14ac:dyDescent="0.2">
      <c r="A3" s="364" t="s">
        <v>412</v>
      </c>
      <c r="B3" s="365">
        <v>300</v>
      </c>
      <c r="C3" s="24" t="s">
        <v>55</v>
      </c>
      <c r="D3" s="21">
        <v>49.125</v>
      </c>
      <c r="E3" s="21">
        <f t="shared" si="0"/>
        <v>14737.5</v>
      </c>
      <c r="F3" s="22">
        <f t="shared" ref="F3:F36" si="1">E3*12%+E3</f>
        <v>16506</v>
      </c>
    </row>
    <row r="4" spans="1:6" ht="26.25" customHeight="1" x14ac:dyDescent="0.2">
      <c r="A4" s="364" t="s">
        <v>413</v>
      </c>
      <c r="B4" s="365">
        <v>300</v>
      </c>
      <c r="C4" s="24" t="s">
        <v>55</v>
      </c>
      <c r="D4" s="21">
        <v>9.33</v>
      </c>
      <c r="E4" s="21">
        <f t="shared" si="0"/>
        <v>2799</v>
      </c>
      <c r="F4" s="22">
        <f t="shared" si="1"/>
        <v>3134.88</v>
      </c>
    </row>
    <row r="5" spans="1:6" ht="26.25" customHeight="1" x14ac:dyDescent="0.2">
      <c r="A5" s="364" t="s">
        <v>414</v>
      </c>
      <c r="B5" s="365">
        <v>300</v>
      </c>
      <c r="C5" s="24" t="s">
        <v>55</v>
      </c>
      <c r="D5" s="21">
        <v>9.3699999999999992</v>
      </c>
      <c r="E5" s="21">
        <f t="shared" si="0"/>
        <v>2810.9999999999995</v>
      </c>
      <c r="F5" s="22">
        <f t="shared" si="1"/>
        <v>3148.3199999999997</v>
      </c>
    </row>
    <row r="6" spans="1:6" ht="26.25" customHeight="1" x14ac:dyDescent="0.2">
      <c r="A6" s="364" t="s">
        <v>415</v>
      </c>
      <c r="B6" s="365">
        <v>300</v>
      </c>
      <c r="C6" s="24" t="s">
        <v>55</v>
      </c>
      <c r="D6" s="21">
        <v>7.96</v>
      </c>
      <c r="E6" s="21">
        <f t="shared" si="0"/>
        <v>2388</v>
      </c>
      <c r="F6" s="22">
        <f t="shared" si="1"/>
        <v>2674.56</v>
      </c>
    </row>
    <row r="7" spans="1:6" ht="26.25" customHeight="1" x14ac:dyDescent="0.2">
      <c r="A7" s="364" t="s">
        <v>416</v>
      </c>
      <c r="B7" s="365">
        <v>1500</v>
      </c>
      <c r="C7" s="24" t="s">
        <v>55</v>
      </c>
      <c r="D7" s="21">
        <v>0.1</v>
      </c>
      <c r="E7" s="21">
        <f t="shared" si="0"/>
        <v>150</v>
      </c>
      <c r="F7" s="22">
        <f t="shared" si="1"/>
        <v>168</v>
      </c>
    </row>
    <row r="8" spans="1:6" ht="26.25" customHeight="1" x14ac:dyDescent="0.2">
      <c r="A8" s="364" t="s">
        <v>417</v>
      </c>
      <c r="B8" s="365">
        <v>1500</v>
      </c>
      <c r="C8" s="24" t="s">
        <v>55</v>
      </c>
      <c r="D8" s="21">
        <v>0.24</v>
      </c>
      <c r="E8" s="21">
        <f t="shared" si="0"/>
        <v>360</v>
      </c>
      <c r="F8" s="22">
        <f t="shared" si="1"/>
        <v>403.2</v>
      </c>
    </row>
    <row r="9" spans="1:6" ht="26.25" customHeight="1" x14ac:dyDescent="0.2">
      <c r="A9" s="364" t="s">
        <v>418</v>
      </c>
      <c r="B9" s="365">
        <v>1500</v>
      </c>
      <c r="C9" s="24" t="s">
        <v>55</v>
      </c>
      <c r="D9" s="21">
        <v>0.1</v>
      </c>
      <c r="E9" s="21">
        <f t="shared" si="0"/>
        <v>150</v>
      </c>
      <c r="F9" s="22">
        <f t="shared" si="1"/>
        <v>168</v>
      </c>
    </row>
    <row r="10" spans="1:6" ht="26.25" customHeight="1" x14ac:dyDescent="0.2">
      <c r="A10" s="364" t="s">
        <v>419</v>
      </c>
      <c r="B10" s="365">
        <v>300</v>
      </c>
      <c r="C10" s="24" t="s">
        <v>55</v>
      </c>
      <c r="D10" s="21">
        <v>3.4</v>
      </c>
      <c r="E10" s="21">
        <f t="shared" si="0"/>
        <v>1020</v>
      </c>
      <c r="F10" s="22">
        <f t="shared" si="1"/>
        <v>1142.4000000000001</v>
      </c>
    </row>
    <row r="11" spans="1:6" ht="26.25" customHeight="1" x14ac:dyDescent="0.2">
      <c r="A11" s="364" t="s">
        <v>420</v>
      </c>
      <c r="B11" s="365">
        <v>300</v>
      </c>
      <c r="C11" s="24" t="s">
        <v>55</v>
      </c>
      <c r="D11" s="21">
        <v>0.78</v>
      </c>
      <c r="E11" s="21">
        <f t="shared" si="0"/>
        <v>234</v>
      </c>
      <c r="F11" s="22">
        <f t="shared" si="1"/>
        <v>262.08</v>
      </c>
    </row>
    <row r="12" spans="1:6" ht="26.25" customHeight="1" x14ac:dyDescent="0.2">
      <c r="A12" s="364" t="s">
        <v>421</v>
      </c>
      <c r="B12" s="365">
        <v>300</v>
      </c>
      <c r="C12" s="24" t="s">
        <v>55</v>
      </c>
      <c r="D12" s="21">
        <v>0.53</v>
      </c>
      <c r="E12" s="21">
        <f t="shared" si="0"/>
        <v>159</v>
      </c>
      <c r="F12" s="22">
        <f t="shared" si="1"/>
        <v>178.07999999999998</v>
      </c>
    </row>
    <row r="13" spans="1:6" ht="27.75" customHeight="1" x14ac:dyDescent="0.2">
      <c r="A13" s="364" t="s">
        <v>422</v>
      </c>
      <c r="B13" s="365">
        <v>300</v>
      </c>
      <c r="C13" s="24" t="s">
        <v>55</v>
      </c>
      <c r="D13" s="21">
        <v>0.96</v>
      </c>
      <c r="E13" s="21">
        <f t="shared" si="0"/>
        <v>288</v>
      </c>
      <c r="F13" s="22">
        <f t="shared" si="1"/>
        <v>322.56</v>
      </c>
    </row>
    <row r="14" spans="1:6" ht="15.75" x14ac:dyDescent="0.2">
      <c r="A14" s="364" t="s">
        <v>423</v>
      </c>
      <c r="B14" s="365">
        <v>300</v>
      </c>
      <c r="C14" s="24" t="s">
        <v>55</v>
      </c>
      <c r="D14" s="21">
        <v>0.83</v>
      </c>
      <c r="E14" s="21">
        <f t="shared" si="0"/>
        <v>249</v>
      </c>
      <c r="F14" s="22">
        <f t="shared" si="1"/>
        <v>278.88</v>
      </c>
    </row>
    <row r="15" spans="1:6" ht="18.75" customHeight="1" x14ac:dyDescent="0.2">
      <c r="A15" s="364" t="s">
        <v>424</v>
      </c>
      <c r="B15" s="365">
        <v>900</v>
      </c>
      <c r="C15" s="24" t="s">
        <v>55</v>
      </c>
      <c r="D15" s="21">
        <v>0.377</v>
      </c>
      <c r="E15" s="21">
        <f t="shared" si="0"/>
        <v>339.3</v>
      </c>
      <c r="F15" s="22">
        <f t="shared" si="1"/>
        <v>380.01600000000002</v>
      </c>
    </row>
    <row r="16" spans="1:6" ht="15.75" x14ac:dyDescent="0.2">
      <c r="A16" s="364" t="s">
        <v>425</v>
      </c>
      <c r="B16" s="365">
        <v>1500</v>
      </c>
      <c r="C16" s="24" t="s">
        <v>55</v>
      </c>
      <c r="D16" s="21">
        <v>0.35099999999999998</v>
      </c>
      <c r="E16" s="21">
        <f t="shared" si="0"/>
        <v>526.5</v>
      </c>
      <c r="F16" s="22">
        <f t="shared" si="1"/>
        <v>589.67999999999995</v>
      </c>
    </row>
    <row r="17" spans="1:6" ht="29.25" customHeight="1" x14ac:dyDescent="0.2">
      <c r="A17" s="364" t="s">
        <v>426</v>
      </c>
      <c r="B17" s="365">
        <v>900</v>
      </c>
      <c r="C17" s="24" t="s">
        <v>55</v>
      </c>
      <c r="D17" s="21">
        <v>0.28000000000000003</v>
      </c>
      <c r="E17" s="21">
        <f t="shared" si="0"/>
        <v>252.00000000000003</v>
      </c>
      <c r="F17" s="22">
        <f t="shared" si="1"/>
        <v>282.24</v>
      </c>
    </row>
    <row r="18" spans="1:6" ht="34.5" customHeight="1" x14ac:dyDescent="0.2">
      <c r="A18" s="364" t="s">
        <v>427</v>
      </c>
      <c r="B18" s="365">
        <v>300</v>
      </c>
      <c r="C18" s="24" t="s">
        <v>55</v>
      </c>
      <c r="D18" s="21">
        <v>5.8120000000000003</v>
      </c>
      <c r="E18" s="21">
        <f t="shared" si="0"/>
        <v>1743.6000000000001</v>
      </c>
      <c r="F18" s="22">
        <f t="shared" si="1"/>
        <v>1952.8320000000001</v>
      </c>
    </row>
    <row r="19" spans="1:6" ht="23.25" customHeight="1" x14ac:dyDescent="0.2">
      <c r="A19" s="364" t="s">
        <v>428</v>
      </c>
      <c r="B19" s="365">
        <v>300</v>
      </c>
      <c r="C19" s="24" t="s">
        <v>55</v>
      </c>
      <c r="D19" s="21">
        <v>3.5619999999999998</v>
      </c>
      <c r="E19" s="21">
        <f t="shared" si="0"/>
        <v>1068.5999999999999</v>
      </c>
      <c r="F19" s="22">
        <f t="shared" si="1"/>
        <v>1196.8319999999999</v>
      </c>
    </row>
    <row r="20" spans="1:6" ht="23.25" customHeight="1" x14ac:dyDescent="0.2">
      <c r="A20" s="364" t="s">
        <v>429</v>
      </c>
      <c r="B20" s="365">
        <v>300</v>
      </c>
      <c r="C20" s="24" t="s">
        <v>55</v>
      </c>
      <c r="D20" s="21">
        <v>3</v>
      </c>
      <c r="E20" s="21">
        <f t="shared" si="0"/>
        <v>900</v>
      </c>
      <c r="F20" s="22">
        <f t="shared" si="1"/>
        <v>1008</v>
      </c>
    </row>
    <row r="21" spans="1:6" ht="23.25" customHeight="1" x14ac:dyDescent="0.2">
      <c r="A21" s="364" t="s">
        <v>430</v>
      </c>
      <c r="B21" s="365">
        <v>600</v>
      </c>
      <c r="C21" s="24" t="s">
        <v>55</v>
      </c>
      <c r="D21" s="21">
        <v>3.3</v>
      </c>
      <c r="E21" s="21">
        <f t="shared" si="0"/>
        <v>1980</v>
      </c>
      <c r="F21" s="22">
        <f t="shared" si="1"/>
        <v>2217.6</v>
      </c>
    </row>
    <row r="22" spans="1:6" ht="23.25" customHeight="1" x14ac:dyDescent="0.2">
      <c r="A22" s="364" t="s">
        <v>431</v>
      </c>
      <c r="B22" s="365">
        <v>600</v>
      </c>
      <c r="C22" s="24" t="s">
        <v>55</v>
      </c>
      <c r="D22" s="21">
        <v>0.89600000000000002</v>
      </c>
      <c r="E22" s="21">
        <f t="shared" si="0"/>
        <v>537.6</v>
      </c>
      <c r="F22" s="22">
        <f t="shared" si="1"/>
        <v>602.11200000000008</v>
      </c>
    </row>
    <row r="23" spans="1:6" ht="23.25" customHeight="1" x14ac:dyDescent="0.2">
      <c r="A23" s="364" t="s">
        <v>432</v>
      </c>
      <c r="B23" s="365">
        <v>900</v>
      </c>
      <c r="C23" s="24" t="s">
        <v>55</v>
      </c>
      <c r="D23" s="21">
        <v>0.49</v>
      </c>
      <c r="E23" s="21">
        <f t="shared" si="0"/>
        <v>441</v>
      </c>
      <c r="F23" s="22">
        <f t="shared" si="1"/>
        <v>493.92</v>
      </c>
    </row>
    <row r="24" spans="1:6" ht="23.25" customHeight="1" x14ac:dyDescent="0.2">
      <c r="A24" s="364" t="s">
        <v>433</v>
      </c>
      <c r="B24" s="365">
        <v>900</v>
      </c>
      <c r="C24" s="24" t="s">
        <v>55</v>
      </c>
      <c r="D24" s="21">
        <v>2.5750000000000002</v>
      </c>
      <c r="E24" s="21">
        <f t="shared" si="0"/>
        <v>2317.5</v>
      </c>
      <c r="F24" s="22">
        <f t="shared" si="1"/>
        <v>2595.6</v>
      </c>
    </row>
    <row r="25" spans="1:6" ht="23.25" customHeight="1" x14ac:dyDescent="0.2">
      <c r="A25" s="364" t="s">
        <v>444</v>
      </c>
      <c r="B25" s="365">
        <v>400</v>
      </c>
      <c r="C25" s="24" t="s">
        <v>55</v>
      </c>
      <c r="D25" s="21">
        <v>1.6519999999999999</v>
      </c>
      <c r="E25" s="21">
        <f t="shared" si="0"/>
        <v>660.8</v>
      </c>
      <c r="F25" s="22">
        <f t="shared" si="1"/>
        <v>740.096</v>
      </c>
    </row>
    <row r="26" spans="1:6" ht="23.25" customHeight="1" x14ac:dyDescent="0.2">
      <c r="A26" s="364" t="s">
        <v>434</v>
      </c>
      <c r="B26" s="365">
        <v>300</v>
      </c>
      <c r="C26" s="24" t="s">
        <v>55</v>
      </c>
      <c r="D26" s="21">
        <v>4.3419999999999996</v>
      </c>
      <c r="E26" s="21">
        <f t="shared" si="0"/>
        <v>1302.5999999999999</v>
      </c>
      <c r="F26" s="22">
        <f t="shared" si="1"/>
        <v>1458.9119999999998</v>
      </c>
    </row>
    <row r="27" spans="1:6" ht="23.25" customHeight="1" x14ac:dyDescent="0.2">
      <c r="A27" s="364" t="s">
        <v>435</v>
      </c>
      <c r="B27" s="365">
        <v>900</v>
      </c>
      <c r="C27" s="24" t="s">
        <v>55</v>
      </c>
      <c r="D27" s="21">
        <v>0.34799999999999998</v>
      </c>
      <c r="E27" s="21">
        <f t="shared" si="0"/>
        <v>313.2</v>
      </c>
      <c r="F27" s="22">
        <f t="shared" si="1"/>
        <v>350.78399999999999</v>
      </c>
    </row>
    <row r="28" spans="1:6" ht="24.75" customHeight="1" x14ac:dyDescent="0.2">
      <c r="A28" s="364" t="s">
        <v>436</v>
      </c>
      <c r="B28" s="365">
        <v>3000</v>
      </c>
      <c r="C28" s="24" t="s">
        <v>55</v>
      </c>
      <c r="D28" s="21">
        <v>7.0000000000000007E-2</v>
      </c>
      <c r="E28" s="21">
        <f t="shared" si="0"/>
        <v>210.00000000000003</v>
      </c>
      <c r="F28" s="22">
        <f t="shared" si="1"/>
        <v>235.20000000000005</v>
      </c>
    </row>
    <row r="29" spans="1:6" ht="24.75" customHeight="1" x14ac:dyDescent="0.2">
      <c r="A29" s="364" t="s">
        <v>437</v>
      </c>
      <c r="B29" s="365">
        <v>3000</v>
      </c>
      <c r="C29" s="24" t="s">
        <v>55</v>
      </c>
      <c r="D29" s="21">
        <v>0.105</v>
      </c>
      <c r="E29" s="21">
        <f t="shared" si="0"/>
        <v>315</v>
      </c>
      <c r="F29" s="22">
        <f t="shared" si="1"/>
        <v>352.8</v>
      </c>
    </row>
    <row r="30" spans="1:6" ht="24.75" customHeight="1" x14ac:dyDescent="0.2">
      <c r="A30" s="364" t="s">
        <v>438</v>
      </c>
      <c r="B30" s="365">
        <v>300</v>
      </c>
      <c r="C30" s="24" t="s">
        <v>55</v>
      </c>
      <c r="D30" s="21">
        <v>0.26350000000000001</v>
      </c>
      <c r="E30" s="21">
        <f t="shared" si="0"/>
        <v>79.05</v>
      </c>
      <c r="F30" s="22">
        <f t="shared" si="1"/>
        <v>88.536000000000001</v>
      </c>
    </row>
    <row r="31" spans="1:6" ht="24.75" customHeight="1" x14ac:dyDescent="0.2">
      <c r="A31" s="364" t="s">
        <v>439</v>
      </c>
      <c r="B31" s="365">
        <v>600</v>
      </c>
      <c r="C31" s="24" t="s">
        <v>55</v>
      </c>
      <c r="D31" s="21">
        <v>2.0099999999999998</v>
      </c>
      <c r="E31" s="21">
        <f t="shared" si="0"/>
        <v>1205.9999999999998</v>
      </c>
      <c r="F31" s="22">
        <f t="shared" si="1"/>
        <v>1350.7199999999998</v>
      </c>
    </row>
    <row r="32" spans="1:6" ht="24.75" customHeight="1" x14ac:dyDescent="0.2">
      <c r="A32" s="364" t="s">
        <v>443</v>
      </c>
      <c r="B32" s="365">
        <v>300</v>
      </c>
      <c r="C32" s="24" t="s">
        <v>55</v>
      </c>
      <c r="D32" s="21">
        <v>0.28999999999999998</v>
      </c>
      <c r="E32" s="21">
        <f t="shared" si="0"/>
        <v>87</v>
      </c>
      <c r="F32" s="22">
        <f t="shared" si="1"/>
        <v>97.44</v>
      </c>
    </row>
    <row r="33" spans="1:6" ht="24.75" customHeight="1" x14ac:dyDescent="0.2">
      <c r="A33" s="364" t="s">
        <v>442</v>
      </c>
      <c r="B33" s="365">
        <v>600</v>
      </c>
      <c r="C33" s="24" t="s">
        <v>55</v>
      </c>
      <c r="D33" s="21">
        <v>0.626</v>
      </c>
      <c r="E33" s="21">
        <f t="shared" si="0"/>
        <v>375.6</v>
      </c>
      <c r="F33" s="22">
        <f t="shared" si="1"/>
        <v>420.67200000000003</v>
      </c>
    </row>
    <row r="34" spans="1:6" ht="24.75" customHeight="1" x14ac:dyDescent="0.2">
      <c r="A34" s="364" t="s">
        <v>440</v>
      </c>
      <c r="B34" s="365">
        <v>300</v>
      </c>
      <c r="C34" s="24" t="s">
        <v>55</v>
      </c>
      <c r="D34" s="21">
        <v>0.4</v>
      </c>
      <c r="E34" s="21">
        <f t="shared" si="0"/>
        <v>120</v>
      </c>
      <c r="F34" s="22">
        <f t="shared" si="1"/>
        <v>134.4</v>
      </c>
    </row>
    <row r="35" spans="1:6" ht="24.75" customHeight="1" x14ac:dyDescent="0.2">
      <c r="A35" s="364" t="s">
        <v>441</v>
      </c>
      <c r="B35" s="365">
        <v>1</v>
      </c>
      <c r="C35" s="24" t="s">
        <v>55</v>
      </c>
      <c r="D35" s="21">
        <v>22.2</v>
      </c>
      <c r="E35" s="21">
        <f t="shared" si="0"/>
        <v>22.2</v>
      </c>
      <c r="F35" s="22">
        <f t="shared" si="1"/>
        <v>24.863999999999997</v>
      </c>
    </row>
    <row r="36" spans="1:6" ht="24.75" customHeight="1" x14ac:dyDescent="0.2">
      <c r="A36" s="364" t="s">
        <v>445</v>
      </c>
      <c r="B36" s="365">
        <v>50</v>
      </c>
      <c r="C36" s="24" t="s">
        <v>55</v>
      </c>
      <c r="D36" s="21">
        <v>1.1180000000000001</v>
      </c>
      <c r="E36" s="21">
        <f t="shared" si="0"/>
        <v>55.900000000000006</v>
      </c>
      <c r="F36" s="22">
        <f t="shared" si="1"/>
        <v>62.608000000000004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2.625" defaultRowHeight="15" customHeight="1" x14ac:dyDescent="0.2"/>
  <cols>
    <col min="1" max="1" width="5.625" customWidth="1"/>
    <col min="2" max="12" width="10" customWidth="1"/>
    <col min="13" max="26" width="9.375" customWidth="1"/>
  </cols>
  <sheetData>
    <row r="1" spans="1:26" x14ac:dyDescent="0.2">
      <c r="A1" s="108"/>
      <c r="B1" s="109"/>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22.5" x14ac:dyDescent="0.2">
      <c r="A2" s="110" t="s">
        <v>262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x14ac:dyDescent="0.2">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x14ac:dyDescent="0.2">
      <c r="A4" s="111" t="s">
        <v>263</v>
      </c>
      <c r="B4" s="109" t="s">
        <v>264</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x14ac:dyDescent="0.2">
      <c r="A5" s="111" t="s">
        <v>265</v>
      </c>
      <c r="B5" s="109" t="s">
        <v>266</v>
      </c>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x14ac:dyDescent="0.2">
      <c r="A6" s="111" t="s">
        <v>267</v>
      </c>
      <c r="B6" s="109" t="s">
        <v>268</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1:26" x14ac:dyDescent="0.2">
      <c r="A7" s="111" t="s">
        <v>269</v>
      </c>
      <c r="B7" s="109" t="s">
        <v>270</v>
      </c>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1:26" x14ac:dyDescent="0.2">
      <c r="A8" s="111" t="s">
        <v>271</v>
      </c>
      <c r="B8" s="109" t="s">
        <v>272</v>
      </c>
      <c r="C8" s="109"/>
      <c r="D8" s="109"/>
      <c r="E8" s="109"/>
      <c r="F8" s="109"/>
      <c r="G8" s="109"/>
      <c r="H8" s="109"/>
      <c r="I8" s="109"/>
      <c r="J8" s="109"/>
      <c r="K8" s="109"/>
      <c r="L8" s="109"/>
      <c r="M8" s="109"/>
      <c r="N8" s="109"/>
      <c r="O8" s="109"/>
      <c r="P8" s="109"/>
      <c r="Q8" s="109"/>
      <c r="R8" s="109"/>
      <c r="S8" s="109"/>
      <c r="T8" s="109"/>
      <c r="U8" s="109"/>
      <c r="V8" s="109"/>
      <c r="W8" s="109"/>
      <c r="X8" s="109"/>
      <c r="Y8" s="109"/>
      <c r="Z8" s="109"/>
    </row>
    <row r="9" spans="1:26" x14ac:dyDescent="0.2">
      <c r="A9" s="111" t="s">
        <v>273</v>
      </c>
      <c r="B9" s="109" t="s">
        <v>274</v>
      </c>
      <c r="C9" s="109"/>
      <c r="D9" s="109"/>
      <c r="E9" s="109"/>
      <c r="F9" s="109"/>
      <c r="G9" s="109"/>
      <c r="H9" s="109"/>
      <c r="I9" s="109"/>
      <c r="J9" s="109"/>
      <c r="K9" s="109"/>
      <c r="L9" s="109"/>
      <c r="M9" s="109"/>
      <c r="N9" s="109"/>
      <c r="O9" s="109"/>
      <c r="P9" s="109"/>
      <c r="Q9" s="109"/>
      <c r="R9" s="109"/>
      <c r="S9" s="109"/>
      <c r="T9" s="109"/>
      <c r="U9" s="109"/>
      <c r="V9" s="109"/>
      <c r="W9" s="109"/>
      <c r="X9" s="109"/>
      <c r="Y9" s="109"/>
      <c r="Z9" s="109"/>
    </row>
    <row r="10" spans="1:26" x14ac:dyDescent="0.2">
      <c r="A10" s="111" t="s">
        <v>275</v>
      </c>
      <c r="B10" s="109" t="s">
        <v>276</v>
      </c>
      <c r="C10" s="109"/>
      <c r="D10" s="112"/>
      <c r="E10" s="109"/>
      <c r="F10" s="109"/>
      <c r="G10" s="109"/>
      <c r="H10" s="109"/>
      <c r="I10" s="109"/>
      <c r="J10" s="109"/>
      <c r="K10" s="109"/>
      <c r="L10" s="109"/>
      <c r="M10" s="109"/>
      <c r="N10" s="109"/>
      <c r="O10" s="109"/>
      <c r="P10" s="109"/>
      <c r="Q10" s="109"/>
      <c r="R10" s="109"/>
      <c r="S10" s="109"/>
      <c r="T10" s="109"/>
      <c r="U10" s="109"/>
      <c r="V10" s="109"/>
      <c r="W10" s="109"/>
      <c r="X10" s="109"/>
      <c r="Y10" s="109"/>
      <c r="Z10" s="109"/>
    </row>
    <row r="11" spans="1:26" x14ac:dyDescent="0.2">
      <c r="A11" s="111" t="s">
        <v>42</v>
      </c>
      <c r="B11" s="109" t="s">
        <v>43</v>
      </c>
      <c r="C11" s="109"/>
      <c r="D11" s="112"/>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x14ac:dyDescent="0.2">
      <c r="A12" s="111" t="s">
        <v>277</v>
      </c>
      <c r="B12" s="109" t="s">
        <v>278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x14ac:dyDescent="0.2">
      <c r="A13" s="111" t="s">
        <v>279</v>
      </c>
      <c r="B13" s="109" t="s">
        <v>280</v>
      </c>
      <c r="C13" s="109"/>
      <c r="D13" s="112"/>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1:26" x14ac:dyDescent="0.2">
      <c r="A14" s="111" t="s">
        <v>281</v>
      </c>
      <c r="B14" s="109" t="s">
        <v>282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x14ac:dyDescent="0.2">
      <c r="A15" s="10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row>
    <row r="16" spans="1:26" ht="22.5" x14ac:dyDescent="0.2">
      <c r="A16" s="110" t="s">
        <v>283</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row>
    <row r="17" spans="1:26" x14ac:dyDescent="0.2">
      <c r="A17" s="10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row>
    <row r="18" spans="1:26" x14ac:dyDescent="0.2">
      <c r="A18" s="111">
        <v>1</v>
      </c>
      <c r="B18" s="109" t="s">
        <v>284</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row>
    <row r="19" spans="1:26" x14ac:dyDescent="0.2">
      <c r="A19" s="111">
        <v>2</v>
      </c>
      <c r="B19" s="109" t="s">
        <v>285</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row>
    <row r="20" spans="1:26" x14ac:dyDescent="0.2">
      <c r="A20" s="111">
        <v>3</v>
      </c>
      <c r="B20" s="109" t="s">
        <v>286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row>
    <row r="21" spans="1:26" ht="15.75" customHeight="1" x14ac:dyDescent="0.2">
      <c r="A21" s="111">
        <v>4</v>
      </c>
      <c r="B21" s="109" t="s">
        <v>287</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row>
    <row r="22" spans="1:26" ht="15.75" customHeight="1" x14ac:dyDescent="0.2">
      <c r="A22" s="111">
        <v>5</v>
      </c>
      <c r="B22" s="109" t="s">
        <v>288</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row>
    <row r="23" spans="1:26" ht="15.75" customHeight="1" x14ac:dyDescent="0.2">
      <c r="A23" s="111">
        <v>6</v>
      </c>
      <c r="B23" s="109" t="s">
        <v>289</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1:26" ht="15.75" customHeight="1" x14ac:dyDescent="0.2">
      <c r="A24" s="111">
        <v>7</v>
      </c>
      <c r="B24" s="109" t="s">
        <v>290</v>
      </c>
      <c r="C24" s="109"/>
      <c r="D24" s="112"/>
      <c r="E24" s="109"/>
      <c r="F24" s="109"/>
      <c r="G24" s="109"/>
      <c r="H24" s="109"/>
      <c r="I24" s="109"/>
      <c r="J24" s="109"/>
      <c r="K24" s="109"/>
      <c r="L24" s="109"/>
      <c r="M24" s="109"/>
      <c r="N24" s="109"/>
      <c r="O24" s="109"/>
      <c r="P24" s="109"/>
      <c r="Q24" s="109"/>
      <c r="R24" s="109"/>
      <c r="S24" s="109"/>
      <c r="T24" s="109"/>
      <c r="U24" s="109"/>
      <c r="V24" s="109"/>
      <c r="W24" s="109"/>
      <c r="X24" s="109"/>
      <c r="Y24" s="109"/>
      <c r="Z24" s="109"/>
    </row>
    <row r="25" spans="1:26" ht="15.75" customHeight="1" x14ac:dyDescent="0.2">
      <c r="A25" s="111">
        <v>8</v>
      </c>
      <c r="B25" s="109" t="s">
        <v>291</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ht="15.75" customHeight="1" x14ac:dyDescent="0.2">
      <c r="A26" s="108"/>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row>
    <row r="27" spans="1:26" ht="15.75" customHeight="1" x14ac:dyDescent="0.2">
      <c r="A27" s="110" t="s">
        <v>292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ht="15.75" customHeight="1" x14ac:dyDescent="0.2">
      <c r="A28" s="108"/>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ht="15.75" customHeight="1" x14ac:dyDescent="0.2">
      <c r="A29" s="113">
        <v>1</v>
      </c>
      <c r="B29" s="112" t="s">
        <v>293</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ht="15.75" customHeight="1" x14ac:dyDescent="0.2">
      <c r="A30" s="114"/>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row r="31" spans="1:26" ht="15.75" customHeight="1" x14ac:dyDescent="0.2">
      <c r="A31" s="114" t="s">
        <v>294</v>
      </c>
      <c r="B31" s="109" t="s">
        <v>295</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5.75" customHeight="1" x14ac:dyDescent="0.2">
      <c r="A32" s="114" t="s">
        <v>294</v>
      </c>
      <c r="B32" s="109" t="s">
        <v>296</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ht="15.75" customHeight="1" x14ac:dyDescent="0.2">
      <c r="A33" s="114" t="s">
        <v>294</v>
      </c>
      <c r="B33" s="109" t="s">
        <v>297</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15.75" customHeight="1" x14ac:dyDescent="0.2">
      <c r="A34" s="114" t="s">
        <v>294</v>
      </c>
      <c r="B34" s="109" t="s">
        <v>298</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5.75" customHeight="1" x14ac:dyDescent="0.2">
      <c r="A35" s="114"/>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5.75" customHeight="1" x14ac:dyDescent="0.2">
      <c r="A36" s="113">
        <v>2</v>
      </c>
      <c r="B36" s="112" t="s">
        <v>285</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5.75" customHeight="1" x14ac:dyDescent="0.2">
      <c r="A37" s="114"/>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36" customHeight="1" x14ac:dyDescent="0.2">
      <c r="A38" s="114" t="s">
        <v>294</v>
      </c>
      <c r="B38" s="556" t="s">
        <v>299</v>
      </c>
      <c r="C38" s="525"/>
      <c r="D38" s="525"/>
      <c r="E38" s="525"/>
      <c r="F38" s="525"/>
      <c r="G38" s="525"/>
      <c r="H38" s="525"/>
      <c r="I38" s="525"/>
      <c r="J38" s="525"/>
      <c r="K38" s="525"/>
      <c r="L38" s="525"/>
      <c r="M38" s="109"/>
      <c r="N38" s="109"/>
      <c r="O38" s="109"/>
      <c r="P38" s="109"/>
      <c r="Q38" s="109"/>
      <c r="R38" s="109"/>
      <c r="S38" s="109"/>
      <c r="T38" s="109"/>
      <c r="U38" s="109"/>
      <c r="V38" s="109"/>
      <c r="W38" s="109"/>
      <c r="X38" s="109"/>
      <c r="Y38" s="109"/>
      <c r="Z38" s="109"/>
    </row>
    <row r="39" spans="1:26" ht="33.75" customHeight="1" x14ac:dyDescent="0.2">
      <c r="A39" s="114" t="s">
        <v>294</v>
      </c>
      <c r="B39" s="556" t="s">
        <v>300</v>
      </c>
      <c r="C39" s="525"/>
      <c r="D39" s="525"/>
      <c r="E39" s="525"/>
      <c r="F39" s="525"/>
      <c r="G39" s="525"/>
      <c r="H39" s="525"/>
      <c r="I39" s="525"/>
      <c r="J39" s="525"/>
      <c r="K39" s="525"/>
      <c r="L39" s="525"/>
      <c r="M39" s="109"/>
      <c r="N39" s="109"/>
      <c r="O39" s="109"/>
      <c r="P39" s="109"/>
      <c r="Q39" s="109"/>
      <c r="R39" s="109"/>
      <c r="S39" s="109"/>
      <c r="T39" s="109"/>
      <c r="U39" s="109"/>
      <c r="V39" s="109"/>
      <c r="W39" s="109"/>
      <c r="X39" s="109"/>
      <c r="Y39" s="109"/>
      <c r="Z39" s="109"/>
    </row>
    <row r="40" spans="1:26" ht="15.75" customHeight="1" x14ac:dyDescent="0.2">
      <c r="A40" s="114" t="s">
        <v>294</v>
      </c>
      <c r="B40" s="109" t="s">
        <v>301</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5.75" customHeight="1" x14ac:dyDescent="0.2">
      <c r="A41" s="114" t="s">
        <v>294</v>
      </c>
      <c r="B41" s="109" t="s">
        <v>302</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5.75" customHeight="1" x14ac:dyDescent="0.2">
      <c r="A42" s="114" t="s">
        <v>294</v>
      </c>
      <c r="B42" s="109" t="s">
        <v>303</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5.75" customHeight="1" x14ac:dyDescent="0.2">
      <c r="A43" s="114" t="s">
        <v>294</v>
      </c>
      <c r="B43" s="556" t="s">
        <v>304</v>
      </c>
      <c r="C43" s="525"/>
      <c r="D43" s="525"/>
      <c r="E43" s="525"/>
      <c r="F43" s="525"/>
      <c r="G43" s="525"/>
      <c r="H43" s="525"/>
      <c r="I43" s="525"/>
      <c r="J43" s="525"/>
      <c r="K43" s="525"/>
      <c r="L43" s="525"/>
      <c r="M43" s="109"/>
      <c r="N43" s="109"/>
      <c r="O43" s="109"/>
      <c r="P43" s="109"/>
      <c r="Q43" s="109"/>
      <c r="R43" s="109"/>
      <c r="S43" s="109"/>
      <c r="T43" s="109"/>
      <c r="U43" s="109"/>
      <c r="V43" s="109"/>
      <c r="W43" s="109"/>
      <c r="X43" s="109"/>
      <c r="Y43" s="109"/>
      <c r="Z43" s="109"/>
    </row>
    <row r="44" spans="1:26" ht="15.75" customHeight="1" x14ac:dyDescent="0.2">
      <c r="A44" s="114" t="s">
        <v>294</v>
      </c>
      <c r="B44" s="109" t="s">
        <v>305</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5.75" customHeight="1" x14ac:dyDescent="0.2">
      <c r="A45" s="114" t="s">
        <v>294</v>
      </c>
      <c r="B45" s="109" t="s">
        <v>306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5.75" customHeight="1" x14ac:dyDescent="0.2">
      <c r="A46" s="114"/>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5.75" customHeight="1" x14ac:dyDescent="0.2">
      <c r="A47" s="113">
        <v>3</v>
      </c>
      <c r="B47" s="112" t="s">
        <v>286</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5.75" customHeight="1" x14ac:dyDescent="0.2">
      <c r="A48" s="114"/>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5.75" customHeight="1" x14ac:dyDescent="0.2">
      <c r="A49" s="114" t="s">
        <v>294</v>
      </c>
      <c r="B49" s="109" t="s">
        <v>307</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5.75" customHeight="1" x14ac:dyDescent="0.2">
      <c r="A50" s="114" t="s">
        <v>294</v>
      </c>
      <c r="B50" s="109" t="s">
        <v>308</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5.75" customHeight="1" x14ac:dyDescent="0.2">
      <c r="A51" s="114" t="s">
        <v>294</v>
      </c>
      <c r="B51" s="109" t="s">
        <v>309</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5.75" customHeight="1" x14ac:dyDescent="0.2">
      <c r="A52" s="114" t="s">
        <v>294</v>
      </c>
      <c r="B52" s="109" t="s">
        <v>310</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31.5" customHeight="1" x14ac:dyDescent="0.2">
      <c r="A53" s="114" t="s">
        <v>294</v>
      </c>
      <c r="B53" s="556" t="s">
        <v>311</v>
      </c>
      <c r="C53" s="525"/>
      <c r="D53" s="525"/>
      <c r="E53" s="525"/>
      <c r="F53" s="525"/>
      <c r="G53" s="525"/>
      <c r="H53" s="525"/>
      <c r="I53" s="525"/>
      <c r="J53" s="525"/>
      <c r="K53" s="525"/>
      <c r="L53" s="525"/>
      <c r="M53" s="109"/>
      <c r="N53" s="109"/>
      <c r="O53" s="109"/>
      <c r="P53" s="109"/>
      <c r="Q53" s="109"/>
      <c r="R53" s="109"/>
      <c r="S53" s="109"/>
      <c r="T53" s="109"/>
      <c r="U53" s="109"/>
      <c r="V53" s="109"/>
      <c r="W53" s="109"/>
      <c r="X53" s="109"/>
      <c r="Y53" s="109"/>
      <c r="Z53" s="109"/>
    </row>
    <row r="54" spans="1:26" ht="15.75" customHeight="1" x14ac:dyDescent="0.2">
      <c r="A54" s="114" t="s">
        <v>294</v>
      </c>
      <c r="B54" s="109" t="s">
        <v>312</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5.75" customHeight="1" x14ac:dyDescent="0.2">
      <c r="A55" s="114" t="s">
        <v>294</v>
      </c>
      <c r="B55" s="109" t="s">
        <v>313</v>
      </c>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5.75" customHeight="1" x14ac:dyDescent="0.2">
      <c r="A56" s="114"/>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5.75" customHeight="1" x14ac:dyDescent="0.2">
      <c r="A57" s="113">
        <v>4</v>
      </c>
      <c r="B57" s="112" t="s">
        <v>287</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5.75" customHeight="1" x14ac:dyDescent="0.2">
      <c r="A58" s="114"/>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5.75" customHeight="1" x14ac:dyDescent="0.2">
      <c r="A59" s="114" t="s">
        <v>294</v>
      </c>
      <c r="B59" s="109" t="s">
        <v>44</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5.75" customHeight="1" x14ac:dyDescent="0.2">
      <c r="A60" s="114" t="s">
        <v>294</v>
      </c>
      <c r="B60" s="109" t="s">
        <v>77</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5.75" customHeight="1" x14ac:dyDescent="0.2">
      <c r="A61" s="114" t="s">
        <v>294</v>
      </c>
      <c r="B61" s="109" t="s">
        <v>314</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20.25" customHeight="1" x14ac:dyDescent="0.2">
      <c r="A62" s="114" t="s">
        <v>294</v>
      </c>
      <c r="B62" s="109" t="s">
        <v>220</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24" customHeight="1" x14ac:dyDescent="0.2">
      <c r="A63" s="114" t="s">
        <v>294</v>
      </c>
      <c r="B63" s="109" t="s">
        <v>315</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24.75" customHeight="1" x14ac:dyDescent="0.2">
      <c r="A64" s="114" t="s">
        <v>294</v>
      </c>
      <c r="B64" s="109" t="s">
        <v>124</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34.5" customHeight="1" x14ac:dyDescent="0.2">
      <c r="A65" s="114" t="s">
        <v>294</v>
      </c>
      <c r="B65" s="556" t="s">
        <v>118</v>
      </c>
      <c r="C65" s="525"/>
      <c r="D65" s="525"/>
      <c r="E65" s="525"/>
      <c r="F65" s="525"/>
      <c r="G65" s="525"/>
      <c r="H65" s="525"/>
      <c r="I65" s="525"/>
      <c r="J65" s="525"/>
      <c r="K65" s="525"/>
      <c r="L65" s="525"/>
      <c r="M65" s="109"/>
      <c r="N65" s="109"/>
      <c r="O65" s="109"/>
      <c r="P65" s="109"/>
      <c r="Q65" s="109"/>
      <c r="R65" s="109"/>
      <c r="S65" s="109"/>
      <c r="T65" s="109"/>
      <c r="U65" s="109"/>
      <c r="V65" s="109"/>
      <c r="W65" s="109"/>
      <c r="X65" s="109"/>
      <c r="Y65" s="109"/>
      <c r="Z65" s="109"/>
    </row>
    <row r="66" spans="1:26" ht="32.25" customHeight="1" x14ac:dyDescent="0.2">
      <c r="A66" s="114" t="s">
        <v>294</v>
      </c>
      <c r="B66" s="556" t="s">
        <v>316</v>
      </c>
      <c r="C66" s="525"/>
      <c r="D66" s="525"/>
      <c r="E66" s="525"/>
      <c r="F66" s="525"/>
      <c r="G66" s="525"/>
      <c r="H66" s="525"/>
      <c r="I66" s="525"/>
      <c r="J66" s="525"/>
      <c r="K66" s="525"/>
      <c r="L66" s="525"/>
      <c r="M66" s="109"/>
      <c r="N66" s="109"/>
      <c r="O66" s="109"/>
      <c r="P66" s="109"/>
      <c r="Q66" s="109"/>
      <c r="R66" s="109"/>
      <c r="S66" s="109"/>
      <c r="T66" s="109"/>
      <c r="U66" s="109"/>
      <c r="V66" s="109"/>
      <c r="W66" s="109"/>
      <c r="X66" s="109"/>
      <c r="Y66" s="109"/>
      <c r="Z66" s="109"/>
    </row>
    <row r="67" spans="1:26" ht="15.75" customHeight="1" x14ac:dyDescent="0.2">
      <c r="A67" s="114" t="s">
        <v>294</v>
      </c>
      <c r="B67" s="109" t="s">
        <v>317</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31.5" customHeight="1" x14ac:dyDescent="0.2">
      <c r="A68" s="114" t="s">
        <v>294</v>
      </c>
      <c r="B68" s="556" t="s">
        <v>318</v>
      </c>
      <c r="C68" s="525"/>
      <c r="D68" s="525"/>
      <c r="E68" s="525"/>
      <c r="F68" s="525"/>
      <c r="G68" s="525"/>
      <c r="H68" s="525"/>
      <c r="I68" s="525"/>
      <c r="J68" s="525"/>
      <c r="K68" s="525"/>
      <c r="L68" s="525"/>
      <c r="M68" s="109"/>
      <c r="N68" s="109"/>
      <c r="O68" s="109"/>
      <c r="P68" s="109"/>
      <c r="Q68" s="109"/>
      <c r="R68" s="109"/>
      <c r="S68" s="109"/>
      <c r="T68" s="109"/>
      <c r="U68" s="109"/>
      <c r="V68" s="109"/>
      <c r="W68" s="109"/>
      <c r="X68" s="109"/>
      <c r="Y68" s="109"/>
      <c r="Z68" s="109"/>
    </row>
    <row r="69" spans="1:26" ht="15.75" customHeight="1" x14ac:dyDescent="0.2">
      <c r="A69" s="114" t="s">
        <v>294</v>
      </c>
      <c r="B69" s="109" t="s">
        <v>319</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5.75" customHeight="1" x14ac:dyDescent="0.2">
      <c r="A70" s="114"/>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5.75" customHeight="1" x14ac:dyDescent="0.2">
      <c r="A71" s="113">
        <v>5</v>
      </c>
      <c r="B71" s="112" t="s">
        <v>288</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5.75" customHeight="1" x14ac:dyDescent="0.2">
      <c r="A72" s="115"/>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5.75" customHeight="1" x14ac:dyDescent="0.2">
      <c r="A73" s="114" t="s">
        <v>294</v>
      </c>
      <c r="B73" s="109" t="s">
        <v>320</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36" customHeight="1" x14ac:dyDescent="0.2">
      <c r="A74" s="114" t="s">
        <v>294</v>
      </c>
      <c r="B74" s="556" t="s">
        <v>321</v>
      </c>
      <c r="C74" s="525"/>
      <c r="D74" s="525"/>
      <c r="E74" s="525"/>
      <c r="F74" s="525"/>
      <c r="G74" s="525"/>
      <c r="H74" s="525"/>
      <c r="I74" s="525"/>
      <c r="J74" s="525"/>
      <c r="K74" s="525"/>
      <c r="L74" s="525"/>
      <c r="M74" s="109"/>
      <c r="N74" s="109"/>
      <c r="O74" s="109"/>
      <c r="P74" s="109"/>
      <c r="Q74" s="109"/>
      <c r="R74" s="109"/>
      <c r="S74" s="109"/>
      <c r="T74" s="109"/>
      <c r="U74" s="109"/>
      <c r="V74" s="109"/>
      <c r="W74" s="109"/>
      <c r="X74" s="109"/>
      <c r="Y74" s="109"/>
      <c r="Z74" s="109"/>
    </row>
    <row r="75" spans="1:26" ht="34.5" customHeight="1" x14ac:dyDescent="0.2">
      <c r="A75" s="114" t="s">
        <v>294</v>
      </c>
      <c r="B75" s="556" t="s">
        <v>322</v>
      </c>
      <c r="C75" s="525"/>
      <c r="D75" s="525"/>
      <c r="E75" s="525"/>
      <c r="F75" s="525"/>
      <c r="G75" s="525"/>
      <c r="H75" s="525"/>
      <c r="I75" s="525"/>
      <c r="J75" s="525"/>
      <c r="K75" s="525"/>
      <c r="L75" s="525"/>
      <c r="M75" s="109"/>
      <c r="N75" s="109"/>
      <c r="O75" s="109"/>
      <c r="P75" s="109"/>
      <c r="Q75" s="109"/>
      <c r="R75" s="109"/>
      <c r="S75" s="109"/>
      <c r="T75" s="109"/>
      <c r="U75" s="109"/>
      <c r="V75" s="109"/>
      <c r="W75" s="109"/>
      <c r="X75" s="109"/>
      <c r="Y75" s="109"/>
      <c r="Z75" s="109"/>
    </row>
    <row r="76" spans="1:26" ht="15.75" customHeight="1" x14ac:dyDescent="0.2">
      <c r="A76" s="114" t="s">
        <v>294</v>
      </c>
      <c r="B76" s="109" t="s">
        <v>323</v>
      </c>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5.75" customHeight="1" x14ac:dyDescent="0.2">
      <c r="A77" s="114" t="s">
        <v>294</v>
      </c>
      <c r="B77" s="109" t="s">
        <v>324</v>
      </c>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5.75" customHeight="1" x14ac:dyDescent="0.2">
      <c r="A78" s="114"/>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5.75" customHeight="1" x14ac:dyDescent="0.2">
      <c r="A79" s="113">
        <v>6</v>
      </c>
      <c r="B79" s="112" t="s">
        <v>289</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5.75" customHeight="1" x14ac:dyDescent="0.2">
      <c r="A80" s="114"/>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5.75" customHeight="1" x14ac:dyDescent="0.2">
      <c r="A81" s="114" t="s">
        <v>294</v>
      </c>
      <c r="B81" s="109" t="s">
        <v>325</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50.25" customHeight="1" x14ac:dyDescent="0.2">
      <c r="A82" s="114" t="s">
        <v>294</v>
      </c>
      <c r="B82" s="556" t="s">
        <v>326</v>
      </c>
      <c r="C82" s="525"/>
      <c r="D82" s="525"/>
      <c r="E82" s="525"/>
      <c r="F82" s="525"/>
      <c r="G82" s="525"/>
      <c r="H82" s="525"/>
      <c r="I82" s="525"/>
      <c r="J82" s="525"/>
      <c r="K82" s="525"/>
      <c r="L82" s="525"/>
      <c r="M82" s="109"/>
      <c r="N82" s="109"/>
      <c r="O82" s="109"/>
      <c r="P82" s="109"/>
      <c r="Q82" s="109"/>
      <c r="R82" s="109"/>
      <c r="S82" s="109"/>
      <c r="T82" s="109"/>
      <c r="U82" s="109"/>
      <c r="V82" s="109"/>
      <c r="W82" s="109"/>
      <c r="X82" s="109"/>
      <c r="Y82" s="109"/>
      <c r="Z82" s="109"/>
    </row>
    <row r="83" spans="1:26" ht="15.75" customHeight="1" x14ac:dyDescent="0.2">
      <c r="A83" s="114" t="s">
        <v>294</v>
      </c>
      <c r="B83" s="109" t="s">
        <v>327</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32.25" customHeight="1" x14ac:dyDescent="0.2">
      <c r="A84" s="114" t="s">
        <v>294</v>
      </c>
      <c r="B84" s="556" t="s">
        <v>328</v>
      </c>
      <c r="C84" s="525"/>
      <c r="D84" s="525"/>
      <c r="E84" s="525"/>
      <c r="F84" s="525"/>
      <c r="G84" s="525"/>
      <c r="H84" s="525"/>
      <c r="I84" s="525"/>
      <c r="J84" s="525"/>
      <c r="K84" s="525"/>
      <c r="L84" s="525"/>
      <c r="M84" s="109"/>
      <c r="N84" s="109"/>
      <c r="O84" s="109"/>
      <c r="P84" s="109"/>
      <c r="Q84" s="109"/>
      <c r="R84" s="109"/>
      <c r="S84" s="109"/>
      <c r="T84" s="109"/>
      <c r="U84" s="109"/>
      <c r="V84" s="109"/>
      <c r="W84" s="109"/>
      <c r="X84" s="109"/>
      <c r="Y84" s="109"/>
      <c r="Z84" s="109"/>
    </row>
    <row r="85" spans="1:26" ht="15.75" customHeight="1" x14ac:dyDescent="0.2">
      <c r="A85" s="114" t="s">
        <v>294</v>
      </c>
      <c r="B85" s="109" t="s">
        <v>329</v>
      </c>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5.75" customHeight="1" x14ac:dyDescent="0.2">
      <c r="A86" s="114" t="s">
        <v>294</v>
      </c>
      <c r="B86" s="109" t="s">
        <v>330</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5.75" customHeight="1" x14ac:dyDescent="0.2">
      <c r="A87" s="114" t="s">
        <v>294</v>
      </c>
      <c r="B87" s="109" t="s">
        <v>331</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5.75" customHeight="1" x14ac:dyDescent="0.2">
      <c r="A88" s="114" t="s">
        <v>294</v>
      </c>
      <c r="B88" s="109" t="s">
        <v>332</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5.75" customHeight="1" x14ac:dyDescent="0.2">
      <c r="A89" s="114" t="s">
        <v>294</v>
      </c>
      <c r="B89" s="109" t="s">
        <v>333</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5.75" customHeight="1" x14ac:dyDescent="0.2">
      <c r="A90" s="114" t="s">
        <v>294</v>
      </c>
      <c r="B90" s="109" t="s">
        <v>334</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5.75" customHeight="1" x14ac:dyDescent="0.2">
      <c r="A91" s="114" t="s">
        <v>294</v>
      </c>
      <c r="B91" s="109" t="s">
        <v>335</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5.75" customHeight="1" x14ac:dyDescent="0.2">
      <c r="A92" s="114" t="s">
        <v>294</v>
      </c>
      <c r="B92" s="109" t="s">
        <v>336</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5.75" customHeight="1" x14ac:dyDescent="0.2">
      <c r="A93" s="114" t="s">
        <v>294</v>
      </c>
      <c r="B93" s="109" t="s">
        <v>337</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5.75" customHeight="1" x14ac:dyDescent="0.2">
      <c r="A94" s="114" t="s">
        <v>294</v>
      </c>
      <c r="B94" s="109" t="s">
        <v>338</v>
      </c>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5.75" customHeight="1" x14ac:dyDescent="0.2">
      <c r="A95" s="114"/>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5.75" customHeight="1" x14ac:dyDescent="0.2">
      <c r="A96" s="113">
        <v>7</v>
      </c>
      <c r="B96" s="112" t="s">
        <v>290</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5.75" customHeight="1" x14ac:dyDescent="0.2">
      <c r="A97" s="114"/>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5.75" customHeight="1" x14ac:dyDescent="0.2">
      <c r="A98" s="114" t="s">
        <v>294</v>
      </c>
      <c r="B98" s="556" t="s">
        <v>339</v>
      </c>
      <c r="C98" s="525"/>
      <c r="D98" s="525"/>
      <c r="E98" s="525"/>
      <c r="F98" s="525"/>
      <c r="G98" s="525"/>
      <c r="H98" s="525"/>
      <c r="I98" s="525"/>
      <c r="J98" s="525"/>
      <c r="K98" s="525"/>
      <c r="L98" s="525"/>
      <c r="M98" s="109"/>
      <c r="N98" s="109"/>
      <c r="O98" s="109"/>
      <c r="P98" s="109"/>
      <c r="Q98" s="109"/>
      <c r="R98" s="109"/>
      <c r="S98" s="109"/>
      <c r="T98" s="109"/>
      <c r="U98" s="109"/>
      <c r="V98" s="109"/>
      <c r="W98" s="109"/>
      <c r="X98" s="109"/>
      <c r="Y98" s="109"/>
      <c r="Z98" s="109"/>
    </row>
    <row r="99" spans="1:26" ht="33.75" customHeight="1" x14ac:dyDescent="0.2">
      <c r="A99" s="114" t="s">
        <v>294</v>
      </c>
      <c r="B99" s="556" t="s">
        <v>340</v>
      </c>
      <c r="C99" s="525"/>
      <c r="D99" s="525"/>
      <c r="E99" s="525"/>
      <c r="F99" s="525"/>
      <c r="G99" s="525"/>
      <c r="H99" s="525"/>
      <c r="I99" s="525"/>
      <c r="J99" s="525"/>
      <c r="K99" s="525"/>
      <c r="L99" s="525"/>
      <c r="M99" s="109"/>
      <c r="N99" s="109"/>
      <c r="O99" s="109"/>
      <c r="P99" s="109"/>
      <c r="Q99" s="109"/>
      <c r="R99" s="109"/>
      <c r="S99" s="109"/>
      <c r="T99" s="109"/>
      <c r="U99" s="109"/>
      <c r="V99" s="109"/>
      <c r="W99" s="109"/>
      <c r="X99" s="109"/>
      <c r="Y99" s="109"/>
      <c r="Z99" s="109"/>
    </row>
    <row r="100" spans="1:26" ht="15.75" customHeight="1" x14ac:dyDescent="0.2">
      <c r="A100" s="114" t="s">
        <v>294</v>
      </c>
      <c r="B100" s="109" t="s">
        <v>341</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5.75" customHeight="1" x14ac:dyDescent="0.2">
      <c r="A101" s="114" t="s">
        <v>294</v>
      </c>
      <c r="B101" s="109" t="s">
        <v>342</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5.75" customHeight="1" x14ac:dyDescent="0.2">
      <c r="A102" s="114" t="s">
        <v>294</v>
      </c>
      <c r="B102" s="109" t="s">
        <v>343</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5.75" customHeight="1" x14ac:dyDescent="0.2">
      <c r="A103" s="114" t="s">
        <v>294</v>
      </c>
      <c r="B103" s="109" t="s">
        <v>344</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5.75" customHeight="1" x14ac:dyDescent="0.2">
      <c r="A104" s="114"/>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5.75" customHeight="1" x14ac:dyDescent="0.2">
      <c r="A105" s="113">
        <v>8</v>
      </c>
      <c r="B105" s="112" t="s">
        <v>291</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5.75" customHeight="1" x14ac:dyDescent="0.2">
      <c r="A106" s="114"/>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5.75" customHeight="1" x14ac:dyDescent="0.2">
      <c r="A107" s="114" t="s">
        <v>294</v>
      </c>
      <c r="B107" s="109" t="s">
        <v>345</v>
      </c>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30.75" customHeight="1" x14ac:dyDescent="0.2">
      <c r="A108" s="114" t="s">
        <v>294</v>
      </c>
      <c r="B108" s="556" t="s">
        <v>346</v>
      </c>
      <c r="C108" s="525"/>
      <c r="D108" s="525"/>
      <c r="E108" s="525"/>
      <c r="F108" s="525"/>
      <c r="G108" s="525"/>
      <c r="H108" s="525"/>
      <c r="I108" s="525"/>
      <c r="J108" s="525"/>
      <c r="K108" s="525"/>
      <c r="L108" s="525"/>
      <c r="M108" s="109"/>
      <c r="N108" s="109"/>
      <c r="O108" s="109"/>
      <c r="P108" s="109"/>
      <c r="Q108" s="109"/>
      <c r="R108" s="109"/>
      <c r="S108" s="109"/>
      <c r="T108" s="109"/>
      <c r="U108" s="109"/>
      <c r="V108" s="109"/>
      <c r="W108" s="109"/>
      <c r="X108" s="109"/>
      <c r="Y108" s="109"/>
      <c r="Z108" s="109"/>
    </row>
    <row r="109" spans="1:26" ht="15.75" customHeight="1" x14ac:dyDescent="0.2">
      <c r="A109" s="114" t="s">
        <v>294</v>
      </c>
      <c r="B109" s="109" t="s">
        <v>347</v>
      </c>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5.75" customHeight="1" x14ac:dyDescent="0.2">
      <c r="A110" s="114" t="s">
        <v>294</v>
      </c>
      <c r="B110" s="109" t="s">
        <v>348</v>
      </c>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5.75" customHeight="1" x14ac:dyDescent="0.2">
      <c r="A111" s="114" t="s">
        <v>294</v>
      </c>
      <c r="B111" s="109" t="s">
        <v>349</v>
      </c>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5.75" customHeight="1" x14ac:dyDescent="0.2">
      <c r="A112" s="114" t="s">
        <v>294</v>
      </c>
      <c r="B112" s="109" t="s">
        <v>350</v>
      </c>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5.75" customHeight="1" x14ac:dyDescent="0.2">
      <c r="A113" s="114" t="s">
        <v>294</v>
      </c>
      <c r="B113" s="109" t="s">
        <v>351</v>
      </c>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5.75" customHeight="1" x14ac:dyDescent="0.2">
      <c r="A114" s="108"/>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5.75" customHeight="1" x14ac:dyDescent="0.2">
      <c r="A115" s="108"/>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5.75" customHeight="1" x14ac:dyDescent="0.2">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5.75" customHeight="1" x14ac:dyDescent="0.2">
      <c r="A117" s="108"/>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5.75" customHeight="1" x14ac:dyDescent="0.2">
      <c r="A118" s="108"/>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5.75" customHeight="1" x14ac:dyDescent="0.2">
      <c r="A119" s="108"/>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5.75" customHeight="1" x14ac:dyDescent="0.2">
      <c r="A120" s="108"/>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5.75" customHeight="1" x14ac:dyDescent="0.2">
      <c r="A121" s="108"/>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5.75" customHeight="1" x14ac:dyDescent="0.2">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5.75" customHeight="1" x14ac:dyDescent="0.2">
      <c r="A123" s="108"/>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5.75" customHeight="1" x14ac:dyDescent="0.2">
      <c r="A124" s="108"/>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5.75" customHeight="1" x14ac:dyDescent="0.2">
      <c r="A125" s="108"/>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5.75" customHeight="1" x14ac:dyDescent="0.2">
      <c r="A126" s="108"/>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5.75" customHeight="1" x14ac:dyDescent="0.2">
      <c r="A127" s="108"/>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5.75" customHeight="1" x14ac:dyDescent="0.2">
      <c r="A128" s="108"/>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5.75" customHeight="1" x14ac:dyDescent="0.2">
      <c r="A129" s="108"/>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5.75" customHeight="1" x14ac:dyDescent="0.2">
      <c r="A130" s="108"/>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5.75" customHeight="1" x14ac:dyDescent="0.2">
      <c r="A131" s="108"/>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5.75" customHeight="1" x14ac:dyDescent="0.2">
      <c r="A132" s="108"/>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5.75" customHeight="1" x14ac:dyDescent="0.2">
      <c r="A133" s="108"/>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5.75" customHeight="1" x14ac:dyDescent="0.2">
      <c r="A134" s="108"/>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5.75" customHeight="1" x14ac:dyDescent="0.2">
      <c r="A135" s="108"/>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5.75" customHeight="1" x14ac:dyDescent="0.2">
      <c r="A136" s="10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5.75" customHeight="1" x14ac:dyDescent="0.2">
      <c r="A137" s="108"/>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5.75" customHeight="1" x14ac:dyDescent="0.2">
      <c r="A138" s="108"/>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5.75" customHeight="1" x14ac:dyDescent="0.2">
      <c r="A139" s="10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5.75" customHeight="1" x14ac:dyDescent="0.2">
      <c r="A140" s="108"/>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5.75" customHeight="1" x14ac:dyDescent="0.2">
      <c r="A141" s="108"/>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5.75" customHeight="1" x14ac:dyDescent="0.2">
      <c r="A142" s="108"/>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5.75" customHeight="1" x14ac:dyDescent="0.2">
      <c r="A143" s="108"/>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5.75" customHeight="1" x14ac:dyDescent="0.2">
      <c r="A144" s="108"/>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5.75" customHeight="1" x14ac:dyDescent="0.2">
      <c r="A145" s="108"/>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5.75" customHeight="1" x14ac:dyDescent="0.2">
      <c r="A146" s="108"/>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5.75" customHeight="1" x14ac:dyDescent="0.2">
      <c r="A147" s="108"/>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5.75" customHeight="1" x14ac:dyDescent="0.2">
      <c r="A148" s="108"/>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5.75" customHeight="1" x14ac:dyDescent="0.2">
      <c r="A149" s="108"/>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5.75" customHeight="1" x14ac:dyDescent="0.2">
      <c r="A150" s="108"/>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5.75" customHeight="1" x14ac:dyDescent="0.2">
      <c r="A151" s="108"/>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5.75" customHeight="1" x14ac:dyDescent="0.2">
      <c r="A152" s="108"/>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5.75" customHeight="1" x14ac:dyDescent="0.2">
      <c r="A153" s="108"/>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5.75" customHeight="1" x14ac:dyDescent="0.2">
      <c r="A154" s="108"/>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5.75" customHeight="1" x14ac:dyDescent="0.2">
      <c r="A155" s="108"/>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5.75" customHeight="1" x14ac:dyDescent="0.2">
      <c r="A156" s="108"/>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5.75" customHeight="1" x14ac:dyDescent="0.2">
      <c r="A157" s="108"/>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5.75" customHeight="1" x14ac:dyDescent="0.2">
      <c r="A158" s="108"/>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5.75" customHeight="1" x14ac:dyDescent="0.2">
      <c r="A159" s="108"/>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5.75" customHeight="1" x14ac:dyDescent="0.2">
      <c r="A160" s="108"/>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5.75" customHeight="1" x14ac:dyDescent="0.2">
      <c r="A161" s="108"/>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5.75" customHeight="1" x14ac:dyDescent="0.2">
      <c r="A162" s="108"/>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5.75" customHeight="1" x14ac:dyDescent="0.2">
      <c r="A163" s="108"/>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5.75" customHeight="1" x14ac:dyDescent="0.2">
      <c r="A164" s="108"/>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5.75" customHeight="1" x14ac:dyDescent="0.2">
      <c r="A165" s="108"/>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5.75" customHeight="1" x14ac:dyDescent="0.2">
      <c r="A166" s="108"/>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5.75" customHeight="1" x14ac:dyDescent="0.2">
      <c r="A167" s="108"/>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5.75" customHeight="1" x14ac:dyDescent="0.2">
      <c r="A168" s="108"/>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5.75" customHeight="1" x14ac:dyDescent="0.2">
      <c r="A169" s="108"/>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5.75" customHeight="1" x14ac:dyDescent="0.2">
      <c r="A170" s="108"/>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5.75" customHeight="1" x14ac:dyDescent="0.2">
      <c r="A171" s="108"/>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5.75" customHeight="1" x14ac:dyDescent="0.2">
      <c r="A172" s="108"/>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5.75" customHeight="1" x14ac:dyDescent="0.2">
      <c r="A173" s="108"/>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5.75" customHeight="1" x14ac:dyDescent="0.2">
      <c r="A174" s="108"/>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5.75" customHeight="1" x14ac:dyDescent="0.2">
      <c r="A175" s="108"/>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5.75" customHeight="1" x14ac:dyDescent="0.2">
      <c r="A176" s="108"/>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5.75" customHeight="1" x14ac:dyDescent="0.2">
      <c r="A177" s="108"/>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5.75" customHeight="1" x14ac:dyDescent="0.2">
      <c r="A178" s="108"/>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5.75" customHeight="1" x14ac:dyDescent="0.2">
      <c r="A179" s="108"/>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5.75" customHeight="1" x14ac:dyDescent="0.2">
      <c r="A180" s="108"/>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5.75" customHeight="1" x14ac:dyDescent="0.2">
      <c r="A181" s="108"/>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5.75" customHeight="1" x14ac:dyDescent="0.2">
      <c r="A182" s="108"/>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5.75" customHeight="1" x14ac:dyDescent="0.2">
      <c r="A183" s="108"/>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5.75" customHeight="1" x14ac:dyDescent="0.2">
      <c r="A184" s="108"/>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5.75" customHeight="1" x14ac:dyDescent="0.2">
      <c r="A185" s="108"/>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5.75" customHeight="1" x14ac:dyDescent="0.2">
      <c r="A186" s="108"/>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5.75" customHeight="1" x14ac:dyDescent="0.2">
      <c r="A187" s="108"/>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5.75" customHeight="1" x14ac:dyDescent="0.2">
      <c r="A188" s="108"/>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5.75" customHeight="1" x14ac:dyDescent="0.2">
      <c r="A189" s="108"/>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5.75" customHeight="1" x14ac:dyDescent="0.2">
      <c r="A190" s="108"/>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5.75" customHeight="1" x14ac:dyDescent="0.2">
      <c r="A191" s="108"/>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5.75" customHeight="1" x14ac:dyDescent="0.2">
      <c r="A192" s="108"/>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5.75" customHeight="1" x14ac:dyDescent="0.2">
      <c r="A193" s="108"/>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5.75" customHeight="1" x14ac:dyDescent="0.2">
      <c r="A194" s="108"/>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5.75" customHeight="1" x14ac:dyDescent="0.2">
      <c r="A195" s="108"/>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5.75" customHeight="1" x14ac:dyDescent="0.2">
      <c r="A196" s="108"/>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5.75" customHeight="1" x14ac:dyDescent="0.2">
      <c r="A197" s="108"/>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5.75" customHeight="1" x14ac:dyDescent="0.2">
      <c r="A198" s="108"/>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5.75" customHeight="1" x14ac:dyDescent="0.2">
      <c r="A199" s="108"/>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5.75" customHeight="1" x14ac:dyDescent="0.2">
      <c r="A200" s="108"/>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5.75" customHeight="1" x14ac:dyDescent="0.2">
      <c r="A201" s="108"/>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5.75" customHeight="1" x14ac:dyDescent="0.2">
      <c r="A202" s="108"/>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5.75" customHeight="1" x14ac:dyDescent="0.2">
      <c r="A203" s="108"/>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5.75" customHeight="1" x14ac:dyDescent="0.2">
      <c r="A204" s="108"/>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5.75" customHeight="1" x14ac:dyDescent="0.2">
      <c r="A205" s="108"/>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5.75" customHeight="1" x14ac:dyDescent="0.2">
      <c r="A206" s="108"/>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5.75" customHeight="1" x14ac:dyDescent="0.2">
      <c r="A207" s="108"/>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5.75" customHeight="1" x14ac:dyDescent="0.2">
      <c r="A208" s="108"/>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5.75" customHeight="1" x14ac:dyDescent="0.2">
      <c r="A209" s="108"/>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5.75" customHeight="1" x14ac:dyDescent="0.2">
      <c r="A210" s="108"/>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5.75" customHeight="1" x14ac:dyDescent="0.2">
      <c r="A211" s="108"/>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5.75" customHeight="1" x14ac:dyDescent="0.2">
      <c r="A212" s="108"/>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5.75" customHeight="1" x14ac:dyDescent="0.2">
      <c r="A213" s="108"/>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5.75" customHeight="1" x14ac:dyDescent="0.2">
      <c r="A214" s="108"/>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5.75" customHeight="1" x14ac:dyDescent="0.2">
      <c r="A215" s="108"/>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5.75" customHeight="1" x14ac:dyDescent="0.2">
      <c r="A216" s="108"/>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5.75" customHeight="1" x14ac:dyDescent="0.2">
      <c r="A217" s="108"/>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5.75" customHeight="1" x14ac:dyDescent="0.2">
      <c r="A218" s="108"/>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5.75" customHeight="1" x14ac:dyDescent="0.2">
      <c r="A219" s="108"/>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5.75" customHeight="1" x14ac:dyDescent="0.2">
      <c r="A220" s="108"/>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5.75" customHeight="1" x14ac:dyDescent="0.2">
      <c r="A221" s="108"/>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5.75" customHeight="1" x14ac:dyDescent="0.2">
      <c r="A222" s="108"/>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5.75" customHeight="1" x14ac:dyDescent="0.2">
      <c r="A223" s="108"/>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5.75" customHeight="1" x14ac:dyDescent="0.2">
      <c r="A224" s="108"/>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5.75" customHeight="1" x14ac:dyDescent="0.2">
      <c r="A225" s="108"/>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5.75" customHeight="1" x14ac:dyDescent="0.2">
      <c r="A226" s="108"/>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5.75" customHeight="1" x14ac:dyDescent="0.2">
      <c r="A227" s="108"/>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5.75" customHeight="1" x14ac:dyDescent="0.2">
      <c r="A228" s="108"/>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5.75" customHeight="1" x14ac:dyDescent="0.2">
      <c r="A229" s="108"/>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5.75" customHeight="1" x14ac:dyDescent="0.2">
      <c r="A230" s="108"/>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5.75" customHeight="1" x14ac:dyDescent="0.2">
      <c r="A231" s="108"/>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5.75" customHeight="1" x14ac:dyDescent="0.2">
      <c r="A232" s="108"/>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5.75" customHeight="1" x14ac:dyDescent="0.2">
      <c r="A233" s="108"/>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5.75" customHeight="1" x14ac:dyDescent="0.2">
      <c r="A234" s="10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5.75" customHeight="1" x14ac:dyDescent="0.2">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5.75" customHeight="1" x14ac:dyDescent="0.2">
      <c r="A236" s="108"/>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5.75" customHeight="1" x14ac:dyDescent="0.2">
      <c r="A237" s="108"/>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5.75" customHeight="1" x14ac:dyDescent="0.2">
      <c r="A238" s="108"/>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5.75" customHeight="1" x14ac:dyDescent="0.2">
      <c r="A239" s="108"/>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5.75" customHeight="1" x14ac:dyDescent="0.2">
      <c r="A240" s="108"/>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5.75" customHeight="1" x14ac:dyDescent="0.2">
      <c r="A241" s="108"/>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5.75" customHeight="1" x14ac:dyDescent="0.2">
      <c r="A242" s="10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5.75" customHeight="1" x14ac:dyDescent="0.2">
      <c r="A243" s="108"/>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5.75" customHeight="1" x14ac:dyDescent="0.2">
      <c r="A244" s="108"/>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5.75" customHeight="1" x14ac:dyDescent="0.2">
      <c r="A245" s="108"/>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5.75" customHeight="1" x14ac:dyDescent="0.2">
      <c r="A246" s="108"/>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5.75" customHeight="1" x14ac:dyDescent="0.2">
      <c r="A247" s="108"/>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5.75" customHeight="1" x14ac:dyDescent="0.2">
      <c r="A248" s="108"/>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5.75" customHeight="1" x14ac:dyDescent="0.2">
      <c r="A249" s="108"/>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5.75" customHeight="1" x14ac:dyDescent="0.2">
      <c r="A250" s="10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5.75" customHeight="1" x14ac:dyDescent="0.2">
      <c r="A251" s="108"/>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5.75" customHeight="1" x14ac:dyDescent="0.2">
      <c r="A252" s="108"/>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5.75" customHeight="1" x14ac:dyDescent="0.2">
      <c r="A253" s="108"/>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5.75" customHeight="1" x14ac:dyDescent="0.2">
      <c r="A254" s="108"/>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5.75" customHeight="1" x14ac:dyDescent="0.2">
      <c r="A255" s="108"/>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5.75" customHeight="1" x14ac:dyDescent="0.2">
      <c r="A256" s="108"/>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5.75" customHeight="1" x14ac:dyDescent="0.2">
      <c r="A257" s="108"/>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5.75" customHeight="1" x14ac:dyDescent="0.2">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5.75" customHeight="1" x14ac:dyDescent="0.2">
      <c r="A259" s="108"/>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5.75" customHeight="1" x14ac:dyDescent="0.2">
      <c r="A260" s="108"/>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5.75" customHeight="1" x14ac:dyDescent="0.2">
      <c r="A261" s="108"/>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5.75" customHeight="1" x14ac:dyDescent="0.2">
      <c r="A262" s="108"/>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5.75" customHeight="1" x14ac:dyDescent="0.2">
      <c r="A263" s="108"/>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5.75" customHeight="1" x14ac:dyDescent="0.2">
      <c r="A264" s="108"/>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5.75" customHeight="1" x14ac:dyDescent="0.2">
      <c r="A265" s="108"/>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5.75" customHeight="1" x14ac:dyDescent="0.2">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5.75" customHeight="1" x14ac:dyDescent="0.2">
      <c r="A267" s="108"/>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5.75" customHeight="1" x14ac:dyDescent="0.2">
      <c r="A268" s="108"/>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5.75" customHeight="1" x14ac:dyDescent="0.2">
      <c r="A269" s="108"/>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5.75" customHeight="1" x14ac:dyDescent="0.2">
      <c r="A270" s="108"/>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5.75" customHeight="1" x14ac:dyDescent="0.2">
      <c r="A271" s="108"/>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5.75" customHeight="1" x14ac:dyDescent="0.2">
      <c r="A272" s="108"/>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5.75" customHeight="1" x14ac:dyDescent="0.2">
      <c r="A273" s="108"/>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5.75" customHeight="1" x14ac:dyDescent="0.2">
      <c r="A274" s="10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5.75" customHeight="1" x14ac:dyDescent="0.2">
      <c r="A275" s="108"/>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5.75" customHeight="1" x14ac:dyDescent="0.2">
      <c r="A276" s="108"/>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5.75" customHeight="1" x14ac:dyDescent="0.2">
      <c r="A277" s="108"/>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5.75" customHeight="1" x14ac:dyDescent="0.2">
      <c r="A278" s="108"/>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5.75" customHeight="1" x14ac:dyDescent="0.2">
      <c r="A279" s="108"/>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5.75" customHeight="1" x14ac:dyDescent="0.2">
      <c r="A280" s="108"/>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5.75" customHeight="1" x14ac:dyDescent="0.2">
      <c r="A281" s="108"/>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5.75" customHeight="1" x14ac:dyDescent="0.2">
      <c r="A282" s="10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5.75" customHeight="1" x14ac:dyDescent="0.2">
      <c r="A283" s="108"/>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5.75" customHeight="1" x14ac:dyDescent="0.2">
      <c r="A284" s="108"/>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5.75" customHeight="1" x14ac:dyDescent="0.2">
      <c r="A285" s="108"/>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5.75" customHeight="1" x14ac:dyDescent="0.2">
      <c r="A286" s="108"/>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5.75" customHeight="1" x14ac:dyDescent="0.2">
      <c r="A287" s="108"/>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5.75" customHeight="1" x14ac:dyDescent="0.2">
      <c r="A288" s="108"/>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5.75" customHeight="1" x14ac:dyDescent="0.2">
      <c r="A289" s="108"/>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5.75" customHeight="1" x14ac:dyDescent="0.2">
      <c r="A290" s="10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5.75" customHeight="1" x14ac:dyDescent="0.2">
      <c r="A291" s="108"/>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5.75" customHeight="1" x14ac:dyDescent="0.2">
      <c r="A292" s="108"/>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5.75" customHeight="1" x14ac:dyDescent="0.2">
      <c r="A293" s="108"/>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5.75" customHeight="1" x14ac:dyDescent="0.2">
      <c r="A294" s="108"/>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5.75" customHeight="1" x14ac:dyDescent="0.2">
      <c r="A295" s="108"/>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5.75" customHeight="1" x14ac:dyDescent="0.2">
      <c r="A296" s="108"/>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5.75" customHeight="1" x14ac:dyDescent="0.2">
      <c r="A297" s="108"/>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5.75" customHeight="1" x14ac:dyDescent="0.2">
      <c r="A298" s="10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5.75" customHeight="1" x14ac:dyDescent="0.2">
      <c r="A299" s="108"/>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5.75" customHeight="1" x14ac:dyDescent="0.2">
      <c r="A300" s="108"/>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5.75" customHeight="1" x14ac:dyDescent="0.2">
      <c r="A301" s="108"/>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5.75" customHeight="1" x14ac:dyDescent="0.2">
      <c r="A302" s="108"/>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5.75" customHeight="1" x14ac:dyDescent="0.2">
      <c r="A303" s="108"/>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5.75" customHeight="1" x14ac:dyDescent="0.2">
      <c r="A304" s="108"/>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5.75" customHeight="1" x14ac:dyDescent="0.2">
      <c r="A305" s="108"/>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5.75" customHeight="1" x14ac:dyDescent="0.2">
      <c r="A306" s="10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5.75" customHeight="1" x14ac:dyDescent="0.2">
      <c r="A307" s="108"/>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5.75" customHeight="1" x14ac:dyDescent="0.2">
      <c r="A308" s="108"/>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5.75" customHeight="1" x14ac:dyDescent="0.2">
      <c r="A309" s="108"/>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5.75" customHeight="1" x14ac:dyDescent="0.2">
      <c r="A310" s="108"/>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5.75" customHeight="1" x14ac:dyDescent="0.2">
      <c r="A311" s="108"/>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5.75" customHeight="1" x14ac:dyDescent="0.2">
      <c r="A312" s="108"/>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5.75" customHeight="1" x14ac:dyDescent="0.2">
      <c r="A313" s="108"/>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5.75" customHeight="1" x14ac:dyDescent="0.2">
      <c r="A314" s="10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5.75" customHeight="1" x14ac:dyDescent="0.2">
      <c r="A315" s="108"/>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5.75" customHeight="1" x14ac:dyDescent="0.2">
      <c r="A316" s="108"/>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5.75" customHeight="1" x14ac:dyDescent="0.2">
      <c r="A317" s="108"/>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5.75" customHeight="1" x14ac:dyDescent="0.2">
      <c r="A318" s="108"/>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5.75" customHeight="1" x14ac:dyDescent="0.2">
      <c r="A319" s="108"/>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5.75" customHeight="1" x14ac:dyDescent="0.2">
      <c r="A320" s="108"/>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5.75" customHeight="1" x14ac:dyDescent="0.2">
      <c r="A321" s="108"/>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5.75" customHeight="1" x14ac:dyDescent="0.2">
      <c r="A322" s="10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5.75" customHeight="1" x14ac:dyDescent="0.2">
      <c r="A323" s="108"/>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5.75" customHeight="1" x14ac:dyDescent="0.2">
      <c r="A324" s="108"/>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5.75" customHeight="1" x14ac:dyDescent="0.2">
      <c r="A325" s="108"/>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5.75" customHeight="1" x14ac:dyDescent="0.2">
      <c r="A326" s="108"/>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5.75" customHeight="1" x14ac:dyDescent="0.2">
      <c r="A327" s="108"/>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5.75" customHeight="1" x14ac:dyDescent="0.2">
      <c r="A328" s="108"/>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5.75" customHeight="1" x14ac:dyDescent="0.2">
      <c r="A329" s="108"/>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5.75" customHeight="1" x14ac:dyDescent="0.2">
      <c r="A330" s="108"/>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5.75" customHeight="1" x14ac:dyDescent="0.2">
      <c r="A331" s="108"/>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5.75" customHeight="1" x14ac:dyDescent="0.2">
      <c r="A332" s="108"/>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5.75" customHeight="1" x14ac:dyDescent="0.2">
      <c r="A333" s="108"/>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5.75" customHeight="1" x14ac:dyDescent="0.2">
      <c r="A334" s="108"/>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5.75" customHeight="1" x14ac:dyDescent="0.2">
      <c r="A335" s="108"/>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5.75" customHeight="1" x14ac:dyDescent="0.2">
      <c r="A336" s="108"/>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5.75" customHeight="1" x14ac:dyDescent="0.2">
      <c r="A337" s="108"/>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5.75" customHeight="1" x14ac:dyDescent="0.2">
      <c r="A338" s="108"/>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5.75" customHeight="1" x14ac:dyDescent="0.2">
      <c r="A339" s="108"/>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5.75" customHeight="1" x14ac:dyDescent="0.2">
      <c r="A340" s="108"/>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5.75" customHeight="1" x14ac:dyDescent="0.2">
      <c r="A341" s="108"/>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5.75" customHeight="1" x14ac:dyDescent="0.2">
      <c r="A342" s="108"/>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5.75" customHeight="1" x14ac:dyDescent="0.2">
      <c r="A343" s="108"/>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5.75" customHeight="1" x14ac:dyDescent="0.2">
      <c r="A344" s="108"/>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5.75" customHeight="1" x14ac:dyDescent="0.2">
      <c r="A345" s="108"/>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5.75" customHeight="1" x14ac:dyDescent="0.2">
      <c r="A346" s="108"/>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5.75" customHeight="1" x14ac:dyDescent="0.2">
      <c r="A347" s="108"/>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5.75" customHeight="1" x14ac:dyDescent="0.2">
      <c r="A348" s="108"/>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5.75" customHeight="1" x14ac:dyDescent="0.2">
      <c r="A349" s="108"/>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5.75" customHeight="1" x14ac:dyDescent="0.2">
      <c r="A350" s="108"/>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5.75" customHeight="1" x14ac:dyDescent="0.2">
      <c r="A351" s="108"/>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5.75" customHeight="1" x14ac:dyDescent="0.2">
      <c r="A352" s="108"/>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5.75" customHeight="1" x14ac:dyDescent="0.2">
      <c r="A353" s="108"/>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5.75" customHeight="1" x14ac:dyDescent="0.2">
      <c r="A354" s="108"/>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5.75" customHeight="1" x14ac:dyDescent="0.2">
      <c r="A355" s="108"/>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5.75" customHeight="1" x14ac:dyDescent="0.2">
      <c r="A356" s="108"/>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5.75" customHeight="1" x14ac:dyDescent="0.2">
      <c r="A357" s="108"/>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5.75" customHeight="1" x14ac:dyDescent="0.2">
      <c r="A358" s="108"/>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5.75" customHeight="1" x14ac:dyDescent="0.2">
      <c r="A359" s="108"/>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5.75" customHeight="1" x14ac:dyDescent="0.2">
      <c r="A360" s="108"/>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5.75" customHeight="1" x14ac:dyDescent="0.2">
      <c r="A361" s="108"/>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5.75" customHeight="1" x14ac:dyDescent="0.2">
      <c r="A362" s="108"/>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5.75" customHeight="1" x14ac:dyDescent="0.2">
      <c r="A363" s="108"/>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5.75" customHeight="1" x14ac:dyDescent="0.2">
      <c r="A364" s="108"/>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5.75" customHeight="1" x14ac:dyDescent="0.2">
      <c r="A365" s="108"/>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5.75" customHeight="1" x14ac:dyDescent="0.2">
      <c r="A366" s="108"/>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5.75" customHeight="1" x14ac:dyDescent="0.2">
      <c r="A367" s="108"/>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5.75" customHeight="1" x14ac:dyDescent="0.2">
      <c r="A368" s="108"/>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5.75" customHeight="1" x14ac:dyDescent="0.2">
      <c r="A369" s="108"/>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5.75" customHeight="1" x14ac:dyDescent="0.2">
      <c r="A370" s="108"/>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5.75" customHeight="1" x14ac:dyDescent="0.2">
      <c r="A371" s="108"/>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5.75" customHeight="1" x14ac:dyDescent="0.2">
      <c r="A372" s="108"/>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5.75" customHeight="1" x14ac:dyDescent="0.2">
      <c r="A373" s="108"/>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5.75" customHeight="1" x14ac:dyDescent="0.2">
      <c r="A374" s="108"/>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5.75" customHeight="1" x14ac:dyDescent="0.2">
      <c r="A375" s="108"/>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5.75" customHeight="1" x14ac:dyDescent="0.2">
      <c r="A376" s="108"/>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5.75" customHeight="1" x14ac:dyDescent="0.2">
      <c r="A377" s="108"/>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5.75" customHeight="1" x14ac:dyDescent="0.2">
      <c r="A378" s="108"/>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5.75" customHeight="1" x14ac:dyDescent="0.2">
      <c r="A379" s="108"/>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5.75" customHeight="1" x14ac:dyDescent="0.2">
      <c r="A380" s="108"/>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5.75" customHeight="1" x14ac:dyDescent="0.2">
      <c r="A381" s="108"/>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5.75" customHeight="1" x14ac:dyDescent="0.2">
      <c r="A382" s="108"/>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5.75" customHeight="1" x14ac:dyDescent="0.2">
      <c r="A383" s="108"/>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5.75" customHeight="1" x14ac:dyDescent="0.2">
      <c r="A384" s="108"/>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5.75" customHeight="1" x14ac:dyDescent="0.2">
      <c r="A385" s="108"/>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5.75" customHeight="1" x14ac:dyDescent="0.2">
      <c r="A386" s="108"/>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5.75" customHeight="1" x14ac:dyDescent="0.2">
      <c r="A387" s="108"/>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5.75" customHeight="1" x14ac:dyDescent="0.2">
      <c r="A388" s="108"/>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5.75" customHeight="1" x14ac:dyDescent="0.2">
      <c r="A389" s="108"/>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5.75" customHeight="1" x14ac:dyDescent="0.2">
      <c r="A390" s="108"/>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5.75" customHeight="1" x14ac:dyDescent="0.2">
      <c r="A391" s="108"/>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5.75" customHeight="1" x14ac:dyDescent="0.2">
      <c r="A392" s="108"/>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5.75" customHeight="1" x14ac:dyDescent="0.2">
      <c r="A393" s="108"/>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5.75" customHeight="1" x14ac:dyDescent="0.2">
      <c r="A394" s="108"/>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5.75" customHeight="1" x14ac:dyDescent="0.2">
      <c r="A395" s="108"/>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5.75" customHeight="1" x14ac:dyDescent="0.2">
      <c r="A396" s="108"/>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5.75" customHeight="1" x14ac:dyDescent="0.2">
      <c r="A397" s="108"/>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5.75" customHeight="1" x14ac:dyDescent="0.2">
      <c r="A398" s="108"/>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5.75" customHeight="1" x14ac:dyDescent="0.2">
      <c r="A399" s="108"/>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5.75" customHeight="1" x14ac:dyDescent="0.2">
      <c r="A400" s="108"/>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5.75" customHeight="1" x14ac:dyDescent="0.2">
      <c r="A401" s="108"/>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5.75" customHeight="1" x14ac:dyDescent="0.2">
      <c r="A402" s="108"/>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5.75" customHeight="1" x14ac:dyDescent="0.2">
      <c r="A403" s="108"/>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5.75" customHeight="1" x14ac:dyDescent="0.2">
      <c r="A404" s="108"/>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5.75" customHeight="1" x14ac:dyDescent="0.2">
      <c r="A405" s="108"/>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5.75" customHeight="1" x14ac:dyDescent="0.2">
      <c r="A406" s="108"/>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5.75" customHeight="1" x14ac:dyDescent="0.2">
      <c r="A407" s="108"/>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5.75" customHeight="1" x14ac:dyDescent="0.2">
      <c r="A408" s="108"/>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5.75" customHeight="1" x14ac:dyDescent="0.2">
      <c r="A409" s="108"/>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5.75" customHeight="1" x14ac:dyDescent="0.2">
      <c r="A410" s="108"/>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5.75" customHeight="1" x14ac:dyDescent="0.2">
      <c r="A411" s="108"/>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5.75" customHeight="1" x14ac:dyDescent="0.2">
      <c r="A412" s="108"/>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5.75" customHeight="1" x14ac:dyDescent="0.2">
      <c r="A413" s="108"/>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5.75" customHeight="1" x14ac:dyDescent="0.2">
      <c r="A414" s="108"/>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5.75" customHeight="1" x14ac:dyDescent="0.2">
      <c r="A415" s="108"/>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5.75" customHeight="1" x14ac:dyDescent="0.2">
      <c r="A416" s="108"/>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5.75" customHeight="1" x14ac:dyDescent="0.2">
      <c r="A417" s="108"/>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5.75" customHeight="1" x14ac:dyDescent="0.2">
      <c r="A418" s="108"/>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5.75" customHeight="1" x14ac:dyDescent="0.2">
      <c r="A419" s="108"/>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5.75" customHeight="1" x14ac:dyDescent="0.2">
      <c r="A420" s="108"/>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5.75" customHeight="1" x14ac:dyDescent="0.2">
      <c r="A421" s="108"/>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5.75" customHeight="1" x14ac:dyDescent="0.2">
      <c r="A422" s="108"/>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5.75" customHeight="1" x14ac:dyDescent="0.2">
      <c r="A423" s="108"/>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5.75" customHeight="1" x14ac:dyDescent="0.2">
      <c r="A424" s="108"/>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5.75" customHeight="1" x14ac:dyDescent="0.2">
      <c r="A425" s="108"/>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5.75" customHeight="1" x14ac:dyDescent="0.2">
      <c r="A426" s="108"/>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5.75" customHeight="1" x14ac:dyDescent="0.2">
      <c r="A427" s="108"/>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5.75" customHeight="1" x14ac:dyDescent="0.2">
      <c r="A428" s="108"/>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5.75" customHeight="1" x14ac:dyDescent="0.2">
      <c r="A429" s="108"/>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5.75" customHeight="1" x14ac:dyDescent="0.2">
      <c r="A430" s="108"/>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5.75" customHeight="1" x14ac:dyDescent="0.2">
      <c r="A431" s="108"/>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5.75" customHeight="1" x14ac:dyDescent="0.2">
      <c r="A432" s="108"/>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5.75" customHeight="1" x14ac:dyDescent="0.2">
      <c r="A433" s="108"/>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5.75" customHeight="1" x14ac:dyDescent="0.2">
      <c r="A434" s="108"/>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5.75" customHeight="1" x14ac:dyDescent="0.2">
      <c r="A435" s="108"/>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5.75" customHeight="1" x14ac:dyDescent="0.2">
      <c r="A436" s="108"/>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5.75" customHeight="1" x14ac:dyDescent="0.2">
      <c r="A437" s="108"/>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5.75" customHeight="1" x14ac:dyDescent="0.2">
      <c r="A438" s="108"/>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5.75" customHeight="1" x14ac:dyDescent="0.2">
      <c r="A439" s="108"/>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5.75" customHeight="1" x14ac:dyDescent="0.2">
      <c r="A440" s="108"/>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5.75" customHeight="1" x14ac:dyDescent="0.2">
      <c r="A441" s="108"/>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5.75" customHeight="1" x14ac:dyDescent="0.2">
      <c r="A442" s="108"/>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5.75" customHeight="1" x14ac:dyDescent="0.2">
      <c r="A443" s="108"/>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5.75" customHeight="1" x14ac:dyDescent="0.2">
      <c r="A444" s="108"/>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5.75" customHeight="1" x14ac:dyDescent="0.2">
      <c r="A445" s="108"/>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5.75" customHeight="1" x14ac:dyDescent="0.2">
      <c r="A446" s="108"/>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5.75" customHeight="1" x14ac:dyDescent="0.2">
      <c r="A447" s="108"/>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5.75" customHeight="1" x14ac:dyDescent="0.2">
      <c r="A448" s="108"/>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5.75" customHeight="1" x14ac:dyDescent="0.2">
      <c r="A449" s="108"/>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5.75" customHeight="1" x14ac:dyDescent="0.2">
      <c r="A450" s="108"/>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5.75" customHeight="1" x14ac:dyDescent="0.2">
      <c r="A451" s="108"/>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5.75" customHeight="1" x14ac:dyDescent="0.2">
      <c r="A452" s="108"/>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5.75" customHeight="1" x14ac:dyDescent="0.2">
      <c r="A453" s="108"/>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5.75" customHeight="1" x14ac:dyDescent="0.2">
      <c r="A454" s="108"/>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5.75" customHeight="1" x14ac:dyDescent="0.2">
      <c r="A455" s="108"/>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5.75" customHeight="1" x14ac:dyDescent="0.2">
      <c r="A456" s="108"/>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5.75" customHeight="1" x14ac:dyDescent="0.2">
      <c r="A457" s="108"/>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5.75" customHeight="1" x14ac:dyDescent="0.2">
      <c r="A458" s="108"/>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5.75" customHeight="1" x14ac:dyDescent="0.2">
      <c r="A459" s="108"/>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5.75" customHeight="1" x14ac:dyDescent="0.2">
      <c r="A460" s="108"/>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5.75" customHeight="1" x14ac:dyDescent="0.2">
      <c r="A461" s="108"/>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5.75" customHeight="1" x14ac:dyDescent="0.2">
      <c r="A462" s="108"/>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5.75" customHeight="1" x14ac:dyDescent="0.2">
      <c r="A463" s="108"/>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5.75" customHeight="1" x14ac:dyDescent="0.2">
      <c r="A464" s="108"/>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5.75" customHeight="1" x14ac:dyDescent="0.2">
      <c r="A465" s="108"/>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5.75" customHeight="1" x14ac:dyDescent="0.2">
      <c r="A466" s="108"/>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5.75" customHeight="1" x14ac:dyDescent="0.2">
      <c r="A467" s="108"/>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5.75" customHeight="1" x14ac:dyDescent="0.2">
      <c r="A468" s="108"/>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5.75" customHeight="1" x14ac:dyDescent="0.2">
      <c r="A469" s="108"/>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5.75" customHeight="1" x14ac:dyDescent="0.2">
      <c r="A470" s="108"/>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5.75" customHeight="1" x14ac:dyDescent="0.2">
      <c r="A471" s="108"/>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5.75" customHeight="1" x14ac:dyDescent="0.2">
      <c r="A472" s="108"/>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5.75" customHeight="1" x14ac:dyDescent="0.2">
      <c r="A473" s="108"/>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5.75" customHeight="1" x14ac:dyDescent="0.2">
      <c r="A474" s="108"/>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5.75" customHeight="1" x14ac:dyDescent="0.2">
      <c r="A475" s="108"/>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5.75" customHeight="1" x14ac:dyDescent="0.2">
      <c r="A476" s="108"/>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5.75" customHeight="1" x14ac:dyDescent="0.2">
      <c r="A477" s="108"/>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5.75" customHeight="1" x14ac:dyDescent="0.2">
      <c r="A478" s="108"/>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5.75" customHeight="1" x14ac:dyDescent="0.2">
      <c r="A479" s="108"/>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5.75" customHeight="1" x14ac:dyDescent="0.2">
      <c r="A480" s="108"/>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5.75" customHeight="1" x14ac:dyDescent="0.2">
      <c r="A481" s="108"/>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5.75" customHeight="1" x14ac:dyDescent="0.2">
      <c r="A482" s="108"/>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5.75" customHeight="1" x14ac:dyDescent="0.2">
      <c r="A483" s="108"/>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5.75" customHeight="1" x14ac:dyDescent="0.2">
      <c r="A484" s="108"/>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5.75" customHeight="1" x14ac:dyDescent="0.2">
      <c r="A485" s="108"/>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5.75" customHeight="1" x14ac:dyDescent="0.2">
      <c r="A486" s="108"/>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5.75" customHeight="1" x14ac:dyDescent="0.2">
      <c r="A487" s="108"/>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5.75" customHeight="1" x14ac:dyDescent="0.2">
      <c r="A488" s="108"/>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5.75" customHeight="1" x14ac:dyDescent="0.2">
      <c r="A489" s="108"/>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5.75" customHeight="1" x14ac:dyDescent="0.2">
      <c r="A490" s="108"/>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5.75" customHeight="1" x14ac:dyDescent="0.2">
      <c r="A491" s="108"/>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5.75" customHeight="1" x14ac:dyDescent="0.2">
      <c r="A492" s="108"/>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5.75" customHeight="1" x14ac:dyDescent="0.2">
      <c r="A493" s="108"/>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5.75" customHeight="1" x14ac:dyDescent="0.2">
      <c r="A494" s="108"/>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5.75" customHeight="1" x14ac:dyDescent="0.2">
      <c r="A495" s="108"/>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5.75" customHeight="1" x14ac:dyDescent="0.2">
      <c r="A496" s="108"/>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5.75" customHeight="1" x14ac:dyDescent="0.2">
      <c r="A497" s="108"/>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5.75" customHeight="1" x14ac:dyDescent="0.2">
      <c r="A498" s="108"/>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5.75" customHeight="1" x14ac:dyDescent="0.2">
      <c r="A499" s="108"/>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5.75" customHeight="1" x14ac:dyDescent="0.2">
      <c r="A500" s="108"/>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5.75" customHeight="1" x14ac:dyDescent="0.2">
      <c r="A501" s="108"/>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5.75" customHeight="1" x14ac:dyDescent="0.2">
      <c r="A502" s="108"/>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5.75" customHeight="1" x14ac:dyDescent="0.2">
      <c r="A503" s="108"/>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5.75" customHeight="1" x14ac:dyDescent="0.2">
      <c r="A504" s="108"/>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5.75" customHeight="1" x14ac:dyDescent="0.2">
      <c r="A505" s="108"/>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5.75" customHeight="1" x14ac:dyDescent="0.2">
      <c r="A506" s="108"/>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5.75" customHeight="1" x14ac:dyDescent="0.2">
      <c r="A507" s="108"/>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5.75" customHeight="1" x14ac:dyDescent="0.2">
      <c r="A508" s="108"/>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5.75" customHeight="1" x14ac:dyDescent="0.2">
      <c r="A509" s="108"/>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5.75" customHeight="1" x14ac:dyDescent="0.2">
      <c r="A510" s="108"/>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5.75" customHeight="1" x14ac:dyDescent="0.2">
      <c r="A511" s="108"/>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5.75" customHeight="1" x14ac:dyDescent="0.2">
      <c r="A512" s="108"/>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5.75" customHeight="1" x14ac:dyDescent="0.2">
      <c r="A513" s="108"/>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5.75" customHeight="1" x14ac:dyDescent="0.2">
      <c r="A514" s="108"/>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5.75" customHeight="1" x14ac:dyDescent="0.2">
      <c r="A515" s="108"/>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5.75" customHeight="1" x14ac:dyDescent="0.2">
      <c r="A516" s="108"/>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5.75" customHeight="1" x14ac:dyDescent="0.2">
      <c r="A517" s="108"/>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5.75" customHeight="1" x14ac:dyDescent="0.2">
      <c r="A518" s="108"/>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5.75" customHeight="1" x14ac:dyDescent="0.2">
      <c r="A519" s="108"/>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5.75" customHeight="1" x14ac:dyDescent="0.2">
      <c r="A520" s="108"/>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5.75" customHeight="1" x14ac:dyDescent="0.2">
      <c r="A521" s="108"/>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5.75" customHeight="1" x14ac:dyDescent="0.2">
      <c r="A522" s="108"/>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5.75" customHeight="1" x14ac:dyDescent="0.2">
      <c r="A523" s="108"/>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5.75" customHeight="1" x14ac:dyDescent="0.2">
      <c r="A524" s="108"/>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5.75" customHeight="1" x14ac:dyDescent="0.2">
      <c r="A525" s="108"/>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5.75" customHeight="1" x14ac:dyDescent="0.2">
      <c r="A526" s="108"/>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5.75" customHeight="1" x14ac:dyDescent="0.2">
      <c r="A527" s="108"/>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5.75" customHeight="1" x14ac:dyDescent="0.2">
      <c r="A528" s="108"/>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5.75" customHeight="1" x14ac:dyDescent="0.2">
      <c r="A529" s="108"/>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5.75" customHeight="1" x14ac:dyDescent="0.2">
      <c r="A530" s="108"/>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5.75" customHeight="1" x14ac:dyDescent="0.2">
      <c r="A531" s="108"/>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5.75" customHeight="1" x14ac:dyDescent="0.2">
      <c r="A532" s="108"/>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5.75" customHeight="1" x14ac:dyDescent="0.2">
      <c r="A533" s="108"/>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5.75" customHeight="1" x14ac:dyDescent="0.2">
      <c r="A534" s="108"/>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5.75" customHeight="1" x14ac:dyDescent="0.2">
      <c r="A535" s="108"/>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5.75" customHeight="1" x14ac:dyDescent="0.2">
      <c r="A536" s="108"/>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5.75" customHeight="1" x14ac:dyDescent="0.2">
      <c r="A537" s="108"/>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5.75" customHeight="1" x14ac:dyDescent="0.2">
      <c r="A538" s="108"/>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5.75" customHeight="1" x14ac:dyDescent="0.2">
      <c r="A539" s="108"/>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5.75" customHeight="1" x14ac:dyDescent="0.2">
      <c r="A540" s="108"/>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5.75" customHeight="1" x14ac:dyDescent="0.2">
      <c r="A541" s="108"/>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5.75" customHeight="1" x14ac:dyDescent="0.2">
      <c r="A542" s="108"/>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5.75" customHeight="1" x14ac:dyDescent="0.2">
      <c r="A543" s="108"/>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5.75" customHeight="1" x14ac:dyDescent="0.2">
      <c r="A544" s="108"/>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5.75" customHeight="1" x14ac:dyDescent="0.2">
      <c r="A545" s="108"/>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5.75" customHeight="1" x14ac:dyDescent="0.2">
      <c r="A546" s="108"/>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5.75" customHeight="1" x14ac:dyDescent="0.2">
      <c r="A547" s="108"/>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5.75" customHeight="1" x14ac:dyDescent="0.2">
      <c r="A548" s="108"/>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5.75" customHeight="1" x14ac:dyDescent="0.2">
      <c r="A549" s="108"/>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5.75" customHeight="1" x14ac:dyDescent="0.2">
      <c r="A550" s="108"/>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5.75" customHeight="1" x14ac:dyDescent="0.2">
      <c r="A551" s="108"/>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5.75" customHeight="1" x14ac:dyDescent="0.2">
      <c r="A552" s="108"/>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5.75" customHeight="1" x14ac:dyDescent="0.2">
      <c r="A553" s="108"/>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5.75" customHeight="1" x14ac:dyDescent="0.2">
      <c r="A554" s="108"/>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5.75" customHeight="1" x14ac:dyDescent="0.2">
      <c r="A555" s="108"/>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5.75" customHeight="1" x14ac:dyDescent="0.2">
      <c r="A556" s="108"/>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5.75" customHeight="1" x14ac:dyDescent="0.2">
      <c r="A557" s="108"/>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5.75" customHeight="1" x14ac:dyDescent="0.2">
      <c r="A558" s="108"/>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5.75" customHeight="1" x14ac:dyDescent="0.2">
      <c r="A559" s="108"/>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5.75" customHeight="1" x14ac:dyDescent="0.2">
      <c r="A560" s="108"/>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5.75" customHeight="1" x14ac:dyDescent="0.2">
      <c r="A561" s="108"/>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5.75" customHeight="1" x14ac:dyDescent="0.2">
      <c r="A562" s="108"/>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5.75" customHeight="1" x14ac:dyDescent="0.2">
      <c r="A563" s="108"/>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5.75" customHeight="1" x14ac:dyDescent="0.2">
      <c r="A564" s="108"/>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5.75" customHeight="1" x14ac:dyDescent="0.2">
      <c r="A565" s="108"/>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5.75" customHeight="1" x14ac:dyDescent="0.2">
      <c r="A566" s="108"/>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5.75" customHeight="1" x14ac:dyDescent="0.2">
      <c r="A567" s="108"/>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5.75" customHeight="1" x14ac:dyDescent="0.2">
      <c r="A568" s="108"/>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5.75" customHeight="1" x14ac:dyDescent="0.2">
      <c r="A569" s="108"/>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5.75" customHeight="1" x14ac:dyDescent="0.2">
      <c r="A570" s="108"/>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5.75" customHeight="1" x14ac:dyDescent="0.2">
      <c r="A571" s="108"/>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5.75" customHeight="1" x14ac:dyDescent="0.2">
      <c r="A572" s="108"/>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5.75" customHeight="1" x14ac:dyDescent="0.2">
      <c r="A573" s="108"/>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5.75" customHeight="1" x14ac:dyDescent="0.2">
      <c r="A574" s="108"/>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5.75" customHeight="1" x14ac:dyDescent="0.2">
      <c r="A575" s="108"/>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5.75" customHeight="1" x14ac:dyDescent="0.2">
      <c r="A576" s="108"/>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5.75" customHeight="1" x14ac:dyDescent="0.2">
      <c r="A577" s="108"/>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5.75" customHeight="1" x14ac:dyDescent="0.2">
      <c r="A578" s="108"/>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5.75" customHeight="1" x14ac:dyDescent="0.2">
      <c r="A579" s="108"/>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5.75" customHeight="1" x14ac:dyDescent="0.2">
      <c r="A580" s="108"/>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5.75" customHeight="1" x14ac:dyDescent="0.2">
      <c r="A581" s="108"/>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5.75" customHeight="1" x14ac:dyDescent="0.2">
      <c r="A582" s="108"/>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5.75" customHeight="1" x14ac:dyDescent="0.2">
      <c r="A583" s="108"/>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5.75" customHeight="1" x14ac:dyDescent="0.2">
      <c r="A584" s="108"/>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5.75" customHeight="1" x14ac:dyDescent="0.2">
      <c r="A585" s="108"/>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5.75" customHeight="1" x14ac:dyDescent="0.2">
      <c r="A586" s="108"/>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5.75" customHeight="1" x14ac:dyDescent="0.2">
      <c r="A587" s="108"/>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5.75" customHeight="1" x14ac:dyDescent="0.2">
      <c r="A588" s="108"/>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5.75" customHeight="1" x14ac:dyDescent="0.2">
      <c r="A589" s="108"/>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5.75" customHeight="1" x14ac:dyDescent="0.2">
      <c r="A590" s="108"/>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5.75" customHeight="1" x14ac:dyDescent="0.2">
      <c r="A591" s="108"/>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5.75" customHeight="1" x14ac:dyDescent="0.2">
      <c r="A592" s="108"/>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5.75" customHeight="1" x14ac:dyDescent="0.2">
      <c r="A593" s="108"/>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5.75" customHeight="1" x14ac:dyDescent="0.2">
      <c r="A594" s="108"/>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5.75" customHeight="1" x14ac:dyDescent="0.2">
      <c r="A595" s="108"/>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5.75" customHeight="1" x14ac:dyDescent="0.2">
      <c r="A596" s="108"/>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5.75" customHeight="1" x14ac:dyDescent="0.2">
      <c r="A597" s="108"/>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5.75" customHeight="1" x14ac:dyDescent="0.2">
      <c r="A598" s="108"/>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5.75" customHeight="1" x14ac:dyDescent="0.2">
      <c r="A599" s="108"/>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5.75" customHeight="1" x14ac:dyDescent="0.2">
      <c r="A600" s="108"/>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5.75" customHeight="1" x14ac:dyDescent="0.2">
      <c r="A601" s="108"/>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5.75" customHeight="1" x14ac:dyDescent="0.2">
      <c r="A602" s="108"/>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5.75" customHeight="1" x14ac:dyDescent="0.2">
      <c r="A603" s="108"/>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5.75" customHeight="1" x14ac:dyDescent="0.2">
      <c r="A604" s="108"/>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5.75" customHeight="1" x14ac:dyDescent="0.2">
      <c r="A605" s="108"/>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5.75" customHeight="1" x14ac:dyDescent="0.2">
      <c r="A606" s="108"/>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5.75" customHeight="1" x14ac:dyDescent="0.2">
      <c r="A607" s="108"/>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5.75" customHeight="1" x14ac:dyDescent="0.2">
      <c r="A608" s="108"/>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5.75" customHeight="1" x14ac:dyDescent="0.2">
      <c r="A609" s="108"/>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5.75" customHeight="1" x14ac:dyDescent="0.2">
      <c r="A610" s="108"/>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5.75" customHeight="1" x14ac:dyDescent="0.2">
      <c r="A611" s="108"/>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5.75" customHeight="1" x14ac:dyDescent="0.2">
      <c r="A612" s="108"/>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5.75" customHeight="1" x14ac:dyDescent="0.2">
      <c r="A613" s="108"/>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5.75" customHeight="1" x14ac:dyDescent="0.2">
      <c r="A614" s="108"/>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5.75" customHeight="1" x14ac:dyDescent="0.2">
      <c r="A615" s="108"/>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5.75" customHeight="1" x14ac:dyDescent="0.2">
      <c r="A616" s="108"/>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5.75" customHeight="1" x14ac:dyDescent="0.2">
      <c r="A617" s="108"/>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5.75" customHeight="1" x14ac:dyDescent="0.2">
      <c r="A618" s="108"/>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5.75" customHeight="1" x14ac:dyDescent="0.2">
      <c r="A619" s="108"/>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5.75" customHeight="1" x14ac:dyDescent="0.2">
      <c r="A620" s="108"/>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5.75" customHeight="1" x14ac:dyDescent="0.2">
      <c r="A621" s="108"/>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5.75" customHeight="1" x14ac:dyDescent="0.2">
      <c r="A622" s="108"/>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5.75" customHeight="1" x14ac:dyDescent="0.2">
      <c r="A623" s="108"/>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5.75" customHeight="1" x14ac:dyDescent="0.2">
      <c r="A624" s="108"/>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5.75" customHeight="1" x14ac:dyDescent="0.2">
      <c r="A625" s="108"/>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5.75" customHeight="1" x14ac:dyDescent="0.2">
      <c r="A626" s="108"/>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5.75" customHeight="1" x14ac:dyDescent="0.2">
      <c r="A627" s="108"/>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5.75" customHeight="1" x14ac:dyDescent="0.2">
      <c r="A628" s="108"/>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5.75" customHeight="1" x14ac:dyDescent="0.2">
      <c r="A629" s="108"/>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5.75" customHeight="1" x14ac:dyDescent="0.2">
      <c r="A630" s="108"/>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5.75" customHeight="1" x14ac:dyDescent="0.2">
      <c r="A631" s="108"/>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5.75" customHeight="1" x14ac:dyDescent="0.2">
      <c r="A632" s="108"/>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5.75" customHeight="1" x14ac:dyDescent="0.2">
      <c r="A633" s="108"/>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5.75" customHeight="1" x14ac:dyDescent="0.2">
      <c r="A634" s="108"/>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5.75" customHeight="1" x14ac:dyDescent="0.2">
      <c r="A635" s="108"/>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5.75" customHeight="1" x14ac:dyDescent="0.2">
      <c r="A636" s="108"/>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5.75" customHeight="1" x14ac:dyDescent="0.2">
      <c r="A637" s="108"/>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5.75" customHeight="1" x14ac:dyDescent="0.2">
      <c r="A638" s="108"/>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5.75" customHeight="1" x14ac:dyDescent="0.2">
      <c r="A639" s="108"/>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5.75" customHeight="1" x14ac:dyDescent="0.2">
      <c r="A640" s="108"/>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5.75" customHeight="1" x14ac:dyDescent="0.2">
      <c r="A641" s="108"/>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5.75" customHeight="1" x14ac:dyDescent="0.2">
      <c r="A642" s="108"/>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5.75" customHeight="1" x14ac:dyDescent="0.2">
      <c r="A643" s="108"/>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5.75" customHeight="1" x14ac:dyDescent="0.2">
      <c r="A644" s="108"/>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5.75" customHeight="1" x14ac:dyDescent="0.2">
      <c r="A645" s="108"/>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5.75" customHeight="1" x14ac:dyDescent="0.2">
      <c r="A646" s="108"/>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5.75" customHeight="1" x14ac:dyDescent="0.2">
      <c r="A647" s="108"/>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5.75" customHeight="1" x14ac:dyDescent="0.2">
      <c r="A648" s="108"/>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5.75" customHeight="1" x14ac:dyDescent="0.2">
      <c r="A649" s="108"/>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5.75" customHeight="1" x14ac:dyDescent="0.2">
      <c r="A650" s="108"/>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5.75" customHeight="1" x14ac:dyDescent="0.2">
      <c r="A651" s="108"/>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5.75" customHeight="1" x14ac:dyDescent="0.2">
      <c r="A652" s="108"/>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5.75" customHeight="1" x14ac:dyDescent="0.2">
      <c r="A653" s="108"/>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5.75" customHeight="1" x14ac:dyDescent="0.2">
      <c r="A654" s="108"/>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5.75" customHeight="1" x14ac:dyDescent="0.2">
      <c r="A655" s="108"/>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5.75" customHeight="1" x14ac:dyDescent="0.2">
      <c r="A656" s="108"/>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5.75" customHeight="1" x14ac:dyDescent="0.2">
      <c r="A657" s="108"/>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5.75" customHeight="1" x14ac:dyDescent="0.2">
      <c r="A658" s="108"/>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5.75" customHeight="1" x14ac:dyDescent="0.2">
      <c r="A659" s="108"/>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5.75" customHeight="1" x14ac:dyDescent="0.2">
      <c r="A660" s="108"/>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5.75" customHeight="1" x14ac:dyDescent="0.2">
      <c r="A661" s="108"/>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5.75" customHeight="1" x14ac:dyDescent="0.2">
      <c r="A662" s="108"/>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5.75" customHeight="1" x14ac:dyDescent="0.2">
      <c r="A663" s="108"/>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5.75" customHeight="1" x14ac:dyDescent="0.2">
      <c r="A664" s="108"/>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5.75" customHeight="1" x14ac:dyDescent="0.2">
      <c r="A665" s="108"/>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5.75" customHeight="1" x14ac:dyDescent="0.2">
      <c r="A666" s="108"/>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5.75" customHeight="1" x14ac:dyDescent="0.2">
      <c r="A667" s="108"/>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5.75" customHeight="1" x14ac:dyDescent="0.2">
      <c r="A668" s="108"/>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5.75" customHeight="1" x14ac:dyDescent="0.2">
      <c r="A669" s="108"/>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5.75" customHeight="1" x14ac:dyDescent="0.2">
      <c r="A670" s="108"/>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5.75" customHeight="1" x14ac:dyDescent="0.2">
      <c r="A671" s="108"/>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5.75" customHeight="1" x14ac:dyDescent="0.2">
      <c r="A672" s="108"/>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5.75" customHeight="1" x14ac:dyDescent="0.2">
      <c r="A673" s="108"/>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5.75" customHeight="1" x14ac:dyDescent="0.2">
      <c r="A674" s="108"/>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5.75" customHeight="1" x14ac:dyDescent="0.2">
      <c r="A675" s="108"/>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5.75" customHeight="1" x14ac:dyDescent="0.2">
      <c r="A676" s="108"/>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5.75" customHeight="1" x14ac:dyDescent="0.2">
      <c r="A677" s="108"/>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5.75" customHeight="1" x14ac:dyDescent="0.2">
      <c r="A678" s="108"/>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5.75" customHeight="1" x14ac:dyDescent="0.2">
      <c r="A679" s="108"/>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5.75" customHeight="1" x14ac:dyDescent="0.2">
      <c r="A680" s="108"/>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5.75" customHeight="1" x14ac:dyDescent="0.2">
      <c r="A681" s="108"/>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5.75" customHeight="1" x14ac:dyDescent="0.2">
      <c r="A682" s="108"/>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5.75" customHeight="1" x14ac:dyDescent="0.2">
      <c r="A683" s="108"/>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5.75" customHeight="1" x14ac:dyDescent="0.2">
      <c r="A684" s="108"/>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5.75" customHeight="1" x14ac:dyDescent="0.2">
      <c r="A685" s="108"/>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5.75" customHeight="1" x14ac:dyDescent="0.2">
      <c r="A686" s="108"/>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5.75" customHeight="1" x14ac:dyDescent="0.2">
      <c r="A687" s="108"/>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5.75" customHeight="1" x14ac:dyDescent="0.2">
      <c r="A688" s="108"/>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5.75" customHeight="1" x14ac:dyDescent="0.2">
      <c r="A689" s="108"/>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5.75" customHeight="1" x14ac:dyDescent="0.2">
      <c r="A690" s="108"/>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5.75" customHeight="1" x14ac:dyDescent="0.2">
      <c r="A691" s="108"/>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5.75" customHeight="1" x14ac:dyDescent="0.2">
      <c r="A692" s="108"/>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5.75" customHeight="1" x14ac:dyDescent="0.2">
      <c r="A693" s="108"/>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5.75" customHeight="1" x14ac:dyDescent="0.2">
      <c r="A694" s="108"/>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5.75" customHeight="1" x14ac:dyDescent="0.2">
      <c r="A695" s="108"/>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5.75" customHeight="1" x14ac:dyDescent="0.2">
      <c r="A696" s="108"/>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5.75" customHeight="1" x14ac:dyDescent="0.2">
      <c r="A697" s="108"/>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5.75" customHeight="1" x14ac:dyDescent="0.2">
      <c r="A698" s="108"/>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5.75" customHeight="1" x14ac:dyDescent="0.2">
      <c r="A699" s="108"/>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5.75" customHeight="1" x14ac:dyDescent="0.2">
      <c r="A700" s="108"/>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5.75" customHeight="1" x14ac:dyDescent="0.2">
      <c r="A701" s="108"/>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5.75" customHeight="1" x14ac:dyDescent="0.2">
      <c r="A702" s="108"/>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5.75" customHeight="1" x14ac:dyDescent="0.2">
      <c r="A703" s="108"/>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5.75" customHeight="1" x14ac:dyDescent="0.2">
      <c r="A704" s="108"/>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5.75" customHeight="1" x14ac:dyDescent="0.2">
      <c r="A705" s="108"/>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5.75" customHeight="1" x14ac:dyDescent="0.2">
      <c r="A706" s="108"/>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5.75" customHeight="1" x14ac:dyDescent="0.2">
      <c r="A707" s="108"/>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5.75" customHeight="1" x14ac:dyDescent="0.2">
      <c r="A708" s="108"/>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5.75" customHeight="1" x14ac:dyDescent="0.2">
      <c r="A709" s="108"/>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5.75" customHeight="1" x14ac:dyDescent="0.2">
      <c r="A710" s="108"/>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5.75" customHeight="1" x14ac:dyDescent="0.2">
      <c r="A711" s="108"/>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5.75" customHeight="1" x14ac:dyDescent="0.2">
      <c r="A712" s="108"/>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5.75" customHeight="1" x14ac:dyDescent="0.2">
      <c r="A713" s="108"/>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5.75" customHeight="1" x14ac:dyDescent="0.2">
      <c r="A714" s="108"/>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5.75" customHeight="1" x14ac:dyDescent="0.2">
      <c r="A715" s="108"/>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5.75" customHeight="1" x14ac:dyDescent="0.2">
      <c r="A716" s="108"/>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5.75" customHeight="1" x14ac:dyDescent="0.2">
      <c r="A717" s="108"/>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5.75" customHeight="1" x14ac:dyDescent="0.2">
      <c r="A718" s="108"/>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5.75" customHeight="1" x14ac:dyDescent="0.2">
      <c r="A719" s="108"/>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5.75" customHeight="1" x14ac:dyDescent="0.2">
      <c r="A720" s="108"/>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5.75" customHeight="1" x14ac:dyDescent="0.2">
      <c r="A721" s="108"/>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5.75" customHeight="1" x14ac:dyDescent="0.2">
      <c r="A722" s="108"/>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5.75" customHeight="1" x14ac:dyDescent="0.2">
      <c r="A723" s="108"/>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5.75" customHeight="1" x14ac:dyDescent="0.2">
      <c r="A724" s="108"/>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5.75" customHeight="1" x14ac:dyDescent="0.2">
      <c r="A725" s="108"/>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5.75" customHeight="1" x14ac:dyDescent="0.2">
      <c r="A726" s="108"/>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5.75" customHeight="1" x14ac:dyDescent="0.2">
      <c r="A727" s="108"/>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5.75" customHeight="1" x14ac:dyDescent="0.2">
      <c r="A728" s="108"/>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5.75" customHeight="1" x14ac:dyDescent="0.2">
      <c r="A729" s="108"/>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5.75" customHeight="1" x14ac:dyDescent="0.2">
      <c r="A730" s="108"/>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5.75" customHeight="1" x14ac:dyDescent="0.2">
      <c r="A731" s="108"/>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5.75" customHeight="1" x14ac:dyDescent="0.2">
      <c r="A732" s="108"/>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5.75" customHeight="1" x14ac:dyDescent="0.2">
      <c r="A733" s="108"/>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5.75" customHeight="1" x14ac:dyDescent="0.2">
      <c r="A734" s="108"/>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5.75" customHeight="1" x14ac:dyDescent="0.2">
      <c r="A735" s="108"/>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5.75" customHeight="1" x14ac:dyDescent="0.2">
      <c r="A736" s="108"/>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5.75" customHeight="1" x14ac:dyDescent="0.2">
      <c r="A737" s="108"/>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5.75" customHeight="1" x14ac:dyDescent="0.2">
      <c r="A738" s="108"/>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5.75" customHeight="1" x14ac:dyDescent="0.2">
      <c r="A739" s="108"/>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5.75" customHeight="1" x14ac:dyDescent="0.2">
      <c r="A740" s="108"/>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5.75" customHeight="1" x14ac:dyDescent="0.2">
      <c r="A741" s="108"/>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5.75" customHeight="1" x14ac:dyDescent="0.2">
      <c r="A742" s="108"/>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5.75" customHeight="1" x14ac:dyDescent="0.2">
      <c r="A743" s="108"/>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5.75" customHeight="1" x14ac:dyDescent="0.2">
      <c r="A744" s="108"/>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5.75" customHeight="1" x14ac:dyDescent="0.2">
      <c r="A745" s="108"/>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5.75" customHeight="1" x14ac:dyDescent="0.2">
      <c r="A746" s="108"/>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5.75" customHeight="1" x14ac:dyDescent="0.2">
      <c r="A747" s="108"/>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5.75" customHeight="1" x14ac:dyDescent="0.2">
      <c r="A748" s="108"/>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5.75" customHeight="1" x14ac:dyDescent="0.2">
      <c r="A749" s="108"/>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5.75" customHeight="1" x14ac:dyDescent="0.2">
      <c r="A750" s="108"/>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5.75" customHeight="1" x14ac:dyDescent="0.2">
      <c r="A751" s="108"/>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5.75" customHeight="1" x14ac:dyDescent="0.2">
      <c r="A752" s="108"/>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5.75" customHeight="1" x14ac:dyDescent="0.2">
      <c r="A753" s="108"/>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5.75" customHeight="1" x14ac:dyDescent="0.2">
      <c r="A754" s="108"/>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5.75" customHeight="1" x14ac:dyDescent="0.2">
      <c r="A755" s="108"/>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5.75" customHeight="1" x14ac:dyDescent="0.2">
      <c r="A756" s="108"/>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5.75" customHeight="1" x14ac:dyDescent="0.2">
      <c r="A757" s="108"/>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5.75" customHeight="1" x14ac:dyDescent="0.2">
      <c r="A758" s="108"/>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5.75" customHeight="1" x14ac:dyDescent="0.2">
      <c r="A759" s="108"/>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5.75" customHeight="1" x14ac:dyDescent="0.2">
      <c r="A760" s="108"/>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5.75" customHeight="1" x14ac:dyDescent="0.2">
      <c r="A761" s="108"/>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5.75" customHeight="1" x14ac:dyDescent="0.2">
      <c r="A762" s="108"/>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5.75" customHeight="1" x14ac:dyDescent="0.2">
      <c r="A763" s="108"/>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5.75" customHeight="1" x14ac:dyDescent="0.2">
      <c r="A764" s="108"/>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5.75" customHeight="1" x14ac:dyDescent="0.2">
      <c r="A765" s="108"/>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5.75" customHeight="1" x14ac:dyDescent="0.2">
      <c r="A766" s="108"/>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5.75" customHeight="1" x14ac:dyDescent="0.2">
      <c r="A767" s="108"/>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5.75" customHeight="1" x14ac:dyDescent="0.2">
      <c r="A768" s="108"/>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5.75" customHeight="1" x14ac:dyDescent="0.2">
      <c r="A769" s="108"/>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5.75" customHeight="1" x14ac:dyDescent="0.2">
      <c r="A770" s="108"/>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5.75" customHeight="1" x14ac:dyDescent="0.2">
      <c r="A771" s="108"/>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5.75" customHeight="1" x14ac:dyDescent="0.2">
      <c r="A772" s="108"/>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5.75" customHeight="1" x14ac:dyDescent="0.2">
      <c r="A773" s="108"/>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5.75" customHeight="1" x14ac:dyDescent="0.2">
      <c r="A774" s="108"/>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5.75" customHeight="1" x14ac:dyDescent="0.2">
      <c r="A775" s="108"/>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5.75" customHeight="1" x14ac:dyDescent="0.2">
      <c r="A776" s="108"/>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5.75" customHeight="1" x14ac:dyDescent="0.2">
      <c r="A777" s="108"/>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5.75" customHeight="1" x14ac:dyDescent="0.2">
      <c r="A778" s="108"/>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5.75" customHeight="1" x14ac:dyDescent="0.2">
      <c r="A779" s="108"/>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5.75" customHeight="1" x14ac:dyDescent="0.2">
      <c r="A780" s="108"/>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5.75" customHeight="1" x14ac:dyDescent="0.2">
      <c r="A781" s="108"/>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5.75" customHeight="1" x14ac:dyDescent="0.2">
      <c r="A782" s="108"/>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5.75" customHeight="1" x14ac:dyDescent="0.2">
      <c r="A783" s="108"/>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5.75" customHeight="1" x14ac:dyDescent="0.2">
      <c r="A784" s="108"/>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5.75" customHeight="1" x14ac:dyDescent="0.2">
      <c r="A785" s="108"/>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5.75" customHeight="1" x14ac:dyDescent="0.2">
      <c r="A786" s="108"/>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5.75" customHeight="1" x14ac:dyDescent="0.2">
      <c r="A787" s="108"/>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5.75" customHeight="1" x14ac:dyDescent="0.2">
      <c r="A788" s="108"/>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5.75" customHeight="1" x14ac:dyDescent="0.2">
      <c r="A789" s="108"/>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5.75" customHeight="1" x14ac:dyDescent="0.2">
      <c r="A790" s="108"/>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5.75" customHeight="1" x14ac:dyDescent="0.2">
      <c r="A791" s="108"/>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5.75" customHeight="1" x14ac:dyDescent="0.2">
      <c r="A792" s="108"/>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5.75" customHeight="1" x14ac:dyDescent="0.2">
      <c r="A793" s="108"/>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5.75" customHeight="1" x14ac:dyDescent="0.2">
      <c r="A794" s="108"/>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5.75" customHeight="1" x14ac:dyDescent="0.2">
      <c r="A795" s="108"/>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5.75" customHeight="1" x14ac:dyDescent="0.2">
      <c r="A796" s="108"/>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5.75" customHeight="1" x14ac:dyDescent="0.2">
      <c r="A797" s="108"/>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5.75" customHeight="1" x14ac:dyDescent="0.2">
      <c r="A798" s="108"/>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5.75" customHeight="1" x14ac:dyDescent="0.2">
      <c r="A799" s="108"/>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5.75" customHeight="1" x14ac:dyDescent="0.2">
      <c r="A800" s="108"/>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5.75" customHeight="1" x14ac:dyDescent="0.2">
      <c r="A801" s="108"/>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5.75" customHeight="1" x14ac:dyDescent="0.2">
      <c r="A802" s="108"/>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5.75" customHeight="1" x14ac:dyDescent="0.2">
      <c r="A803" s="108"/>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5.75" customHeight="1" x14ac:dyDescent="0.2">
      <c r="A804" s="108"/>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5.75" customHeight="1" x14ac:dyDescent="0.2">
      <c r="A805" s="108"/>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5.75" customHeight="1" x14ac:dyDescent="0.2">
      <c r="A806" s="108"/>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5.75" customHeight="1" x14ac:dyDescent="0.2">
      <c r="A807" s="108"/>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5.75" customHeight="1" x14ac:dyDescent="0.2">
      <c r="A808" s="108"/>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5.75" customHeight="1" x14ac:dyDescent="0.2">
      <c r="A809" s="108"/>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5.75" customHeight="1" x14ac:dyDescent="0.2">
      <c r="A810" s="108"/>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5.75" customHeight="1" x14ac:dyDescent="0.2">
      <c r="A811" s="108"/>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5.75" customHeight="1" x14ac:dyDescent="0.2">
      <c r="A812" s="108"/>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5.75" customHeight="1" x14ac:dyDescent="0.2">
      <c r="A813" s="108"/>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5.75" customHeight="1" x14ac:dyDescent="0.2">
      <c r="A814" s="108"/>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5.75" customHeight="1" x14ac:dyDescent="0.2">
      <c r="A815" s="108"/>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5.75" customHeight="1" x14ac:dyDescent="0.2">
      <c r="A816" s="108"/>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5.75" customHeight="1" x14ac:dyDescent="0.2">
      <c r="A817" s="108"/>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5.75" customHeight="1" x14ac:dyDescent="0.2">
      <c r="A818" s="108"/>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5.75" customHeight="1" x14ac:dyDescent="0.2">
      <c r="A819" s="108"/>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5.75" customHeight="1" x14ac:dyDescent="0.2">
      <c r="A820" s="108"/>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5.75" customHeight="1" x14ac:dyDescent="0.2">
      <c r="A821" s="108"/>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5.75" customHeight="1" x14ac:dyDescent="0.2">
      <c r="A822" s="108"/>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5.75" customHeight="1" x14ac:dyDescent="0.2">
      <c r="A823" s="108"/>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5.75" customHeight="1" x14ac:dyDescent="0.2">
      <c r="A824" s="108"/>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5.75" customHeight="1" x14ac:dyDescent="0.2">
      <c r="A825" s="108"/>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5.75" customHeight="1" x14ac:dyDescent="0.2">
      <c r="A826" s="108"/>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5.75" customHeight="1" x14ac:dyDescent="0.2">
      <c r="A827" s="108"/>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5.75" customHeight="1" x14ac:dyDescent="0.2">
      <c r="A828" s="108"/>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5.75" customHeight="1" x14ac:dyDescent="0.2">
      <c r="A829" s="108"/>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5.75" customHeight="1" x14ac:dyDescent="0.2">
      <c r="A830" s="108"/>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5.75" customHeight="1" x14ac:dyDescent="0.2">
      <c r="A831" s="108"/>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5.75" customHeight="1" x14ac:dyDescent="0.2">
      <c r="A832" s="108"/>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5.75" customHeight="1" x14ac:dyDescent="0.2">
      <c r="A833" s="108"/>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5.75" customHeight="1" x14ac:dyDescent="0.2">
      <c r="A834" s="108"/>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5.75" customHeight="1" x14ac:dyDescent="0.2">
      <c r="A835" s="108"/>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5.75" customHeight="1" x14ac:dyDescent="0.2">
      <c r="A836" s="108"/>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5.75" customHeight="1" x14ac:dyDescent="0.2">
      <c r="A837" s="108"/>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5.75" customHeight="1" x14ac:dyDescent="0.2">
      <c r="A838" s="108"/>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5.75" customHeight="1" x14ac:dyDescent="0.2">
      <c r="A839" s="108"/>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5.75" customHeight="1" x14ac:dyDescent="0.2">
      <c r="A840" s="108"/>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5.75" customHeight="1" x14ac:dyDescent="0.2">
      <c r="A841" s="108"/>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5.75" customHeight="1" x14ac:dyDescent="0.2">
      <c r="A842" s="108"/>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5.75" customHeight="1" x14ac:dyDescent="0.2">
      <c r="A843" s="108"/>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5.75" customHeight="1" x14ac:dyDescent="0.2">
      <c r="A844" s="108"/>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5.75" customHeight="1" x14ac:dyDescent="0.2">
      <c r="A845" s="108"/>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5.75" customHeight="1" x14ac:dyDescent="0.2">
      <c r="A846" s="108"/>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5.75" customHeight="1" x14ac:dyDescent="0.2">
      <c r="A847" s="108"/>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5.75" customHeight="1" x14ac:dyDescent="0.2">
      <c r="A848" s="108"/>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5.75" customHeight="1" x14ac:dyDescent="0.2">
      <c r="A849" s="108"/>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5.75" customHeight="1" x14ac:dyDescent="0.2">
      <c r="A850" s="108"/>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5.75" customHeight="1" x14ac:dyDescent="0.2">
      <c r="A851" s="108"/>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5.75" customHeight="1" x14ac:dyDescent="0.2">
      <c r="A852" s="108"/>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5.75" customHeight="1" x14ac:dyDescent="0.2">
      <c r="A853" s="108"/>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5.75" customHeight="1" x14ac:dyDescent="0.2">
      <c r="A854" s="108"/>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5.75" customHeight="1" x14ac:dyDescent="0.2">
      <c r="A855" s="108"/>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5.75" customHeight="1" x14ac:dyDescent="0.2">
      <c r="A856" s="108"/>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5.75" customHeight="1" x14ac:dyDescent="0.2">
      <c r="A857" s="108"/>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5.75" customHeight="1" x14ac:dyDescent="0.2">
      <c r="A858" s="108"/>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5.75" customHeight="1" x14ac:dyDescent="0.2">
      <c r="A859" s="108"/>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5.75" customHeight="1" x14ac:dyDescent="0.2">
      <c r="A860" s="108"/>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5.75" customHeight="1" x14ac:dyDescent="0.2">
      <c r="A861" s="108"/>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5.75" customHeight="1" x14ac:dyDescent="0.2">
      <c r="A862" s="108"/>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5.75" customHeight="1" x14ac:dyDescent="0.2">
      <c r="A863" s="108"/>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5.75" customHeight="1" x14ac:dyDescent="0.2">
      <c r="A864" s="108"/>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5.75" customHeight="1" x14ac:dyDescent="0.2">
      <c r="A865" s="108"/>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5.75" customHeight="1" x14ac:dyDescent="0.2">
      <c r="A866" s="108"/>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5.75" customHeight="1" x14ac:dyDescent="0.2">
      <c r="A867" s="108"/>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5.75" customHeight="1" x14ac:dyDescent="0.2">
      <c r="A868" s="108"/>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5.75" customHeight="1" x14ac:dyDescent="0.2">
      <c r="A869" s="108"/>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5.75" customHeight="1" x14ac:dyDescent="0.2">
      <c r="A870" s="108"/>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5.75" customHeight="1" x14ac:dyDescent="0.2">
      <c r="A871" s="108"/>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5.75" customHeight="1" x14ac:dyDescent="0.2">
      <c r="A872" s="108"/>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5.75" customHeight="1" x14ac:dyDescent="0.2">
      <c r="A873" s="108"/>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5.75" customHeight="1" x14ac:dyDescent="0.2">
      <c r="A874" s="108"/>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5.75" customHeight="1" x14ac:dyDescent="0.2">
      <c r="A875" s="108"/>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5.75" customHeight="1" x14ac:dyDescent="0.2">
      <c r="A876" s="108"/>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5.75" customHeight="1" x14ac:dyDescent="0.2">
      <c r="A877" s="108"/>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5.75" customHeight="1" x14ac:dyDescent="0.2">
      <c r="A878" s="108"/>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5.75" customHeight="1" x14ac:dyDescent="0.2">
      <c r="A879" s="108"/>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5.75" customHeight="1" x14ac:dyDescent="0.2">
      <c r="A880" s="108"/>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5.75" customHeight="1" x14ac:dyDescent="0.2">
      <c r="A881" s="108"/>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5.75" customHeight="1" x14ac:dyDescent="0.2">
      <c r="A882" s="108"/>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5.75" customHeight="1" x14ac:dyDescent="0.2">
      <c r="A883" s="108"/>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5.75" customHeight="1" x14ac:dyDescent="0.2">
      <c r="A884" s="108"/>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5.75" customHeight="1" x14ac:dyDescent="0.2">
      <c r="A885" s="108"/>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5.75" customHeight="1" x14ac:dyDescent="0.2">
      <c r="A886" s="108"/>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5.75" customHeight="1" x14ac:dyDescent="0.2">
      <c r="A887" s="108"/>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5.75" customHeight="1" x14ac:dyDescent="0.2">
      <c r="A888" s="108"/>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5.75" customHeight="1" x14ac:dyDescent="0.2">
      <c r="A889" s="108"/>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5.75" customHeight="1" x14ac:dyDescent="0.2">
      <c r="A890" s="108"/>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5.75" customHeight="1" x14ac:dyDescent="0.2">
      <c r="A891" s="108"/>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5.75" customHeight="1" x14ac:dyDescent="0.2">
      <c r="A892" s="108"/>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5.75" customHeight="1" x14ac:dyDescent="0.2">
      <c r="A893" s="108"/>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5.75" customHeight="1" x14ac:dyDescent="0.2">
      <c r="A894" s="108"/>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5.75" customHeight="1" x14ac:dyDescent="0.2">
      <c r="A895" s="108"/>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5.75" customHeight="1" x14ac:dyDescent="0.2">
      <c r="A896" s="108"/>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5.75" customHeight="1" x14ac:dyDescent="0.2">
      <c r="A897" s="108"/>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5.75" customHeight="1" x14ac:dyDescent="0.2">
      <c r="A898" s="108"/>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5.75" customHeight="1" x14ac:dyDescent="0.2">
      <c r="A899" s="108"/>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5.75" customHeight="1" x14ac:dyDescent="0.2">
      <c r="A900" s="108"/>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5.75" customHeight="1" x14ac:dyDescent="0.2">
      <c r="A901" s="108"/>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5.75" customHeight="1" x14ac:dyDescent="0.2">
      <c r="A902" s="108"/>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5.75" customHeight="1" x14ac:dyDescent="0.2">
      <c r="A903" s="108"/>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5.75" customHeight="1" x14ac:dyDescent="0.2">
      <c r="A904" s="108"/>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5.75" customHeight="1" x14ac:dyDescent="0.2">
      <c r="A905" s="108"/>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5.75" customHeight="1" x14ac:dyDescent="0.2">
      <c r="A906" s="108"/>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5.75" customHeight="1" x14ac:dyDescent="0.2">
      <c r="A907" s="108"/>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5.75" customHeight="1" x14ac:dyDescent="0.2">
      <c r="A908" s="108"/>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5.75" customHeight="1" x14ac:dyDescent="0.2">
      <c r="A909" s="108"/>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5.75" customHeight="1" x14ac:dyDescent="0.2">
      <c r="A910" s="108"/>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5.75" customHeight="1" x14ac:dyDescent="0.2">
      <c r="A911" s="108"/>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5.75" customHeight="1" x14ac:dyDescent="0.2">
      <c r="A912" s="108"/>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5.75" customHeight="1" x14ac:dyDescent="0.2">
      <c r="A913" s="108"/>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5.75" customHeight="1" x14ac:dyDescent="0.2">
      <c r="A914" s="108"/>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5.75" customHeight="1" x14ac:dyDescent="0.2">
      <c r="A915" s="108"/>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5.75" customHeight="1" x14ac:dyDescent="0.2">
      <c r="A916" s="108"/>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5.75" customHeight="1" x14ac:dyDescent="0.2">
      <c r="A917" s="108"/>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5.75" customHeight="1" x14ac:dyDescent="0.2">
      <c r="A918" s="108"/>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5.75" customHeight="1" x14ac:dyDescent="0.2">
      <c r="A919" s="108"/>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5.75" customHeight="1" x14ac:dyDescent="0.2">
      <c r="A920" s="108"/>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5.75" customHeight="1" x14ac:dyDescent="0.2">
      <c r="A921" s="108"/>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5.75" customHeight="1" x14ac:dyDescent="0.2">
      <c r="A922" s="108"/>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5.75" customHeight="1" x14ac:dyDescent="0.2">
      <c r="A923" s="108"/>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5.75" customHeight="1" x14ac:dyDescent="0.2">
      <c r="A924" s="108"/>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5.75" customHeight="1" x14ac:dyDescent="0.2">
      <c r="A925" s="108"/>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5.75" customHeight="1" x14ac:dyDescent="0.2">
      <c r="A926" s="108"/>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5.75" customHeight="1" x14ac:dyDescent="0.2">
      <c r="A927" s="108"/>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5.75" customHeight="1" x14ac:dyDescent="0.2">
      <c r="A928" s="108"/>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5.75" customHeight="1" x14ac:dyDescent="0.2">
      <c r="A929" s="108"/>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5.75" customHeight="1" x14ac:dyDescent="0.2">
      <c r="A930" s="108"/>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5.75" customHeight="1" x14ac:dyDescent="0.2">
      <c r="A931" s="108"/>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5.75" customHeight="1" x14ac:dyDescent="0.2">
      <c r="A932" s="108"/>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5.75" customHeight="1" x14ac:dyDescent="0.2">
      <c r="A933" s="108"/>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5.75" customHeight="1" x14ac:dyDescent="0.2">
      <c r="A934" s="108"/>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5.75" customHeight="1" x14ac:dyDescent="0.2">
      <c r="A935" s="108"/>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5.75" customHeight="1" x14ac:dyDescent="0.2">
      <c r="A936" s="108"/>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5.75" customHeight="1" x14ac:dyDescent="0.2">
      <c r="A937" s="108"/>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5.75" customHeight="1" x14ac:dyDescent="0.2">
      <c r="A938" s="108"/>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5.75" customHeight="1" x14ac:dyDescent="0.2">
      <c r="A939" s="108"/>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5.75" customHeight="1" x14ac:dyDescent="0.2">
      <c r="A940" s="108"/>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5.75" customHeight="1" x14ac:dyDescent="0.2">
      <c r="A941" s="108"/>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5.75" customHeight="1" x14ac:dyDescent="0.2">
      <c r="A942" s="108"/>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5.75" customHeight="1" x14ac:dyDescent="0.2">
      <c r="A943" s="108"/>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5.75" customHeight="1" x14ac:dyDescent="0.2">
      <c r="A944" s="108"/>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5.75" customHeight="1" x14ac:dyDescent="0.2">
      <c r="A945" s="108"/>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5.75" customHeight="1" x14ac:dyDescent="0.2">
      <c r="A946" s="108"/>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5.75" customHeight="1" x14ac:dyDescent="0.2">
      <c r="A947" s="108"/>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5.75" customHeight="1" x14ac:dyDescent="0.2">
      <c r="A948" s="108"/>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5.75" customHeight="1" x14ac:dyDescent="0.2">
      <c r="A949" s="108"/>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5.75" customHeight="1" x14ac:dyDescent="0.2">
      <c r="A950" s="108"/>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5.75" customHeight="1" x14ac:dyDescent="0.2">
      <c r="A951" s="108"/>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5.75" customHeight="1" x14ac:dyDescent="0.2">
      <c r="A952" s="108"/>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5.75" customHeight="1" x14ac:dyDescent="0.2">
      <c r="A953" s="108"/>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5.75" customHeight="1" x14ac:dyDescent="0.2">
      <c r="A954" s="108"/>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5.75" customHeight="1" x14ac:dyDescent="0.2">
      <c r="A955" s="108"/>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5.75" customHeight="1" x14ac:dyDescent="0.2">
      <c r="A956" s="108"/>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5.75" customHeight="1" x14ac:dyDescent="0.2">
      <c r="A957" s="108"/>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5.75" customHeight="1" x14ac:dyDescent="0.2">
      <c r="A958" s="108"/>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5.75" customHeight="1" x14ac:dyDescent="0.2">
      <c r="A959" s="108"/>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5.75" customHeight="1" x14ac:dyDescent="0.2">
      <c r="A960" s="108"/>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5.75" customHeight="1" x14ac:dyDescent="0.2">
      <c r="A961" s="108"/>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5.75" customHeight="1" x14ac:dyDescent="0.2">
      <c r="A962" s="108"/>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5.75" customHeight="1" x14ac:dyDescent="0.2">
      <c r="A963" s="108"/>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5.75" customHeight="1" x14ac:dyDescent="0.2">
      <c r="A964" s="108"/>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5.75" customHeight="1" x14ac:dyDescent="0.2">
      <c r="A965" s="108"/>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5.75" customHeight="1" x14ac:dyDescent="0.2">
      <c r="A966" s="108"/>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5.75" customHeight="1" x14ac:dyDescent="0.2">
      <c r="A967" s="108"/>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5.75" customHeight="1" x14ac:dyDescent="0.2">
      <c r="A968" s="108"/>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5.75" customHeight="1" x14ac:dyDescent="0.2">
      <c r="A969" s="108"/>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5.75" customHeight="1" x14ac:dyDescent="0.2">
      <c r="A970" s="108"/>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5.75" customHeight="1" x14ac:dyDescent="0.2">
      <c r="A971" s="108"/>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5.75" customHeight="1" x14ac:dyDescent="0.2">
      <c r="A972" s="108"/>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5.75" customHeight="1" x14ac:dyDescent="0.2">
      <c r="A973" s="108"/>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5.75" customHeight="1" x14ac:dyDescent="0.2">
      <c r="A974" s="108"/>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5.75" customHeight="1" x14ac:dyDescent="0.2">
      <c r="A975" s="108"/>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5.75" customHeight="1" x14ac:dyDescent="0.2">
      <c r="A976" s="108"/>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5.75" customHeight="1" x14ac:dyDescent="0.2">
      <c r="A977" s="108"/>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5.75" customHeight="1" x14ac:dyDescent="0.2">
      <c r="A978" s="108"/>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5.75" customHeight="1" x14ac:dyDescent="0.2">
      <c r="A979" s="108"/>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5.75" customHeight="1" x14ac:dyDescent="0.2">
      <c r="A980" s="108"/>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5.75" customHeight="1" x14ac:dyDescent="0.2">
      <c r="A981" s="108"/>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5.75" customHeight="1" x14ac:dyDescent="0.2">
      <c r="A982" s="108"/>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5.75" customHeight="1" x14ac:dyDescent="0.2">
      <c r="A983" s="108"/>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5.75" customHeight="1" x14ac:dyDescent="0.2">
      <c r="A984" s="108"/>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5.75" customHeight="1" x14ac:dyDescent="0.2">
      <c r="A985" s="108"/>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5.75" customHeight="1" x14ac:dyDescent="0.2">
      <c r="A986" s="108"/>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5.75" customHeight="1" x14ac:dyDescent="0.2">
      <c r="A987" s="108"/>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5.75" customHeight="1" x14ac:dyDescent="0.2">
      <c r="A988" s="108"/>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5.75" customHeight="1" x14ac:dyDescent="0.2">
      <c r="A989" s="108"/>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5.75" customHeight="1" x14ac:dyDescent="0.2">
      <c r="A990" s="108"/>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5.75" customHeight="1" x14ac:dyDescent="0.2">
      <c r="A991" s="108"/>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5.75" customHeight="1" x14ac:dyDescent="0.2">
      <c r="A992" s="108"/>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5.75" customHeight="1" x14ac:dyDescent="0.2">
      <c r="A993" s="108"/>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5.75" customHeight="1" x14ac:dyDescent="0.2">
      <c r="A994" s="108"/>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5.75" customHeight="1" x14ac:dyDescent="0.2">
      <c r="A995" s="108"/>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5.75" customHeight="1" x14ac:dyDescent="0.2">
      <c r="A996" s="108"/>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5.75" customHeight="1" x14ac:dyDescent="0.2">
      <c r="A997" s="108"/>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5.75" customHeight="1" x14ac:dyDescent="0.2">
      <c r="A998" s="108"/>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5.75" customHeight="1" x14ac:dyDescent="0.2">
      <c r="A999" s="108"/>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5.75" customHeight="1" x14ac:dyDescent="0.2">
      <c r="A1000" s="108"/>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mergeCells count="14">
    <mergeCell ref="B99:L99"/>
    <mergeCell ref="B108:L108"/>
    <mergeCell ref="B38:L38"/>
    <mergeCell ref="B39:L39"/>
    <mergeCell ref="B43:L43"/>
    <mergeCell ref="B53:L53"/>
    <mergeCell ref="B65:L65"/>
    <mergeCell ref="B66:L66"/>
    <mergeCell ref="B68:L68"/>
    <mergeCell ref="B74:L74"/>
    <mergeCell ref="B75:L75"/>
    <mergeCell ref="B82:L82"/>
    <mergeCell ref="B84:L84"/>
    <mergeCell ref="B98:L9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POA</vt:lpstr>
      <vt:lpstr>Hoja1</vt:lpstr>
      <vt:lpstr>OEI y Lineamientos Estratégicos</vt:lpstr>
      <vt:lpstr>'Formato POA'!Títulos_a_imprimir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2020-10-05T21:38:16Z</cp:lastPrinted>
  <dcterms:created xsi:type="dcterms:W3CDTF">2020-06-23T16:37:09Z</dcterms:created>
  <dcterms:modified xsi:type="dcterms:W3CDTF">2020-10-13T21:07:10Z</dcterms:modified>
</cp:coreProperties>
</file>